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Commercial_indoor_electric_lamps\"/>
    </mc:Choice>
  </mc:AlternateContent>
  <xr:revisionPtr revIDLastSave="0" documentId="13_ncr:1_{FF9A95A3-750E-4D54-93E2-AA8BCA389E72}" xr6:coauthVersionLast="47" xr6:coauthVersionMax="47" xr10:uidLastSave="{00000000-0000-0000-0000-000000000000}"/>
  <bookViews>
    <workbookView xWindow="-28920" yWindow="-1620" windowWidth="29040" windowHeight="16440" tabRatio="874" xr2:uid="{00000000-000D-0000-FFFF-FFFF00000000}"/>
  </bookViews>
  <sheets>
    <sheet name="REFS" sheetId="66" r:id="rId1"/>
    <sheet name="FIN_ETA" sheetId="59" r:id="rId2"/>
    <sheet name="ETA_ALL" sheetId="58" r:id="rId3"/>
    <sheet name="Domestic electric lamps" sheetId="57" r:id="rId4"/>
    <sheet name="Industrial electric lamps" sheetId="60" r:id="rId5"/>
    <sheet name="Indoor C&amp;P lamps" sheetId="61" r:id="rId6"/>
    <sheet name="Outdoor C&amp;P lamps" sheetId="64" r:id="rId7"/>
    <sheet name="C&amp;P_allocation" sheetId="65" r:id="rId8"/>
    <sheet name="Lamp_Allocation" sheetId="55" r:id="rId9"/>
    <sheet name="K_All" sheetId="52" r:id="rId10"/>
    <sheet name="Exact_method_vals" sheetId="56" r:id="rId11"/>
    <sheet name="Dom ECUK (2020)" sheetId="35" r:id="rId12"/>
    <sheet name="Dom ECUK (2017)" sheetId="31" r:id="rId13"/>
    <sheet name="Non-Dom ECUK (2017)" sheetId="45" r:id="rId14"/>
    <sheet name="Regression" sheetId="50" r:id="rId15"/>
    <sheet name="LPS" sheetId="48" r:id="rId16"/>
    <sheet name="CFL" sheetId="39" r:id="rId17"/>
    <sheet name="FL" sheetId="43" r:id="rId18"/>
    <sheet name="MHP" sheetId="46" r:id="rId19"/>
    <sheet name="MH" sheetId="49" r:id="rId20"/>
    <sheet name="HAL" sheetId="38" r:id="rId21"/>
    <sheet name="INC" sheetId="37" r:id="rId22"/>
    <sheet name="LED" sheetId="40" r:id="rId23"/>
    <sheet name="HPS_high" sheetId="42" r:id="rId24"/>
    <sheet name="HPS_low" sheetId="41" r:id="rId25"/>
  </sheets>
  <definedNames>
    <definedName name="_xlnm.Print_Area" localSheetId="12">'Dom ECUK (2017)'!$A$1:$AV$72</definedName>
    <definedName name="_xlnm.Print_Area" localSheetId="13">'Non-Dom ECUK (2017)'!$A$1:$CN$68</definedName>
    <definedName name="_xlnm.Print_Titles" localSheetId="12">'Dom ECUK (2017)'!$A:$A,'Dom ECUK (2017)'!$1:$5</definedName>
    <definedName name="_xlnm.Print_Titles" localSheetId="13">'Non-Dom ECUK (2017)'!$A:$A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3" i="57" l="1"/>
  <c r="R3" i="59" l="1"/>
  <c r="S3" i="59"/>
  <c r="T3" i="59"/>
  <c r="U3" i="59"/>
  <c r="V3" i="59"/>
  <c r="W3" i="59"/>
  <c r="X3" i="59"/>
  <c r="Y3" i="59"/>
  <c r="Z3" i="59"/>
  <c r="AA3" i="59"/>
  <c r="AB3" i="59"/>
  <c r="AC3" i="59"/>
  <c r="AD3" i="59"/>
  <c r="AE3" i="59"/>
  <c r="AF3" i="59"/>
  <c r="AG3" i="59"/>
  <c r="AH3" i="59"/>
  <c r="AI3" i="59"/>
  <c r="AJ3" i="59"/>
  <c r="AK3" i="59"/>
  <c r="AL3" i="59"/>
  <c r="AM3" i="59"/>
  <c r="AN3" i="59"/>
  <c r="AO3" i="59"/>
  <c r="AP3" i="59"/>
  <c r="AQ3" i="59"/>
  <c r="AR3" i="59"/>
  <c r="AS3" i="59"/>
  <c r="AT3" i="59"/>
  <c r="AU3" i="59"/>
  <c r="AV3" i="59"/>
  <c r="AW3" i="59"/>
  <c r="AX3" i="59"/>
  <c r="AY3" i="59"/>
  <c r="AZ3" i="59"/>
  <c r="BA3" i="59"/>
  <c r="BB3" i="59"/>
  <c r="BC3" i="59"/>
  <c r="BD3" i="59"/>
  <c r="BE3" i="59"/>
  <c r="BF3" i="59"/>
  <c r="BG3" i="59"/>
  <c r="BH3" i="59"/>
  <c r="BI3" i="59"/>
  <c r="BJ3" i="59"/>
  <c r="BK3" i="59"/>
  <c r="BL3" i="59"/>
  <c r="BP1" i="59" l="1"/>
  <c r="BI1" i="59"/>
  <c r="BJ1" i="59"/>
  <c r="BK1" i="59"/>
  <c r="BL1" i="59"/>
  <c r="BM1" i="59"/>
  <c r="BN1" i="59"/>
  <c r="BO1" i="59"/>
  <c r="BI2" i="59"/>
  <c r="BJ2" i="59"/>
  <c r="BK2" i="59"/>
  <c r="BL2" i="59"/>
  <c r="AW1" i="59"/>
  <c r="AX1" i="59"/>
  <c r="AY1" i="59"/>
  <c r="AZ1" i="59"/>
  <c r="BA1" i="59"/>
  <c r="BB1" i="59"/>
  <c r="BC1" i="59"/>
  <c r="BD1" i="59"/>
  <c r="BE1" i="59"/>
  <c r="BF1" i="59"/>
  <c r="BG1" i="59"/>
  <c r="BH1" i="59"/>
  <c r="AW2" i="59"/>
  <c r="AX2" i="59"/>
  <c r="AY2" i="59"/>
  <c r="AZ2" i="59"/>
  <c r="BA2" i="59"/>
  <c r="BB2" i="59"/>
  <c r="BC2" i="59"/>
  <c r="BD2" i="59"/>
  <c r="BE2" i="59"/>
  <c r="BF2" i="59"/>
  <c r="BG2" i="59"/>
  <c r="BH2" i="59"/>
  <c r="I1" i="59"/>
  <c r="J1" i="59"/>
  <c r="K1" i="59"/>
  <c r="L1" i="59"/>
  <c r="M1" i="59"/>
  <c r="N1" i="59"/>
  <c r="O1" i="59"/>
  <c r="P1" i="59"/>
  <c r="Q1" i="59"/>
  <c r="R1" i="59"/>
  <c r="S1" i="59"/>
  <c r="T1" i="59"/>
  <c r="U1" i="59"/>
  <c r="V1" i="59"/>
  <c r="W1" i="59"/>
  <c r="X1" i="59"/>
  <c r="Y1" i="59"/>
  <c r="Z1" i="59"/>
  <c r="AA1" i="59"/>
  <c r="AB1" i="59"/>
  <c r="AC1" i="59"/>
  <c r="AD1" i="59"/>
  <c r="AE1" i="59"/>
  <c r="AF1" i="59"/>
  <c r="AG1" i="59"/>
  <c r="AH1" i="59"/>
  <c r="AI1" i="59"/>
  <c r="AJ1" i="59"/>
  <c r="AK1" i="59"/>
  <c r="AL1" i="59"/>
  <c r="AM1" i="59"/>
  <c r="AN1" i="59"/>
  <c r="AO1" i="59"/>
  <c r="AP1" i="59"/>
  <c r="AQ1" i="59"/>
  <c r="AR1" i="59"/>
  <c r="AS1" i="59"/>
  <c r="AT1" i="59"/>
  <c r="AU1" i="59"/>
  <c r="AV1" i="59"/>
  <c r="R2" i="59"/>
  <c r="S2" i="59"/>
  <c r="T2" i="59"/>
  <c r="U2" i="59"/>
  <c r="V2" i="59"/>
  <c r="W2" i="59"/>
  <c r="X2" i="59"/>
  <c r="Y2" i="59"/>
  <c r="Z2" i="59"/>
  <c r="AA2" i="59"/>
  <c r="AB2" i="59"/>
  <c r="AC2" i="59"/>
  <c r="AD2" i="59"/>
  <c r="AE2" i="59"/>
  <c r="AF2" i="59"/>
  <c r="AG2" i="59"/>
  <c r="AH2" i="59"/>
  <c r="AI2" i="59"/>
  <c r="AJ2" i="59"/>
  <c r="AK2" i="59"/>
  <c r="AL2" i="59"/>
  <c r="AM2" i="59"/>
  <c r="AN2" i="59"/>
  <c r="AO2" i="59"/>
  <c r="AP2" i="59"/>
  <c r="AQ2" i="59"/>
  <c r="AR2" i="59"/>
  <c r="AS2" i="59"/>
  <c r="AT2" i="59"/>
  <c r="AU2" i="59"/>
  <c r="AV2" i="59"/>
  <c r="H1" i="59"/>
  <c r="BG10" i="58" a="1"/>
  <c r="BG10" i="58" s="1"/>
  <c r="BG11" i="58" a="1"/>
  <c r="BG11" i="58" s="1"/>
  <c r="BG12" i="58" a="1"/>
  <c r="BG12" i="58" s="1"/>
  <c r="BG9" i="58" a="1"/>
  <c r="BG9" i="58" s="1"/>
  <c r="B10" i="58" a="1"/>
  <c r="B10" i="58" s="1"/>
  <c r="B11" i="58" a="1"/>
  <c r="B11" i="58" s="1"/>
  <c r="B12" i="58" a="1"/>
  <c r="B12" i="58" s="1"/>
  <c r="B9" i="58" a="1"/>
  <c r="B9" i="58" s="1"/>
  <c r="BA8" i="55"/>
  <c r="BA9" i="55"/>
  <c r="BA10" i="55"/>
  <c r="BA11" i="55"/>
  <c r="BA12" i="55"/>
  <c r="BA13" i="55"/>
  <c r="BA14" i="55"/>
  <c r="BA15" i="55"/>
  <c r="BA16" i="55"/>
  <c r="BA17" i="55"/>
  <c r="BA18" i="55"/>
  <c r="BA19" i="55"/>
  <c r="BA20" i="55"/>
  <c r="BA21" i="55"/>
  <c r="BA22" i="55"/>
  <c r="BA23" i="55"/>
  <c r="BA24" i="55"/>
  <c r="BA25" i="55"/>
  <c r="BA26" i="55"/>
  <c r="BA27" i="55"/>
  <c r="BA28" i="55"/>
  <c r="BA29" i="55"/>
  <c r="BA30" i="55"/>
  <c r="BA31" i="55"/>
  <c r="BA32" i="55"/>
  <c r="BA33" i="55"/>
  <c r="BA34" i="55"/>
  <c r="BA35" i="55"/>
  <c r="BA36" i="55"/>
  <c r="BA37" i="55"/>
  <c r="BA38" i="55"/>
  <c r="BA39" i="55"/>
  <c r="BA40" i="55"/>
  <c r="BA41" i="55"/>
  <c r="BA42" i="55"/>
  <c r="BA43" i="55"/>
  <c r="BA44" i="55"/>
  <c r="BA45" i="55"/>
  <c r="BA46" i="55"/>
  <c r="BA47" i="55"/>
  <c r="BA48" i="55"/>
  <c r="BA49" i="55"/>
  <c r="BA50" i="55"/>
  <c r="BA51" i="55"/>
  <c r="BA52" i="55"/>
  <c r="BA53" i="55"/>
  <c r="BA7" i="55"/>
  <c r="F2" i="60"/>
  <c r="C2" i="60"/>
  <c r="D2" i="60"/>
  <c r="E2" i="60"/>
  <c r="B2" i="60"/>
  <c r="H3" i="59" l="1"/>
  <c r="H2" i="59"/>
  <c r="BM3" i="59"/>
  <c r="BM2" i="59"/>
  <c r="M23" i="57" l="1"/>
  <c r="M31" i="57"/>
  <c r="M34" i="57"/>
  <c r="M54" i="57"/>
  <c r="M55" i="57"/>
  <c r="M63" i="57"/>
  <c r="C2" i="57"/>
  <c r="D2" i="57"/>
  <c r="E2" i="57"/>
  <c r="F2" i="57"/>
  <c r="G2" i="57"/>
  <c r="B2" i="57"/>
  <c r="D10" i="50"/>
  <c r="C10" i="50"/>
  <c r="B10" i="50"/>
  <c r="J15" i="52" s="1"/>
  <c r="I3" i="52"/>
  <c r="M4" i="64" s="1"/>
  <c r="I4" i="52"/>
  <c r="M5" i="64" s="1"/>
  <c r="I5" i="52"/>
  <c r="M6" i="64" s="1"/>
  <c r="I6" i="52"/>
  <c r="M7" i="64" s="1"/>
  <c r="I7" i="52"/>
  <c r="M8" i="64" s="1"/>
  <c r="I8" i="52"/>
  <c r="M9" i="64" s="1"/>
  <c r="I9" i="52"/>
  <c r="I10" i="52"/>
  <c r="M11" i="64" s="1"/>
  <c r="I11" i="52"/>
  <c r="M12" i="64" s="1"/>
  <c r="I12" i="52"/>
  <c r="M13" i="64" s="1"/>
  <c r="I13" i="52"/>
  <c r="M14" i="64" s="1"/>
  <c r="I14" i="52"/>
  <c r="M15" i="64" s="1"/>
  <c r="I15" i="52"/>
  <c r="M16" i="64" s="1"/>
  <c r="I16" i="52"/>
  <c r="M17" i="64" s="1"/>
  <c r="I17" i="52"/>
  <c r="M18" i="64" s="1"/>
  <c r="I18" i="52"/>
  <c r="M19" i="64" s="1"/>
  <c r="I19" i="52"/>
  <c r="M20" i="64" s="1"/>
  <c r="I20" i="52"/>
  <c r="M21" i="64" s="1"/>
  <c r="I21" i="52"/>
  <c r="M22" i="64" s="1"/>
  <c r="I22" i="52"/>
  <c r="M23" i="64" s="1"/>
  <c r="I23" i="52"/>
  <c r="M24" i="64" s="1"/>
  <c r="I24" i="52"/>
  <c r="M25" i="64" s="1"/>
  <c r="I25" i="52"/>
  <c r="M26" i="64" s="1"/>
  <c r="I26" i="52"/>
  <c r="M27" i="64" s="1"/>
  <c r="I27" i="52"/>
  <c r="M28" i="64" s="1"/>
  <c r="I28" i="52"/>
  <c r="M29" i="64" s="1"/>
  <c r="I29" i="52"/>
  <c r="I30" i="52"/>
  <c r="M31" i="64" s="1"/>
  <c r="I31" i="52"/>
  <c r="M32" i="64" s="1"/>
  <c r="I32" i="52"/>
  <c r="M33" i="64" s="1"/>
  <c r="I33" i="52"/>
  <c r="M34" i="64" s="1"/>
  <c r="I34" i="52"/>
  <c r="M35" i="64" s="1"/>
  <c r="I35" i="52"/>
  <c r="M36" i="64" s="1"/>
  <c r="I36" i="52"/>
  <c r="M37" i="64" s="1"/>
  <c r="I37" i="52"/>
  <c r="M38" i="64" s="1"/>
  <c r="I38" i="52"/>
  <c r="M39" i="64" s="1"/>
  <c r="I39" i="52"/>
  <c r="M40" i="64" s="1"/>
  <c r="I40" i="52"/>
  <c r="M41" i="64" s="1"/>
  <c r="I41" i="52"/>
  <c r="M42" i="64" s="1"/>
  <c r="I42" i="52"/>
  <c r="M43" i="64" s="1"/>
  <c r="I43" i="52"/>
  <c r="M44" i="64" s="1"/>
  <c r="I44" i="52"/>
  <c r="M45" i="64" s="1"/>
  <c r="I45" i="52"/>
  <c r="M46" i="64" s="1"/>
  <c r="I46" i="52"/>
  <c r="M47" i="64" s="1"/>
  <c r="I47" i="52"/>
  <c r="M48" i="64" s="1"/>
  <c r="I48" i="52"/>
  <c r="M49" i="64" s="1"/>
  <c r="I49" i="52"/>
  <c r="I50" i="52"/>
  <c r="M51" i="64" s="1"/>
  <c r="I51" i="52"/>
  <c r="M52" i="64" s="1"/>
  <c r="I52" i="52"/>
  <c r="M53" i="64" s="1"/>
  <c r="I53" i="52"/>
  <c r="M54" i="64" s="1"/>
  <c r="I54" i="52"/>
  <c r="M55" i="64" s="1"/>
  <c r="I55" i="52"/>
  <c r="M56" i="64" s="1"/>
  <c r="I56" i="52"/>
  <c r="M57" i="64" s="1"/>
  <c r="I57" i="52"/>
  <c r="M58" i="64" s="1"/>
  <c r="I58" i="52"/>
  <c r="M59" i="64" s="1"/>
  <c r="I59" i="52"/>
  <c r="M60" i="64" s="1"/>
  <c r="I60" i="52"/>
  <c r="M61" i="64" s="1"/>
  <c r="I61" i="52"/>
  <c r="M62" i="64" s="1"/>
  <c r="I62" i="52"/>
  <c r="M63" i="64" s="1"/>
  <c r="I2" i="52"/>
  <c r="M3" i="64" s="1"/>
  <c r="H28" i="52"/>
  <c r="D8" i="50"/>
  <c r="C8" i="50"/>
  <c r="B8" i="50"/>
  <c r="H10" i="52" s="1"/>
  <c r="D7" i="50"/>
  <c r="C7" i="50"/>
  <c r="B7" i="50"/>
  <c r="F19" i="52"/>
  <c r="F38" i="52"/>
  <c r="F57" i="52"/>
  <c r="D6" i="50"/>
  <c r="C6" i="50"/>
  <c r="B6" i="50"/>
  <c r="F22" i="52" s="1"/>
  <c r="E7" i="52"/>
  <c r="E15" i="52"/>
  <c r="E16" i="52"/>
  <c r="E17" i="52"/>
  <c r="E34" i="52"/>
  <c r="E35" i="52"/>
  <c r="E36" i="52"/>
  <c r="E53" i="52"/>
  <c r="E54" i="52"/>
  <c r="E55" i="52"/>
  <c r="D5" i="50"/>
  <c r="C5" i="50"/>
  <c r="B5" i="50"/>
  <c r="E18" i="52" s="1"/>
  <c r="D9" i="52"/>
  <c r="K10" i="57" s="1"/>
  <c r="D10" i="52"/>
  <c r="K11" i="57" s="1"/>
  <c r="D12" i="52"/>
  <c r="K13" i="57" s="1"/>
  <c r="D33" i="52"/>
  <c r="K34" i="57" s="1"/>
  <c r="D49" i="52"/>
  <c r="K50" i="57" s="1"/>
  <c r="D50" i="52"/>
  <c r="K51" i="57" s="1"/>
  <c r="D52" i="52"/>
  <c r="K53" i="57" s="1"/>
  <c r="D4" i="50"/>
  <c r="C4" i="50"/>
  <c r="B4" i="50"/>
  <c r="D14" i="52" s="1"/>
  <c r="K15" i="57" s="1"/>
  <c r="C26" i="52"/>
  <c r="D3" i="50"/>
  <c r="C3" i="50"/>
  <c r="B3" i="50"/>
  <c r="C5" i="52" s="1"/>
  <c r="CN8" i="55"/>
  <c r="CN9" i="55"/>
  <c r="CN10" i="55"/>
  <c r="CN11" i="55"/>
  <c r="CN12" i="55"/>
  <c r="CN13" i="55"/>
  <c r="CN14" i="55"/>
  <c r="CN15" i="55"/>
  <c r="CN16" i="55"/>
  <c r="CN17" i="55"/>
  <c r="CN18" i="55"/>
  <c r="CN19" i="55"/>
  <c r="CN20" i="55"/>
  <c r="CN21" i="55"/>
  <c r="CN22" i="55"/>
  <c r="CN23" i="55"/>
  <c r="CN24" i="55"/>
  <c r="CN25" i="55"/>
  <c r="CN26" i="55"/>
  <c r="CN27" i="55"/>
  <c r="CN28" i="55"/>
  <c r="CN29" i="55"/>
  <c r="CN30" i="55"/>
  <c r="CN31" i="55"/>
  <c r="CN32" i="55"/>
  <c r="CN33" i="55"/>
  <c r="CN34" i="55"/>
  <c r="CN35" i="55"/>
  <c r="CN36" i="55"/>
  <c r="CN37" i="55"/>
  <c r="CN38" i="55"/>
  <c r="CN39" i="55"/>
  <c r="CN40" i="55"/>
  <c r="CN41" i="55"/>
  <c r="CN42" i="55"/>
  <c r="CN43" i="55"/>
  <c r="CN44" i="55"/>
  <c r="CN45" i="55"/>
  <c r="CN46" i="55"/>
  <c r="CN47" i="55"/>
  <c r="CN48" i="55"/>
  <c r="CN49" i="55"/>
  <c r="CN50" i="55"/>
  <c r="CN51" i="55"/>
  <c r="CN52" i="55"/>
  <c r="CN53" i="55"/>
  <c r="CN7" i="55"/>
  <c r="L8" i="55"/>
  <c r="E14" i="57" s="1"/>
  <c r="I9" i="55"/>
  <c r="B15" i="57" s="1"/>
  <c r="K12" i="55"/>
  <c r="D18" i="57" s="1"/>
  <c r="L12" i="55"/>
  <c r="E18" i="57" s="1"/>
  <c r="J13" i="55"/>
  <c r="C19" i="57" s="1"/>
  <c r="M13" i="55"/>
  <c r="F19" i="57" s="1"/>
  <c r="J19" i="55"/>
  <c r="C25" i="57" s="1"/>
  <c r="L19" i="55"/>
  <c r="E25" i="57" s="1"/>
  <c r="M19" i="55"/>
  <c r="F25" i="57" s="1"/>
  <c r="I22" i="55"/>
  <c r="J22" i="55"/>
  <c r="C28" i="57" s="1"/>
  <c r="J24" i="55"/>
  <c r="C30" i="57" s="1"/>
  <c r="K24" i="55"/>
  <c r="D30" i="57" s="1"/>
  <c r="K27" i="55"/>
  <c r="D33" i="57" s="1"/>
  <c r="L27" i="55"/>
  <c r="E33" i="57" s="1"/>
  <c r="M27" i="55"/>
  <c r="F33" i="57" s="1"/>
  <c r="I28" i="55"/>
  <c r="B34" i="57" s="1"/>
  <c r="J28" i="55"/>
  <c r="C34" i="57" s="1"/>
  <c r="L32" i="55"/>
  <c r="E38" i="57" s="1"/>
  <c r="M32" i="55"/>
  <c r="F38" i="57" s="1"/>
  <c r="M36" i="55"/>
  <c r="F42" i="57" s="1"/>
  <c r="I37" i="55"/>
  <c r="B43" i="57" s="1"/>
  <c r="J37" i="55"/>
  <c r="C43" i="57" s="1"/>
  <c r="M40" i="55"/>
  <c r="F46" i="57" s="1"/>
  <c r="I43" i="55"/>
  <c r="B49" i="57" s="1"/>
  <c r="K44" i="55"/>
  <c r="D50" i="57" s="1"/>
  <c r="L44" i="55"/>
  <c r="E50" i="57" s="1"/>
  <c r="M44" i="55"/>
  <c r="F50" i="57" s="1"/>
  <c r="I45" i="55"/>
  <c r="B51" i="57" s="1"/>
  <c r="J45" i="55"/>
  <c r="C51" i="57" s="1"/>
  <c r="K48" i="55"/>
  <c r="D54" i="57" s="1"/>
  <c r="L48" i="55"/>
  <c r="E54" i="57" s="1"/>
  <c r="J52" i="55"/>
  <c r="C58" i="57" s="1"/>
  <c r="K52" i="55"/>
  <c r="D58" i="57" s="1"/>
  <c r="L52" i="55"/>
  <c r="E58" i="57" s="1"/>
  <c r="K53" i="55"/>
  <c r="D59" i="57" s="1"/>
  <c r="L53" i="55"/>
  <c r="E59" i="57" s="1"/>
  <c r="G8" i="55"/>
  <c r="I8" i="55" s="1"/>
  <c r="B14" i="57" s="1"/>
  <c r="G9" i="55"/>
  <c r="J9" i="55" s="1"/>
  <c r="C15" i="57" s="1"/>
  <c r="G10" i="55"/>
  <c r="K10" i="55" s="1"/>
  <c r="D16" i="57" s="1"/>
  <c r="G11" i="55"/>
  <c r="I11" i="55" s="1"/>
  <c r="G12" i="55"/>
  <c r="I12" i="55" s="1"/>
  <c r="G13" i="55"/>
  <c r="G14" i="55"/>
  <c r="K14" i="55" s="1"/>
  <c r="D20" i="57" s="1"/>
  <c r="G15" i="55"/>
  <c r="K15" i="55" s="1"/>
  <c r="D21" i="57" s="1"/>
  <c r="G16" i="55"/>
  <c r="I16" i="55" s="1"/>
  <c r="G17" i="55"/>
  <c r="G18" i="55"/>
  <c r="K18" i="55" s="1"/>
  <c r="D24" i="57" s="1"/>
  <c r="G19" i="55"/>
  <c r="I19" i="55" s="1"/>
  <c r="G20" i="55"/>
  <c r="I20" i="55" s="1"/>
  <c r="G21" i="55"/>
  <c r="I21" i="55" s="1"/>
  <c r="G22" i="55"/>
  <c r="K22" i="55" s="1"/>
  <c r="D28" i="57" s="1"/>
  <c r="G23" i="55"/>
  <c r="I23" i="55" s="1"/>
  <c r="B29" i="57" s="1"/>
  <c r="G24" i="55"/>
  <c r="L24" i="55" s="1"/>
  <c r="E30" i="57" s="1"/>
  <c r="G25" i="55"/>
  <c r="M25" i="55" s="1"/>
  <c r="F31" i="57" s="1"/>
  <c r="G26" i="55"/>
  <c r="I26" i="55" s="1"/>
  <c r="G27" i="55"/>
  <c r="I27" i="55" s="1"/>
  <c r="G28" i="55"/>
  <c r="K28" i="55" s="1"/>
  <c r="D34" i="57" s="1"/>
  <c r="Q34" i="57" s="1"/>
  <c r="G29" i="55"/>
  <c r="L29" i="55" s="1"/>
  <c r="E35" i="57" s="1"/>
  <c r="G30" i="55"/>
  <c r="I30" i="55" s="1"/>
  <c r="G31" i="55"/>
  <c r="I31" i="55" s="1"/>
  <c r="G32" i="55"/>
  <c r="K32" i="55" s="1"/>
  <c r="D38" i="57" s="1"/>
  <c r="G33" i="55"/>
  <c r="L33" i="55" s="1"/>
  <c r="E39" i="57" s="1"/>
  <c r="G34" i="55"/>
  <c r="I34" i="55" s="1"/>
  <c r="G35" i="55"/>
  <c r="I35" i="55" s="1"/>
  <c r="G36" i="55"/>
  <c r="I36" i="55" s="1"/>
  <c r="G37" i="55"/>
  <c r="L37" i="55" s="1"/>
  <c r="E43" i="57" s="1"/>
  <c r="G38" i="55"/>
  <c r="I38" i="55" s="1"/>
  <c r="G39" i="55"/>
  <c r="I39" i="55" s="1"/>
  <c r="G40" i="55"/>
  <c r="I40" i="55" s="1"/>
  <c r="G41" i="55"/>
  <c r="L41" i="55" s="1"/>
  <c r="E47" i="57" s="1"/>
  <c r="G42" i="55"/>
  <c r="I42" i="55" s="1"/>
  <c r="G43" i="55"/>
  <c r="J43" i="55" s="1"/>
  <c r="C49" i="57" s="1"/>
  <c r="G44" i="55"/>
  <c r="I44" i="55" s="1"/>
  <c r="G45" i="55"/>
  <c r="M45" i="55" s="1"/>
  <c r="F51" i="57" s="1"/>
  <c r="G46" i="55"/>
  <c r="I46" i="55" s="1"/>
  <c r="G47" i="55"/>
  <c r="J47" i="55" s="1"/>
  <c r="C53" i="57" s="1"/>
  <c r="G48" i="55"/>
  <c r="I48" i="55" s="1"/>
  <c r="G49" i="55"/>
  <c r="M49" i="55" s="1"/>
  <c r="F55" i="57" s="1"/>
  <c r="S55" i="57" s="1"/>
  <c r="G50" i="55"/>
  <c r="I50" i="55" s="1"/>
  <c r="G51" i="55"/>
  <c r="I51" i="55" s="1"/>
  <c r="G52" i="55"/>
  <c r="I52" i="55" s="1"/>
  <c r="G53" i="55"/>
  <c r="M53" i="55" s="1"/>
  <c r="F59" i="57" s="1"/>
  <c r="G7" i="55"/>
  <c r="J7" i="55" s="1"/>
  <c r="C13" i="57" s="1"/>
  <c r="AJ8" i="55"/>
  <c r="AK8" i="55"/>
  <c r="BB8" i="55" s="1"/>
  <c r="AJ9" i="55"/>
  <c r="AK9" i="55"/>
  <c r="BB9" i="55" s="1"/>
  <c r="AJ10" i="55"/>
  <c r="AZ10" i="55" s="1"/>
  <c r="AK10" i="55"/>
  <c r="AJ11" i="55"/>
  <c r="AZ11" i="55" s="1"/>
  <c r="AK11" i="55"/>
  <c r="BB11" i="55" s="1"/>
  <c r="AJ12" i="55"/>
  <c r="AK12" i="55"/>
  <c r="BB12" i="55" s="1"/>
  <c r="AJ13" i="55"/>
  <c r="AK13" i="55"/>
  <c r="BB13" i="55" s="1"/>
  <c r="AJ14" i="55"/>
  <c r="AK14" i="55"/>
  <c r="BB14" i="55" s="1"/>
  <c r="AJ15" i="55"/>
  <c r="AK15" i="55"/>
  <c r="BB15" i="55" s="1"/>
  <c r="AJ16" i="55"/>
  <c r="AZ16" i="55" s="1"/>
  <c r="AK16" i="55"/>
  <c r="BB16" i="55" s="1"/>
  <c r="AJ17" i="55"/>
  <c r="AK17" i="55"/>
  <c r="BB17" i="55" s="1"/>
  <c r="AJ18" i="55"/>
  <c r="AZ18" i="55" s="1"/>
  <c r="AK18" i="55"/>
  <c r="AJ19" i="55"/>
  <c r="AZ19" i="55" s="1"/>
  <c r="AK19" i="55"/>
  <c r="BB19" i="55" s="1"/>
  <c r="AJ20" i="55"/>
  <c r="AK20" i="55"/>
  <c r="BB20" i="55" s="1"/>
  <c r="AJ21" i="55"/>
  <c r="AK21" i="55"/>
  <c r="BB21" i="55" s="1"/>
  <c r="AJ22" i="55"/>
  <c r="AK22" i="55"/>
  <c r="BB22" i="55" s="1"/>
  <c r="AJ23" i="55"/>
  <c r="AK23" i="55"/>
  <c r="BB23" i="55" s="1"/>
  <c r="AJ24" i="55"/>
  <c r="AZ24" i="55" s="1"/>
  <c r="AK24" i="55"/>
  <c r="BB24" i="55" s="1"/>
  <c r="AJ25" i="55"/>
  <c r="AK25" i="55"/>
  <c r="BB25" i="55" s="1"/>
  <c r="AJ26" i="55"/>
  <c r="AZ26" i="55" s="1"/>
  <c r="AK26" i="55"/>
  <c r="AJ27" i="55"/>
  <c r="AZ27" i="55" s="1"/>
  <c r="AK27" i="55"/>
  <c r="BB27" i="55" s="1"/>
  <c r="AJ28" i="55"/>
  <c r="AK28" i="55"/>
  <c r="BB28" i="55" s="1"/>
  <c r="AJ29" i="55"/>
  <c r="AK29" i="55"/>
  <c r="BB29" i="55" s="1"/>
  <c r="AJ30" i="55"/>
  <c r="AK30" i="55"/>
  <c r="BB30" i="55" s="1"/>
  <c r="AJ31" i="55"/>
  <c r="AK31" i="55"/>
  <c r="BB31" i="55" s="1"/>
  <c r="AJ32" i="55"/>
  <c r="AZ32" i="55" s="1"/>
  <c r="AK32" i="55"/>
  <c r="BB32" i="55" s="1"/>
  <c r="AJ33" i="55"/>
  <c r="AK33" i="55"/>
  <c r="BB33" i="55" s="1"/>
  <c r="AJ34" i="55"/>
  <c r="AZ34" i="55" s="1"/>
  <c r="AK34" i="55"/>
  <c r="AJ35" i="55"/>
  <c r="AZ35" i="55" s="1"/>
  <c r="AK35" i="55"/>
  <c r="BB35" i="55" s="1"/>
  <c r="AJ36" i="55"/>
  <c r="AZ36" i="55" s="1"/>
  <c r="AK36" i="55"/>
  <c r="AJ37" i="55"/>
  <c r="AK37" i="55"/>
  <c r="BB37" i="55" s="1"/>
  <c r="AJ38" i="55"/>
  <c r="AK38" i="55"/>
  <c r="BB38" i="55" s="1"/>
  <c r="AJ39" i="55"/>
  <c r="AK39" i="55"/>
  <c r="BB39" i="55" s="1"/>
  <c r="AJ40" i="55"/>
  <c r="AZ40" i="55" s="1"/>
  <c r="AK40" i="55"/>
  <c r="BB40" i="55" s="1"/>
  <c r="AJ41" i="55"/>
  <c r="AK41" i="55"/>
  <c r="BB41" i="55" s="1"/>
  <c r="AJ42" i="55"/>
  <c r="AZ42" i="55" s="1"/>
  <c r="AK42" i="55"/>
  <c r="AJ43" i="55"/>
  <c r="AZ43" i="55" s="1"/>
  <c r="AK43" i="55"/>
  <c r="BB43" i="55" s="1"/>
  <c r="AJ44" i="55"/>
  <c r="AZ44" i="55" s="1"/>
  <c r="AK44" i="55"/>
  <c r="AJ45" i="55"/>
  <c r="AK45" i="55"/>
  <c r="BB45" i="55" s="1"/>
  <c r="AJ46" i="55"/>
  <c r="AK46" i="55"/>
  <c r="BB46" i="55" s="1"/>
  <c r="AJ47" i="55"/>
  <c r="AK47" i="55"/>
  <c r="BB47" i="55" s="1"/>
  <c r="AJ48" i="55"/>
  <c r="AK48" i="55"/>
  <c r="BB48" i="55" s="1"/>
  <c r="AJ49" i="55"/>
  <c r="AK49" i="55"/>
  <c r="BB49" i="55" s="1"/>
  <c r="AJ50" i="55"/>
  <c r="AZ50" i="55" s="1"/>
  <c r="AK50" i="55"/>
  <c r="AJ51" i="55"/>
  <c r="AZ51" i="55" s="1"/>
  <c r="AK51" i="55"/>
  <c r="BB51" i="55" s="1"/>
  <c r="AJ52" i="55"/>
  <c r="AZ52" i="55" s="1"/>
  <c r="AK52" i="55"/>
  <c r="AJ53" i="55"/>
  <c r="AK53" i="55"/>
  <c r="BB53" i="55" s="1"/>
  <c r="AK7" i="55"/>
  <c r="BB7" i="55" s="1"/>
  <c r="AJ7" i="55"/>
  <c r="AZ7" i="55" s="1"/>
  <c r="BZ8" i="55"/>
  <c r="BZ9" i="55"/>
  <c r="BZ10" i="55"/>
  <c r="BZ11" i="55"/>
  <c r="BZ12" i="55"/>
  <c r="BZ13" i="55"/>
  <c r="BZ14" i="55"/>
  <c r="BZ15" i="55"/>
  <c r="BZ16" i="55"/>
  <c r="BZ17" i="55"/>
  <c r="BZ18" i="55"/>
  <c r="BZ19" i="55"/>
  <c r="BZ20" i="55"/>
  <c r="BZ21" i="55"/>
  <c r="BZ22" i="55"/>
  <c r="BZ23" i="55"/>
  <c r="BZ24" i="55"/>
  <c r="BZ25" i="55"/>
  <c r="BZ26" i="55"/>
  <c r="BZ27" i="55"/>
  <c r="BZ28" i="55"/>
  <c r="BZ29" i="55"/>
  <c r="BZ30" i="55"/>
  <c r="BZ31" i="55"/>
  <c r="BZ32" i="55"/>
  <c r="BZ33" i="55"/>
  <c r="BZ34" i="55"/>
  <c r="BZ35" i="55"/>
  <c r="BZ36" i="55"/>
  <c r="BZ37" i="55"/>
  <c r="BZ38" i="55"/>
  <c r="BZ39" i="55"/>
  <c r="BZ40" i="55"/>
  <c r="BZ41" i="55"/>
  <c r="BZ42" i="55"/>
  <c r="BZ43" i="55"/>
  <c r="BZ44" i="55"/>
  <c r="BZ45" i="55"/>
  <c r="BZ46" i="55"/>
  <c r="BZ47" i="55"/>
  <c r="BZ48" i="55"/>
  <c r="BZ49" i="55"/>
  <c r="BZ50" i="55"/>
  <c r="BZ51" i="55"/>
  <c r="BZ52" i="55"/>
  <c r="BZ53" i="55"/>
  <c r="BZ7" i="55"/>
  <c r="BY8" i="55"/>
  <c r="BY9" i="55"/>
  <c r="BY10" i="55"/>
  <c r="BY11" i="55"/>
  <c r="BY12" i="55"/>
  <c r="BY13" i="55"/>
  <c r="BY14" i="55"/>
  <c r="BY15" i="55"/>
  <c r="BY16" i="55"/>
  <c r="BY17" i="55"/>
  <c r="BY18" i="55"/>
  <c r="BY19" i="55"/>
  <c r="BY20" i="55"/>
  <c r="BY21" i="55"/>
  <c r="BY22" i="55"/>
  <c r="BY23" i="55"/>
  <c r="BY24" i="55"/>
  <c r="BY25" i="55"/>
  <c r="BY26" i="55"/>
  <c r="BY27" i="55"/>
  <c r="BY28" i="55"/>
  <c r="BY29" i="55"/>
  <c r="BY30" i="55"/>
  <c r="BY31" i="55"/>
  <c r="BY32" i="55"/>
  <c r="BY33" i="55"/>
  <c r="BY34" i="55"/>
  <c r="BY35" i="55"/>
  <c r="BY36" i="55"/>
  <c r="BY37" i="55"/>
  <c r="BY38" i="55"/>
  <c r="BY39" i="55"/>
  <c r="BY40" i="55"/>
  <c r="BY41" i="55"/>
  <c r="BY42" i="55"/>
  <c r="BY43" i="55"/>
  <c r="BY44" i="55"/>
  <c r="BY45" i="55"/>
  <c r="BY46" i="55"/>
  <c r="BY47" i="55"/>
  <c r="BY48" i="55"/>
  <c r="BY49" i="55"/>
  <c r="BY50" i="55"/>
  <c r="BY51" i="55"/>
  <c r="BY52" i="55"/>
  <c r="BY53" i="55"/>
  <c r="BY7" i="55"/>
  <c r="BT8" i="55"/>
  <c r="CA8" i="55" s="1"/>
  <c r="BU8" i="55"/>
  <c r="BV8" i="55"/>
  <c r="BW8" i="55"/>
  <c r="BX8" i="55"/>
  <c r="BT9" i="55"/>
  <c r="BU9" i="55"/>
  <c r="BV9" i="55"/>
  <c r="BW9" i="55"/>
  <c r="BX9" i="55"/>
  <c r="BT10" i="55"/>
  <c r="BU10" i="55"/>
  <c r="BV10" i="55"/>
  <c r="BW10" i="55"/>
  <c r="BX10" i="55"/>
  <c r="BT11" i="55"/>
  <c r="BU11" i="55"/>
  <c r="BV11" i="55"/>
  <c r="BW11" i="55"/>
  <c r="BX11" i="55"/>
  <c r="BT12" i="55"/>
  <c r="BU12" i="55"/>
  <c r="BV12" i="55"/>
  <c r="BW12" i="55"/>
  <c r="BX12" i="55"/>
  <c r="BT13" i="55"/>
  <c r="BU13" i="55"/>
  <c r="BV13" i="55"/>
  <c r="BW13" i="55"/>
  <c r="BX13" i="55"/>
  <c r="BT14" i="55"/>
  <c r="CA14" i="55" s="1"/>
  <c r="CO14" i="55" s="1"/>
  <c r="CS14" i="55" s="1"/>
  <c r="BU14" i="55"/>
  <c r="BV14" i="55"/>
  <c r="BW14" i="55"/>
  <c r="CF14" i="55" s="1"/>
  <c r="E20" i="64" s="1"/>
  <c r="BX14" i="55"/>
  <c r="BT15" i="55"/>
  <c r="BU15" i="55"/>
  <c r="BV15" i="55"/>
  <c r="BW15" i="55"/>
  <c r="BX15" i="55"/>
  <c r="BT16" i="55"/>
  <c r="CA16" i="55" s="1"/>
  <c r="BU16" i="55"/>
  <c r="BV16" i="55"/>
  <c r="BW16" i="55"/>
  <c r="BX16" i="55"/>
  <c r="BT17" i="55"/>
  <c r="BU17" i="55"/>
  <c r="BV17" i="55"/>
  <c r="BW17" i="55"/>
  <c r="BX17" i="55"/>
  <c r="BT18" i="55"/>
  <c r="BU18" i="55"/>
  <c r="BV18" i="55"/>
  <c r="BW18" i="55"/>
  <c r="BX18" i="55"/>
  <c r="BT19" i="55"/>
  <c r="BU19" i="55"/>
  <c r="BV19" i="55"/>
  <c r="BW19" i="55"/>
  <c r="BX19" i="55"/>
  <c r="BT20" i="55"/>
  <c r="BU20" i="55"/>
  <c r="BV20" i="55"/>
  <c r="BW20" i="55"/>
  <c r="BX20" i="55"/>
  <c r="BT21" i="55"/>
  <c r="BU21" i="55"/>
  <c r="BV21" i="55"/>
  <c r="BW21" i="55"/>
  <c r="BX21" i="55"/>
  <c r="BT22" i="55"/>
  <c r="BU22" i="55"/>
  <c r="BV22" i="55"/>
  <c r="BW22" i="55"/>
  <c r="BX22" i="55"/>
  <c r="BT23" i="55"/>
  <c r="BU23" i="55"/>
  <c r="BV23" i="55"/>
  <c r="BW23" i="55"/>
  <c r="BX23" i="55"/>
  <c r="BT24" i="55"/>
  <c r="CA24" i="55" s="1"/>
  <c r="BU24" i="55"/>
  <c r="BV24" i="55"/>
  <c r="BW24" i="55"/>
  <c r="BX24" i="55"/>
  <c r="BT25" i="55"/>
  <c r="BU25" i="55"/>
  <c r="BV25" i="55"/>
  <c r="BW25" i="55"/>
  <c r="BX25" i="55"/>
  <c r="BT26" i="55"/>
  <c r="BU26" i="55"/>
  <c r="BV26" i="55"/>
  <c r="BW26" i="55"/>
  <c r="BX26" i="55"/>
  <c r="BT27" i="55"/>
  <c r="BU27" i="55"/>
  <c r="BV27" i="55"/>
  <c r="BW27" i="55"/>
  <c r="BX27" i="55"/>
  <c r="BT28" i="55"/>
  <c r="BU28" i="55"/>
  <c r="BV28" i="55"/>
  <c r="BW28" i="55"/>
  <c r="BX28" i="55"/>
  <c r="BT29" i="55"/>
  <c r="BU29" i="55"/>
  <c r="BV29" i="55"/>
  <c r="BW29" i="55"/>
  <c r="BX29" i="55"/>
  <c r="BT30" i="55"/>
  <c r="BU30" i="55"/>
  <c r="BV30" i="55"/>
  <c r="BW30" i="55"/>
  <c r="BX30" i="55"/>
  <c r="BT31" i="55"/>
  <c r="BU31" i="55"/>
  <c r="BV31" i="55"/>
  <c r="BW31" i="55"/>
  <c r="BX31" i="55"/>
  <c r="BT32" i="55"/>
  <c r="BU32" i="55"/>
  <c r="BV32" i="55"/>
  <c r="BW32" i="55"/>
  <c r="BX32" i="55"/>
  <c r="BT33" i="55"/>
  <c r="BU33" i="55"/>
  <c r="BV33" i="55"/>
  <c r="BW33" i="55"/>
  <c r="BX33" i="55"/>
  <c r="BT34" i="55"/>
  <c r="BU34" i="55"/>
  <c r="BV34" i="55"/>
  <c r="BW34" i="55"/>
  <c r="BX34" i="55"/>
  <c r="CA34" i="55" s="1"/>
  <c r="CI34" i="55" s="1"/>
  <c r="H40" i="64" s="1"/>
  <c r="BT35" i="55"/>
  <c r="BU35" i="55"/>
  <c r="BV35" i="55"/>
  <c r="BW35" i="55"/>
  <c r="BX35" i="55"/>
  <c r="BT36" i="55"/>
  <c r="BU36" i="55"/>
  <c r="BV36" i="55"/>
  <c r="BW36" i="55"/>
  <c r="BX36" i="55"/>
  <c r="BT37" i="55"/>
  <c r="BU37" i="55"/>
  <c r="BV37" i="55"/>
  <c r="BW37" i="55"/>
  <c r="BX37" i="55"/>
  <c r="BT38" i="55"/>
  <c r="BU38" i="55"/>
  <c r="BV38" i="55"/>
  <c r="BW38" i="55"/>
  <c r="BX38" i="55"/>
  <c r="BT39" i="55"/>
  <c r="BU39" i="55"/>
  <c r="BV39" i="55"/>
  <c r="BW39" i="55"/>
  <c r="BX39" i="55"/>
  <c r="BT40" i="55"/>
  <c r="CA40" i="55" s="1"/>
  <c r="BU40" i="55"/>
  <c r="BV40" i="55"/>
  <c r="BW40" i="55"/>
  <c r="BX40" i="55"/>
  <c r="BT41" i="55"/>
  <c r="BU41" i="55"/>
  <c r="BV41" i="55"/>
  <c r="BW41" i="55"/>
  <c r="BX41" i="55"/>
  <c r="BT42" i="55"/>
  <c r="BU42" i="55"/>
  <c r="BV42" i="55"/>
  <c r="BW42" i="55"/>
  <c r="BX42" i="55"/>
  <c r="BT43" i="55"/>
  <c r="BU43" i="55"/>
  <c r="BV43" i="55"/>
  <c r="BW43" i="55"/>
  <c r="BX43" i="55"/>
  <c r="BT44" i="55"/>
  <c r="BU44" i="55"/>
  <c r="BV44" i="55"/>
  <c r="BW44" i="55"/>
  <c r="BX44" i="55"/>
  <c r="BT45" i="55"/>
  <c r="BU45" i="55"/>
  <c r="BV45" i="55"/>
  <c r="BW45" i="55"/>
  <c r="BX45" i="55"/>
  <c r="BT46" i="55"/>
  <c r="BU46" i="55"/>
  <c r="BV46" i="55"/>
  <c r="BW46" i="55"/>
  <c r="BX46" i="55"/>
  <c r="BT47" i="55"/>
  <c r="BU47" i="55"/>
  <c r="BV47" i="55"/>
  <c r="BW47" i="55"/>
  <c r="BX47" i="55"/>
  <c r="BT48" i="55"/>
  <c r="BU48" i="55"/>
  <c r="BV48" i="55"/>
  <c r="BW48" i="55"/>
  <c r="BX48" i="55"/>
  <c r="BT49" i="55"/>
  <c r="BU49" i="55"/>
  <c r="BV49" i="55"/>
  <c r="BW49" i="55"/>
  <c r="BX49" i="55"/>
  <c r="BT50" i="55"/>
  <c r="BU50" i="55"/>
  <c r="BV50" i="55"/>
  <c r="BW50" i="55"/>
  <c r="BX50" i="55"/>
  <c r="BT51" i="55"/>
  <c r="BU51" i="55"/>
  <c r="BV51" i="55"/>
  <c r="BW51" i="55"/>
  <c r="BX51" i="55"/>
  <c r="BT52" i="55"/>
  <c r="BU52" i="55"/>
  <c r="BV52" i="55"/>
  <c r="BW52" i="55"/>
  <c r="BX52" i="55"/>
  <c r="BT53" i="55"/>
  <c r="BU53" i="55"/>
  <c r="BV53" i="55"/>
  <c r="BW53" i="55"/>
  <c r="BX53" i="55"/>
  <c r="BU7" i="55"/>
  <c r="BV7" i="55"/>
  <c r="CA7" i="55" s="1"/>
  <c r="CH7" i="55" s="1"/>
  <c r="G13" i="64" s="1"/>
  <c r="BW7" i="55"/>
  <c r="BX7" i="55"/>
  <c r="BT7" i="55"/>
  <c r="AV8" i="55"/>
  <c r="AW8" i="55"/>
  <c r="AX8" i="55" s="1"/>
  <c r="AV9" i="55"/>
  <c r="AW9" i="55"/>
  <c r="AV10" i="55"/>
  <c r="AW10" i="55"/>
  <c r="AV11" i="55"/>
  <c r="AW11" i="55"/>
  <c r="AV12" i="55"/>
  <c r="AW12" i="55"/>
  <c r="AX12" i="55" s="1"/>
  <c r="AV13" i="55"/>
  <c r="AW13" i="55"/>
  <c r="AV14" i="55"/>
  <c r="AW14" i="55"/>
  <c r="AV15" i="55"/>
  <c r="AW15" i="55"/>
  <c r="AV16" i="55"/>
  <c r="AW16" i="55"/>
  <c r="AV17" i="55"/>
  <c r="AW17" i="55"/>
  <c r="AV18" i="55"/>
  <c r="AW18" i="55"/>
  <c r="AV19" i="55"/>
  <c r="AW19" i="55"/>
  <c r="AV20" i="55"/>
  <c r="AW20" i="55"/>
  <c r="AV21" i="55"/>
  <c r="AW21" i="55"/>
  <c r="AV22" i="55"/>
  <c r="AW22" i="55"/>
  <c r="AV23" i="55"/>
  <c r="AX23" i="55" s="1"/>
  <c r="AW23" i="55"/>
  <c r="AV24" i="55"/>
  <c r="AW24" i="55"/>
  <c r="AX24" i="55" s="1"/>
  <c r="AV25" i="55"/>
  <c r="AW25" i="55"/>
  <c r="AV26" i="55"/>
  <c r="AW26" i="55"/>
  <c r="AV27" i="55"/>
  <c r="AX27" i="55" s="1"/>
  <c r="AW27" i="55"/>
  <c r="AV28" i="55"/>
  <c r="AW28" i="55"/>
  <c r="AV29" i="55"/>
  <c r="AW29" i="55"/>
  <c r="AV30" i="55"/>
  <c r="AW30" i="55"/>
  <c r="AV31" i="55"/>
  <c r="AW31" i="55"/>
  <c r="AX31" i="55" s="1"/>
  <c r="AV32" i="55"/>
  <c r="AW32" i="55"/>
  <c r="AX32" i="55" s="1"/>
  <c r="AV33" i="55"/>
  <c r="AW33" i="55"/>
  <c r="AV34" i="55"/>
  <c r="AX34" i="55" s="1"/>
  <c r="AW34" i="55"/>
  <c r="AV35" i="55"/>
  <c r="AW35" i="55"/>
  <c r="AV36" i="55"/>
  <c r="AW36" i="55"/>
  <c r="AV37" i="55"/>
  <c r="AW37" i="55"/>
  <c r="AV38" i="55"/>
  <c r="AW38" i="55"/>
  <c r="AV39" i="55"/>
  <c r="AW39" i="55"/>
  <c r="AX39" i="55"/>
  <c r="AV40" i="55"/>
  <c r="AW40" i="55"/>
  <c r="AX40" i="55" s="1"/>
  <c r="AV41" i="55"/>
  <c r="AW41" i="55"/>
  <c r="AV42" i="55"/>
  <c r="AX42" i="55" s="1"/>
  <c r="AW42" i="55"/>
  <c r="AV43" i="55"/>
  <c r="AW43" i="55"/>
  <c r="AV44" i="55"/>
  <c r="AW44" i="55"/>
  <c r="AX44" i="55"/>
  <c r="AV45" i="55"/>
  <c r="AW45" i="55"/>
  <c r="AV46" i="55"/>
  <c r="AW46" i="55"/>
  <c r="AV47" i="55"/>
  <c r="AW47" i="55"/>
  <c r="AV48" i="55"/>
  <c r="AW48" i="55"/>
  <c r="AX48" i="55" s="1"/>
  <c r="AV49" i="55"/>
  <c r="AX49" i="55" s="1"/>
  <c r="AW49" i="55"/>
  <c r="AV50" i="55"/>
  <c r="AW50" i="55"/>
  <c r="AV51" i="55"/>
  <c r="AW51" i="55"/>
  <c r="AV52" i="55"/>
  <c r="AW52" i="55"/>
  <c r="AX52" i="55" s="1"/>
  <c r="AV53" i="55"/>
  <c r="AW53" i="55"/>
  <c r="AW7" i="55"/>
  <c r="AV7" i="55"/>
  <c r="AX7" i="55" s="1"/>
  <c r="V8" i="55"/>
  <c r="B14" i="60" s="1"/>
  <c r="W8" i="55"/>
  <c r="C14" i="60" s="1"/>
  <c r="X8" i="55"/>
  <c r="D14" i="60" s="1"/>
  <c r="Y8" i="55"/>
  <c r="V9" i="55"/>
  <c r="B15" i="60" s="1"/>
  <c r="W9" i="55"/>
  <c r="C15" i="60" s="1"/>
  <c r="X9" i="55"/>
  <c r="D15" i="60" s="1"/>
  <c r="Y9" i="55"/>
  <c r="E15" i="60" s="1"/>
  <c r="V10" i="55"/>
  <c r="B16" i="60" s="1"/>
  <c r="W10" i="55"/>
  <c r="C16" i="60" s="1"/>
  <c r="X10" i="55"/>
  <c r="D16" i="60" s="1"/>
  <c r="Y10" i="55"/>
  <c r="E16" i="60" s="1"/>
  <c r="Z10" i="55"/>
  <c r="F16" i="60" s="1"/>
  <c r="V11" i="55"/>
  <c r="W11" i="55"/>
  <c r="C17" i="60" s="1"/>
  <c r="X11" i="55"/>
  <c r="D17" i="60" s="1"/>
  <c r="Y11" i="55"/>
  <c r="E17" i="60" s="1"/>
  <c r="V12" i="55"/>
  <c r="B18" i="60" s="1"/>
  <c r="W12" i="55"/>
  <c r="C18" i="60" s="1"/>
  <c r="X12" i="55"/>
  <c r="D18" i="60" s="1"/>
  <c r="Y12" i="55"/>
  <c r="E18" i="60" s="1"/>
  <c r="V13" i="55"/>
  <c r="B19" i="60" s="1"/>
  <c r="W13" i="55"/>
  <c r="C19" i="60" s="1"/>
  <c r="X13" i="55"/>
  <c r="D19" i="60" s="1"/>
  <c r="Y13" i="55"/>
  <c r="E19" i="60" s="1"/>
  <c r="V14" i="55"/>
  <c r="W14" i="55"/>
  <c r="C20" i="60" s="1"/>
  <c r="X14" i="55"/>
  <c r="D20" i="60" s="1"/>
  <c r="Y14" i="55"/>
  <c r="E20" i="60" s="1"/>
  <c r="V15" i="55"/>
  <c r="W15" i="55"/>
  <c r="C21" i="60" s="1"/>
  <c r="X15" i="55"/>
  <c r="D21" i="60" s="1"/>
  <c r="Y15" i="55"/>
  <c r="E21" i="60" s="1"/>
  <c r="V16" i="55"/>
  <c r="B22" i="60" s="1"/>
  <c r="W16" i="55"/>
  <c r="C22" i="60" s="1"/>
  <c r="X16" i="55"/>
  <c r="D22" i="60" s="1"/>
  <c r="Y16" i="55"/>
  <c r="V17" i="55"/>
  <c r="B23" i="60" s="1"/>
  <c r="W17" i="55"/>
  <c r="C23" i="60" s="1"/>
  <c r="X17" i="55"/>
  <c r="D23" i="60" s="1"/>
  <c r="Y17" i="55"/>
  <c r="E23" i="60" s="1"/>
  <c r="V18" i="55"/>
  <c r="B24" i="60" s="1"/>
  <c r="W18" i="55"/>
  <c r="C24" i="60" s="1"/>
  <c r="X18" i="55"/>
  <c r="D24" i="60" s="1"/>
  <c r="Y18" i="55"/>
  <c r="V19" i="55"/>
  <c r="B25" i="60" s="1"/>
  <c r="W19" i="55"/>
  <c r="C25" i="60" s="1"/>
  <c r="X19" i="55"/>
  <c r="D25" i="60" s="1"/>
  <c r="Y19" i="55"/>
  <c r="E25" i="60" s="1"/>
  <c r="V20" i="55"/>
  <c r="B26" i="60" s="1"/>
  <c r="W20" i="55"/>
  <c r="C26" i="60" s="1"/>
  <c r="X20" i="55"/>
  <c r="D26" i="60" s="1"/>
  <c r="Y20" i="55"/>
  <c r="E26" i="60" s="1"/>
  <c r="V21" i="55"/>
  <c r="W21" i="55"/>
  <c r="C27" i="60" s="1"/>
  <c r="X21" i="55"/>
  <c r="D27" i="60" s="1"/>
  <c r="Y21" i="55"/>
  <c r="E27" i="60" s="1"/>
  <c r="V22" i="55"/>
  <c r="B28" i="60" s="1"/>
  <c r="W22" i="55"/>
  <c r="C28" i="60" s="1"/>
  <c r="X22" i="55"/>
  <c r="D28" i="60" s="1"/>
  <c r="Y22" i="55"/>
  <c r="E28" i="60" s="1"/>
  <c r="V23" i="55"/>
  <c r="B29" i="60" s="1"/>
  <c r="W23" i="55"/>
  <c r="C29" i="60" s="1"/>
  <c r="X23" i="55"/>
  <c r="D29" i="60" s="1"/>
  <c r="Y23" i="55"/>
  <c r="E29" i="60" s="1"/>
  <c r="V24" i="55"/>
  <c r="B30" i="60" s="1"/>
  <c r="W24" i="55"/>
  <c r="C30" i="60" s="1"/>
  <c r="X24" i="55"/>
  <c r="D30" i="60" s="1"/>
  <c r="Y24" i="55"/>
  <c r="E30" i="60" s="1"/>
  <c r="V25" i="55"/>
  <c r="B31" i="60" s="1"/>
  <c r="W25" i="55"/>
  <c r="C31" i="60" s="1"/>
  <c r="X25" i="55"/>
  <c r="D31" i="60" s="1"/>
  <c r="Y25" i="55"/>
  <c r="E31" i="60" s="1"/>
  <c r="V26" i="55"/>
  <c r="B32" i="60" s="1"/>
  <c r="W26" i="55"/>
  <c r="X26" i="55"/>
  <c r="D32" i="60" s="1"/>
  <c r="Y26" i="55"/>
  <c r="E32" i="60" s="1"/>
  <c r="V27" i="55"/>
  <c r="B33" i="60" s="1"/>
  <c r="W27" i="55"/>
  <c r="C33" i="60" s="1"/>
  <c r="X27" i="55"/>
  <c r="D33" i="60" s="1"/>
  <c r="Y27" i="55"/>
  <c r="E33" i="60" s="1"/>
  <c r="V28" i="55"/>
  <c r="B34" i="60" s="1"/>
  <c r="W28" i="55"/>
  <c r="C34" i="60" s="1"/>
  <c r="X28" i="55"/>
  <c r="D34" i="60" s="1"/>
  <c r="Y28" i="55"/>
  <c r="E34" i="60" s="1"/>
  <c r="V29" i="55"/>
  <c r="B35" i="60" s="1"/>
  <c r="W29" i="55"/>
  <c r="C35" i="60" s="1"/>
  <c r="X29" i="55"/>
  <c r="D35" i="60" s="1"/>
  <c r="Y29" i="55"/>
  <c r="E35" i="60" s="1"/>
  <c r="V30" i="55"/>
  <c r="B36" i="60" s="1"/>
  <c r="W30" i="55"/>
  <c r="C36" i="60" s="1"/>
  <c r="X30" i="55"/>
  <c r="D36" i="60" s="1"/>
  <c r="Y30" i="55"/>
  <c r="E36" i="60" s="1"/>
  <c r="V31" i="55"/>
  <c r="B37" i="60" s="1"/>
  <c r="W31" i="55"/>
  <c r="C37" i="60" s="1"/>
  <c r="X31" i="55"/>
  <c r="D37" i="60" s="1"/>
  <c r="Y31" i="55"/>
  <c r="E37" i="60" s="1"/>
  <c r="Z31" i="55"/>
  <c r="F37" i="60" s="1"/>
  <c r="V32" i="55"/>
  <c r="B38" i="60" s="1"/>
  <c r="W32" i="55"/>
  <c r="C38" i="60" s="1"/>
  <c r="X32" i="55"/>
  <c r="D38" i="60" s="1"/>
  <c r="Y32" i="55"/>
  <c r="E38" i="60" s="1"/>
  <c r="V33" i="55"/>
  <c r="B39" i="60" s="1"/>
  <c r="W33" i="55"/>
  <c r="C39" i="60" s="1"/>
  <c r="X33" i="55"/>
  <c r="D39" i="60" s="1"/>
  <c r="Y33" i="55"/>
  <c r="E39" i="60" s="1"/>
  <c r="V34" i="55"/>
  <c r="B40" i="60" s="1"/>
  <c r="W34" i="55"/>
  <c r="C40" i="60" s="1"/>
  <c r="X34" i="55"/>
  <c r="D40" i="60" s="1"/>
  <c r="Y34" i="55"/>
  <c r="E40" i="60" s="1"/>
  <c r="V35" i="55"/>
  <c r="W35" i="55"/>
  <c r="C41" i="60" s="1"/>
  <c r="X35" i="55"/>
  <c r="D41" i="60" s="1"/>
  <c r="Y35" i="55"/>
  <c r="E41" i="60" s="1"/>
  <c r="V36" i="55"/>
  <c r="W36" i="55"/>
  <c r="C42" i="60" s="1"/>
  <c r="X36" i="55"/>
  <c r="D42" i="60" s="1"/>
  <c r="Y36" i="55"/>
  <c r="E42" i="60" s="1"/>
  <c r="V37" i="55"/>
  <c r="B43" i="60" s="1"/>
  <c r="W37" i="55"/>
  <c r="C43" i="60" s="1"/>
  <c r="X37" i="55"/>
  <c r="D43" i="60" s="1"/>
  <c r="Y37" i="55"/>
  <c r="E43" i="60" s="1"/>
  <c r="V38" i="55"/>
  <c r="W38" i="55"/>
  <c r="C44" i="60" s="1"/>
  <c r="X38" i="55"/>
  <c r="D44" i="60" s="1"/>
  <c r="Y38" i="55"/>
  <c r="E44" i="60" s="1"/>
  <c r="V39" i="55"/>
  <c r="B45" i="60" s="1"/>
  <c r="W39" i="55"/>
  <c r="C45" i="60" s="1"/>
  <c r="X39" i="55"/>
  <c r="D45" i="60" s="1"/>
  <c r="Y39" i="55"/>
  <c r="E45" i="60" s="1"/>
  <c r="Z39" i="55"/>
  <c r="F45" i="60" s="1"/>
  <c r="V40" i="55"/>
  <c r="B46" i="60" s="1"/>
  <c r="W40" i="55"/>
  <c r="C46" i="60" s="1"/>
  <c r="X40" i="55"/>
  <c r="D46" i="60" s="1"/>
  <c r="Y40" i="55"/>
  <c r="V41" i="55"/>
  <c r="B47" i="60" s="1"/>
  <c r="W41" i="55"/>
  <c r="C47" i="60" s="1"/>
  <c r="X41" i="55"/>
  <c r="D47" i="60" s="1"/>
  <c r="Y41" i="55"/>
  <c r="E47" i="60" s="1"/>
  <c r="V42" i="55"/>
  <c r="B48" i="60" s="1"/>
  <c r="W42" i="55"/>
  <c r="C48" i="60" s="1"/>
  <c r="X42" i="55"/>
  <c r="D48" i="60" s="1"/>
  <c r="Y42" i="55"/>
  <c r="E48" i="60" s="1"/>
  <c r="V43" i="55"/>
  <c r="B49" i="60" s="1"/>
  <c r="W43" i="55"/>
  <c r="C49" i="60" s="1"/>
  <c r="X43" i="55"/>
  <c r="D49" i="60" s="1"/>
  <c r="Y43" i="55"/>
  <c r="E49" i="60" s="1"/>
  <c r="V44" i="55"/>
  <c r="B50" i="60" s="1"/>
  <c r="W44" i="55"/>
  <c r="C50" i="60" s="1"/>
  <c r="X44" i="55"/>
  <c r="D50" i="60" s="1"/>
  <c r="Y44" i="55"/>
  <c r="E50" i="60" s="1"/>
  <c r="V45" i="55"/>
  <c r="B51" i="60" s="1"/>
  <c r="W45" i="55"/>
  <c r="C51" i="60" s="1"/>
  <c r="X45" i="55"/>
  <c r="D51" i="60" s="1"/>
  <c r="Y45" i="55"/>
  <c r="E51" i="60" s="1"/>
  <c r="V46" i="55"/>
  <c r="B52" i="60" s="1"/>
  <c r="W46" i="55"/>
  <c r="C52" i="60" s="1"/>
  <c r="X46" i="55"/>
  <c r="D52" i="60" s="1"/>
  <c r="Y46" i="55"/>
  <c r="E52" i="60" s="1"/>
  <c r="V47" i="55"/>
  <c r="B53" i="60" s="1"/>
  <c r="W47" i="55"/>
  <c r="C53" i="60" s="1"/>
  <c r="X47" i="55"/>
  <c r="D53" i="60" s="1"/>
  <c r="Y47" i="55"/>
  <c r="V48" i="55"/>
  <c r="B54" i="60" s="1"/>
  <c r="W48" i="55"/>
  <c r="C54" i="60" s="1"/>
  <c r="X48" i="55"/>
  <c r="D54" i="60" s="1"/>
  <c r="Y48" i="55"/>
  <c r="V49" i="55"/>
  <c r="B55" i="60" s="1"/>
  <c r="W49" i="55"/>
  <c r="C55" i="60" s="1"/>
  <c r="X49" i="55"/>
  <c r="D55" i="60" s="1"/>
  <c r="Y49" i="55"/>
  <c r="E55" i="60" s="1"/>
  <c r="V50" i="55"/>
  <c r="B56" i="60" s="1"/>
  <c r="W50" i="55"/>
  <c r="C56" i="60" s="1"/>
  <c r="X50" i="55"/>
  <c r="D56" i="60" s="1"/>
  <c r="Y50" i="55"/>
  <c r="V51" i="55"/>
  <c r="B57" i="60" s="1"/>
  <c r="W51" i="55"/>
  <c r="C57" i="60" s="1"/>
  <c r="X51" i="55"/>
  <c r="D57" i="60" s="1"/>
  <c r="Y51" i="55"/>
  <c r="E57" i="60" s="1"/>
  <c r="V52" i="55"/>
  <c r="B58" i="60" s="1"/>
  <c r="W52" i="55"/>
  <c r="C58" i="60" s="1"/>
  <c r="X52" i="55"/>
  <c r="D58" i="60" s="1"/>
  <c r="Y52" i="55"/>
  <c r="E58" i="60" s="1"/>
  <c r="V53" i="55"/>
  <c r="W53" i="55"/>
  <c r="C59" i="60" s="1"/>
  <c r="X53" i="55"/>
  <c r="D59" i="60" s="1"/>
  <c r="Y53" i="55"/>
  <c r="E59" i="60" s="1"/>
  <c r="W7" i="55"/>
  <c r="C13" i="60" s="1"/>
  <c r="X7" i="55"/>
  <c r="D13" i="60" s="1"/>
  <c r="Y7" i="55"/>
  <c r="E13" i="60" s="1"/>
  <c r="V7" i="55"/>
  <c r="B13" i="60" s="1"/>
  <c r="F56" i="52" l="1"/>
  <c r="F37" i="52"/>
  <c r="F18" i="52"/>
  <c r="H9" i="52"/>
  <c r="I10" i="61" s="1"/>
  <c r="M59" i="57"/>
  <c r="CD14" i="55"/>
  <c r="C20" i="64" s="1"/>
  <c r="CI37" i="55"/>
  <c r="H43" i="64" s="1"/>
  <c r="AX29" i="55"/>
  <c r="CA38" i="55"/>
  <c r="CI38" i="55" s="1"/>
  <c r="H44" i="64" s="1"/>
  <c r="F36" i="52"/>
  <c r="I37" i="60" s="1"/>
  <c r="N37" i="60" s="1"/>
  <c r="H8" i="52"/>
  <c r="I9" i="61" s="1"/>
  <c r="M27" i="57"/>
  <c r="AX9" i="55"/>
  <c r="CG29" i="55"/>
  <c r="F35" i="64" s="1"/>
  <c r="L49" i="55"/>
  <c r="E55" i="57" s="1"/>
  <c r="L47" i="55"/>
  <c r="E53" i="57" s="1"/>
  <c r="J32" i="55"/>
  <c r="C38" i="57" s="1"/>
  <c r="C8" i="52"/>
  <c r="L9" i="57" s="1"/>
  <c r="E52" i="52"/>
  <c r="H53" i="60" s="1"/>
  <c r="M53" i="60" s="1"/>
  <c r="E33" i="52"/>
  <c r="F33" i="52"/>
  <c r="O34" i="64" s="1"/>
  <c r="J54" i="52"/>
  <c r="P55" i="64" s="1"/>
  <c r="I32" i="55"/>
  <c r="Q33" i="57"/>
  <c r="L23" i="55"/>
  <c r="E29" i="57" s="1"/>
  <c r="L10" i="55"/>
  <c r="E16" i="57" s="1"/>
  <c r="C46" i="52"/>
  <c r="D32" i="52"/>
  <c r="K33" i="57" s="1"/>
  <c r="E62" i="52"/>
  <c r="E49" i="52"/>
  <c r="E32" i="52"/>
  <c r="N33" i="64" s="1"/>
  <c r="E13" i="52"/>
  <c r="F61" i="52"/>
  <c r="F51" i="52"/>
  <c r="O52" i="64" s="1"/>
  <c r="F32" i="52"/>
  <c r="O33" i="64" s="1"/>
  <c r="F13" i="52"/>
  <c r="J53" i="52"/>
  <c r="P54" i="64" s="1"/>
  <c r="M47" i="57"/>
  <c r="M19" i="57"/>
  <c r="CF7" i="55"/>
  <c r="E13" i="64" s="1"/>
  <c r="CA43" i="55"/>
  <c r="CH43" i="55" s="1"/>
  <c r="G49" i="64" s="1"/>
  <c r="CA35" i="55"/>
  <c r="C25" i="52"/>
  <c r="L26" i="57" s="1"/>
  <c r="CG50" i="55"/>
  <c r="F56" i="64" s="1"/>
  <c r="CH45" i="55"/>
  <c r="G51" i="64" s="1"/>
  <c r="CA41" i="55"/>
  <c r="CD41" i="55" s="1"/>
  <c r="C47" i="64" s="1"/>
  <c r="F52" i="52"/>
  <c r="F16" i="52"/>
  <c r="O17" i="64" s="1"/>
  <c r="AX28" i="55"/>
  <c r="CA52" i="55"/>
  <c r="CA20" i="55"/>
  <c r="CE20" i="55" s="1"/>
  <c r="D26" i="64" s="1"/>
  <c r="U26" i="64" s="1"/>
  <c r="K49" i="55"/>
  <c r="D55" i="57" s="1"/>
  <c r="AX20" i="55"/>
  <c r="CA47" i="55"/>
  <c r="CA39" i="55"/>
  <c r="CE29" i="55"/>
  <c r="D35" i="64" s="1"/>
  <c r="U35" i="64" s="1"/>
  <c r="CA23" i="55"/>
  <c r="CA15" i="55"/>
  <c r="CH15" i="55" s="1"/>
  <c r="G21" i="64" s="1"/>
  <c r="S59" i="57"/>
  <c r="J53" i="55"/>
  <c r="C59" i="57" s="1"/>
  <c r="J49" i="55"/>
  <c r="C55" i="57" s="1"/>
  <c r="I47" i="55"/>
  <c r="B53" i="57" s="1"/>
  <c r="J44" i="55"/>
  <c r="L36" i="55"/>
  <c r="E42" i="57" s="1"/>
  <c r="M28" i="55"/>
  <c r="F34" i="57" s="1"/>
  <c r="S34" i="57" s="1"/>
  <c r="M26" i="55"/>
  <c r="F32" i="57" s="1"/>
  <c r="K23" i="55"/>
  <c r="J15" i="55"/>
  <c r="C21" i="57" s="1"/>
  <c r="J10" i="55"/>
  <c r="C16" i="57" s="1"/>
  <c r="C45" i="52"/>
  <c r="L46" i="57" s="1"/>
  <c r="D3" i="52"/>
  <c r="K4" i="57" s="1"/>
  <c r="D30" i="52"/>
  <c r="K31" i="57" s="1"/>
  <c r="E48" i="52"/>
  <c r="E29" i="52"/>
  <c r="E12" i="52"/>
  <c r="H13" i="60" s="1"/>
  <c r="M13" i="60" s="1"/>
  <c r="F60" i="52"/>
  <c r="F41" i="52"/>
  <c r="I42" i="60" s="1"/>
  <c r="N42" i="60" s="1"/>
  <c r="F31" i="52"/>
  <c r="F12" i="52"/>
  <c r="I13" i="60" s="1"/>
  <c r="N13" i="60" s="1"/>
  <c r="H49" i="52"/>
  <c r="J34" i="52"/>
  <c r="M43" i="57"/>
  <c r="M15" i="57"/>
  <c r="Q54" i="57"/>
  <c r="CA31" i="55"/>
  <c r="E14" i="52"/>
  <c r="AX36" i="55"/>
  <c r="CA36" i="55"/>
  <c r="Q50" i="57"/>
  <c r="CF51" i="55"/>
  <c r="E57" i="64" s="1"/>
  <c r="CA50" i="55"/>
  <c r="CH50" i="55" s="1"/>
  <c r="G56" i="64" s="1"/>
  <c r="CA42" i="55"/>
  <c r="CG38" i="55"/>
  <c r="F44" i="64" s="1"/>
  <c r="CC34" i="55"/>
  <c r="B40" i="64" s="1"/>
  <c r="CA18" i="55"/>
  <c r="CG14" i="55"/>
  <c r="F20" i="64" s="1"/>
  <c r="CH25" i="55"/>
  <c r="G31" i="64" s="1"/>
  <c r="AL32" i="55"/>
  <c r="CM32" i="55" s="1"/>
  <c r="I53" i="55"/>
  <c r="B59" i="57" s="1"/>
  <c r="I49" i="55"/>
  <c r="B55" i="57" s="1"/>
  <c r="L45" i="55"/>
  <c r="E51" i="57" s="1"/>
  <c r="L43" i="55"/>
  <c r="E49" i="57" s="1"/>
  <c r="K36" i="55"/>
  <c r="D42" i="57" s="1"/>
  <c r="L28" i="55"/>
  <c r="E34" i="57" s="1"/>
  <c r="L26" i="55"/>
  <c r="E32" i="57" s="1"/>
  <c r="J23" i="55"/>
  <c r="C29" i="57" s="1"/>
  <c r="I15" i="55"/>
  <c r="B21" i="57" s="1"/>
  <c r="M9" i="55"/>
  <c r="F15" i="57" s="1"/>
  <c r="S15" i="57" s="1"/>
  <c r="C29" i="52"/>
  <c r="D29" i="52"/>
  <c r="K30" i="57" s="1"/>
  <c r="E57" i="52"/>
  <c r="E47" i="52"/>
  <c r="E28" i="52"/>
  <c r="N29" i="64" s="1"/>
  <c r="E9" i="52"/>
  <c r="F59" i="52"/>
  <c r="I60" i="60" s="1"/>
  <c r="F40" i="52"/>
  <c r="F21" i="52"/>
  <c r="O22" i="64" s="1"/>
  <c r="F11" i="52"/>
  <c r="H48" i="52"/>
  <c r="J33" i="52"/>
  <c r="J34" i="60" s="1"/>
  <c r="O34" i="60" s="1"/>
  <c r="M39" i="57"/>
  <c r="M14" i="57"/>
  <c r="CI14" i="55"/>
  <c r="H20" i="64" s="1"/>
  <c r="J13" i="52"/>
  <c r="J14" i="60" s="1"/>
  <c r="O14" i="60" s="1"/>
  <c r="AX10" i="55"/>
  <c r="CE41" i="55"/>
  <c r="D47" i="64" s="1"/>
  <c r="U47" i="64" s="1"/>
  <c r="CH14" i="55"/>
  <c r="G20" i="64" s="1"/>
  <c r="CA46" i="55"/>
  <c r="CD46" i="55" s="1"/>
  <c r="AL7" i="55"/>
  <c r="CM7" i="55" s="1"/>
  <c r="J48" i="55"/>
  <c r="C54" i="57" s="1"/>
  <c r="I24" i="55"/>
  <c r="C9" i="52"/>
  <c r="L10" i="57" s="1"/>
  <c r="F53" i="52"/>
  <c r="F17" i="52"/>
  <c r="CA25" i="55"/>
  <c r="CG25" i="55" s="1"/>
  <c r="F31" i="64" s="1"/>
  <c r="CA17" i="55"/>
  <c r="M23" i="55"/>
  <c r="F29" i="57" s="1"/>
  <c r="CA28" i="55"/>
  <c r="K47" i="55"/>
  <c r="D53" i="57" s="1"/>
  <c r="Q53" i="57" s="1"/>
  <c r="CG7" i="55"/>
  <c r="F13" i="64" s="1"/>
  <c r="CA51" i="55"/>
  <c r="CA45" i="55"/>
  <c r="CD45" i="55" s="1"/>
  <c r="CE43" i="55"/>
  <c r="D49" i="64" s="1"/>
  <c r="U49" i="64" s="1"/>
  <c r="CA37" i="55"/>
  <c r="CE37" i="55" s="1"/>
  <c r="D43" i="64" s="1"/>
  <c r="U43" i="64" s="1"/>
  <c r="CE35" i="55"/>
  <c r="D41" i="64" s="1"/>
  <c r="U41" i="64" s="1"/>
  <c r="CA29" i="55"/>
  <c r="CA21" i="55"/>
  <c r="CI21" i="55" s="1"/>
  <c r="H27" i="64" s="1"/>
  <c r="CA11" i="55"/>
  <c r="CI11" i="55" s="1"/>
  <c r="H17" i="64" s="1"/>
  <c r="AL35" i="55"/>
  <c r="M52" i="55"/>
  <c r="F58" i="57" s="1"/>
  <c r="M48" i="55"/>
  <c r="F54" i="57" s="1"/>
  <c r="S54" i="57" s="1"/>
  <c r="K45" i="55"/>
  <c r="D51" i="57" s="1"/>
  <c r="Q51" i="57" s="1"/>
  <c r="K43" i="55"/>
  <c r="I33" i="55"/>
  <c r="B39" i="57" s="1"/>
  <c r="J26" i="55"/>
  <c r="C32" i="57" s="1"/>
  <c r="L14" i="55"/>
  <c r="E20" i="57" s="1"/>
  <c r="C28" i="52"/>
  <c r="D53" i="52"/>
  <c r="K54" i="57" s="1"/>
  <c r="D13" i="52"/>
  <c r="K14" i="57" s="1"/>
  <c r="E56" i="52"/>
  <c r="H57" i="60" s="1"/>
  <c r="M57" i="60" s="1"/>
  <c r="E37" i="52"/>
  <c r="E27" i="52"/>
  <c r="E8" i="52"/>
  <c r="F58" i="52"/>
  <c r="F39" i="52"/>
  <c r="F20" i="52"/>
  <c r="H29" i="52"/>
  <c r="J14" i="52"/>
  <c r="P15" i="64" s="1"/>
  <c r="M35" i="57"/>
  <c r="M7" i="57"/>
  <c r="CO52" i="55"/>
  <c r="CS52" i="55" s="1"/>
  <c r="CG52" i="55"/>
  <c r="F58" i="64" s="1"/>
  <c r="CC52" i="55"/>
  <c r="B58" i="64" s="1"/>
  <c r="CD52" i="55"/>
  <c r="C58" i="64" s="1"/>
  <c r="CF52" i="55"/>
  <c r="E58" i="64" s="1"/>
  <c r="CI52" i="55"/>
  <c r="H58" i="64" s="1"/>
  <c r="B36" i="57"/>
  <c r="CI40" i="55"/>
  <c r="H46" i="64" s="1"/>
  <c r="CR32" i="55"/>
  <c r="B54" i="57"/>
  <c r="N48" i="55"/>
  <c r="G54" i="57" s="1"/>
  <c r="CH20" i="55"/>
  <c r="G26" i="64" s="1"/>
  <c r="CG11" i="55"/>
  <c r="F17" i="64" s="1"/>
  <c r="CO11" i="55"/>
  <c r="CS11" i="55" s="1"/>
  <c r="CH52" i="55"/>
  <c r="G58" i="64" s="1"/>
  <c r="B33" i="57"/>
  <c r="CD51" i="55"/>
  <c r="CH51" i="55"/>
  <c r="G57" i="64" s="1"/>
  <c r="CH11" i="55"/>
  <c r="G17" i="64" s="1"/>
  <c r="B52" i="57"/>
  <c r="B32" i="57"/>
  <c r="CO40" i="55"/>
  <c r="CS40" i="55" s="1"/>
  <c r="CC40" i="55"/>
  <c r="CF35" i="55"/>
  <c r="E41" i="64" s="1"/>
  <c r="CE36" i="55"/>
  <c r="D42" i="64" s="1"/>
  <c r="U42" i="64" s="1"/>
  <c r="CO36" i="55"/>
  <c r="CS36" i="55" s="1"/>
  <c r="CC36" i="55"/>
  <c r="CD36" i="55"/>
  <c r="C42" i="64" s="1"/>
  <c r="CC47" i="55"/>
  <c r="B53" i="64" s="1"/>
  <c r="CO47" i="55"/>
  <c r="CS47" i="55" s="1"/>
  <c r="CI36" i="55"/>
  <c r="H42" i="64" s="1"/>
  <c r="CI16" i="55"/>
  <c r="H22" i="64" s="1"/>
  <c r="B50" i="57"/>
  <c r="CO51" i="55"/>
  <c r="CS51" i="55" s="1"/>
  <c r="CG51" i="55"/>
  <c r="F57" i="64" s="1"/>
  <c r="CF50" i="55"/>
  <c r="E56" i="64" s="1"/>
  <c r="CF38" i="55"/>
  <c r="E44" i="64" s="1"/>
  <c r="CH28" i="55"/>
  <c r="G34" i="64" s="1"/>
  <c r="CH8" i="55"/>
  <c r="G14" i="64" s="1"/>
  <c r="CO8" i="55"/>
  <c r="CS8" i="55" s="1"/>
  <c r="CC8" i="55"/>
  <c r="CO31" i="55"/>
  <c r="CS31" i="55" s="1"/>
  <c r="CE50" i="55"/>
  <c r="D56" i="64" s="1"/>
  <c r="U56" i="64" s="1"/>
  <c r="CE38" i="55"/>
  <c r="D44" i="64" s="1"/>
  <c r="U44" i="64" s="1"/>
  <c r="B48" i="57"/>
  <c r="CD38" i="55"/>
  <c r="C44" i="64" s="1"/>
  <c r="B27" i="57"/>
  <c r="J6" i="61"/>
  <c r="K6" i="64"/>
  <c r="L6" i="57"/>
  <c r="CO16" i="55"/>
  <c r="CS16" i="55" s="1"/>
  <c r="CH16" i="55"/>
  <c r="G22" i="64" s="1"/>
  <c r="CI18" i="55"/>
  <c r="H24" i="64" s="1"/>
  <c r="CO18" i="55"/>
  <c r="CS18" i="55" s="1"/>
  <c r="CH18" i="55"/>
  <c r="G24" i="64" s="1"/>
  <c r="CC18" i="55"/>
  <c r="B24" i="64" s="1"/>
  <c r="B46" i="57"/>
  <c r="B26" i="57"/>
  <c r="B56" i="57"/>
  <c r="CI51" i="55"/>
  <c r="H57" i="64" s="1"/>
  <c r="B45" i="57"/>
  <c r="B25" i="57"/>
  <c r="N19" i="55"/>
  <c r="G25" i="57" s="1"/>
  <c r="CD43" i="55"/>
  <c r="C49" i="64" s="1"/>
  <c r="CF43" i="55"/>
  <c r="E49" i="64" s="1"/>
  <c r="CI50" i="55"/>
  <c r="H56" i="64" s="1"/>
  <c r="B44" i="57"/>
  <c r="CC51" i="55"/>
  <c r="B57" i="64" s="1"/>
  <c r="CH22" i="55"/>
  <c r="G28" i="64" s="1"/>
  <c r="CH23" i="55"/>
  <c r="G29" i="64" s="1"/>
  <c r="CD37" i="55"/>
  <c r="C43" i="64" s="1"/>
  <c r="CD29" i="55"/>
  <c r="C35" i="64" s="1"/>
  <c r="CD13" i="55"/>
  <c r="C19" i="64" s="1"/>
  <c r="CH41" i="55"/>
  <c r="G47" i="64" s="1"/>
  <c r="CI8" i="55"/>
  <c r="H14" i="64" s="1"/>
  <c r="B42" i="57"/>
  <c r="B22" i="57"/>
  <c r="CO50" i="55"/>
  <c r="CS50" i="55" s="1"/>
  <c r="CD50" i="55"/>
  <c r="C56" i="64" s="1"/>
  <c r="CC50" i="55"/>
  <c r="CO45" i="55"/>
  <c r="CS45" i="55" s="1"/>
  <c r="CF45" i="55"/>
  <c r="E51" i="64" s="1"/>
  <c r="CO41" i="55"/>
  <c r="CS41" i="55" s="1"/>
  <c r="CF41" i="55"/>
  <c r="E47" i="64" s="1"/>
  <c r="CG37" i="55"/>
  <c r="F43" i="64" s="1"/>
  <c r="CH37" i="55"/>
  <c r="G43" i="64" s="1"/>
  <c r="CO37" i="55"/>
  <c r="CS37" i="55" s="1"/>
  <c r="CO25" i="55"/>
  <c r="CS25" i="55" s="1"/>
  <c r="CC25" i="55"/>
  <c r="CF25" i="55"/>
  <c r="E31" i="64" s="1"/>
  <c r="CE21" i="55"/>
  <c r="D27" i="64" s="1"/>
  <c r="U27" i="64" s="1"/>
  <c r="CO21" i="55"/>
  <c r="CS21" i="55" s="1"/>
  <c r="CD21" i="55"/>
  <c r="C27" i="64" s="1"/>
  <c r="CF21" i="55"/>
  <c r="E27" i="64" s="1"/>
  <c r="CH21" i="55"/>
  <c r="G27" i="64" s="1"/>
  <c r="CG21" i="55"/>
  <c r="F27" i="64" s="1"/>
  <c r="CH40" i="55"/>
  <c r="G46" i="64" s="1"/>
  <c r="CI47" i="55"/>
  <c r="H53" i="64" s="1"/>
  <c r="B41" i="57"/>
  <c r="CO28" i="55"/>
  <c r="CS28" i="55" s="1"/>
  <c r="CG28" i="55"/>
  <c r="F34" i="64" s="1"/>
  <c r="CF28" i="55"/>
  <c r="E34" i="64" s="1"/>
  <c r="CI28" i="55"/>
  <c r="H34" i="64" s="1"/>
  <c r="CG40" i="55"/>
  <c r="F46" i="64" s="1"/>
  <c r="CG36" i="55"/>
  <c r="F42" i="64" s="1"/>
  <c r="CG24" i="55"/>
  <c r="F30" i="64" s="1"/>
  <c r="CG16" i="55"/>
  <c r="F22" i="64" s="1"/>
  <c r="CG8" i="55"/>
  <c r="F14" i="64" s="1"/>
  <c r="B40" i="57"/>
  <c r="CO24" i="55"/>
  <c r="CS24" i="55" s="1"/>
  <c r="CC24" i="55"/>
  <c r="CF24" i="55"/>
  <c r="E30" i="64" s="1"/>
  <c r="CH24" i="55"/>
  <c r="G30" i="64" s="1"/>
  <c r="CI24" i="55"/>
  <c r="H30" i="64" s="1"/>
  <c r="CI15" i="55"/>
  <c r="H21" i="64" s="1"/>
  <c r="CO15" i="55"/>
  <c r="CS15" i="55" s="1"/>
  <c r="CF40" i="55"/>
  <c r="E46" i="64" s="1"/>
  <c r="CF36" i="55"/>
  <c r="E42" i="64" s="1"/>
  <c r="CF16" i="55"/>
  <c r="E22" i="64" s="1"/>
  <c r="CF8" i="55"/>
  <c r="E14" i="64" s="1"/>
  <c r="CI25" i="55"/>
  <c r="H31" i="64" s="1"/>
  <c r="CO38" i="55"/>
  <c r="CS38" i="55" s="1"/>
  <c r="CH38" i="55"/>
  <c r="G44" i="64" s="1"/>
  <c r="CE52" i="55"/>
  <c r="D58" i="64" s="1"/>
  <c r="U58" i="64" s="1"/>
  <c r="CE40" i="55"/>
  <c r="D46" i="64" s="1"/>
  <c r="U46" i="64" s="1"/>
  <c r="CE24" i="55"/>
  <c r="D30" i="64" s="1"/>
  <c r="CE16" i="55"/>
  <c r="D22" i="64" s="1"/>
  <c r="U22" i="64" s="1"/>
  <c r="CE8" i="55"/>
  <c r="D14" i="64" s="1"/>
  <c r="U14" i="64" s="1"/>
  <c r="CR7" i="55"/>
  <c r="B58" i="57"/>
  <c r="N52" i="55"/>
  <c r="G58" i="57" s="1"/>
  <c r="B18" i="57"/>
  <c r="CD40" i="55"/>
  <c r="C46" i="64" s="1"/>
  <c r="CD24" i="55"/>
  <c r="C30" i="64" s="1"/>
  <c r="CD16" i="55"/>
  <c r="C22" i="64" s="1"/>
  <c r="CD8" i="55"/>
  <c r="C14" i="64" s="1"/>
  <c r="CH36" i="55"/>
  <c r="G42" i="64" s="1"/>
  <c r="CI43" i="55"/>
  <c r="H49" i="64" s="1"/>
  <c r="B57" i="57"/>
  <c r="B37" i="57"/>
  <c r="B17" i="57"/>
  <c r="CE14" i="55"/>
  <c r="D20" i="64" s="1"/>
  <c r="U20" i="64" s="1"/>
  <c r="BC7" i="55"/>
  <c r="BF7" i="55" s="1"/>
  <c r="C13" i="61" s="1"/>
  <c r="AL36" i="55"/>
  <c r="BB36" i="55"/>
  <c r="BC36" i="55" s="1"/>
  <c r="BF36" i="55" s="1"/>
  <c r="C42" i="61" s="1"/>
  <c r="AL27" i="55"/>
  <c r="CM27" i="55" s="1"/>
  <c r="BC19" i="55"/>
  <c r="BF19" i="55" s="1"/>
  <c r="C25" i="61" s="1"/>
  <c r="CA53" i="55"/>
  <c r="CA33" i="55"/>
  <c r="CD33" i="55" s="1"/>
  <c r="C39" i="64" s="1"/>
  <c r="CA13" i="55"/>
  <c r="J41" i="55"/>
  <c r="C47" i="57" s="1"/>
  <c r="J46" i="61"/>
  <c r="Q30" i="57"/>
  <c r="BG7" i="55"/>
  <c r="D13" i="61" s="1"/>
  <c r="AL45" i="55"/>
  <c r="AZ45" i="55"/>
  <c r="AL18" i="55"/>
  <c r="BB18" i="55"/>
  <c r="CA32" i="55"/>
  <c r="CC32" i="55" s="1"/>
  <c r="CA12" i="55"/>
  <c r="CO12" i="55" s="1"/>
  <c r="CS12" i="55" s="1"/>
  <c r="I41" i="55"/>
  <c r="B30" i="57"/>
  <c r="K19" i="55"/>
  <c r="D25" i="57" s="1"/>
  <c r="M14" i="55"/>
  <c r="F20" i="57" s="1"/>
  <c r="I10" i="55"/>
  <c r="K30" i="64"/>
  <c r="L29" i="57"/>
  <c r="R29" i="57" s="1"/>
  <c r="CC43" i="55"/>
  <c r="AL26" i="55"/>
  <c r="CM26" i="55" s="1"/>
  <c r="BB26" i="55"/>
  <c r="CA30" i="55"/>
  <c r="CD30" i="55" s="1"/>
  <c r="C36" i="64" s="1"/>
  <c r="CA10" i="55"/>
  <c r="K17" i="55"/>
  <c r="D23" i="57" s="1"/>
  <c r="L17" i="55"/>
  <c r="E23" i="57" s="1"/>
  <c r="L40" i="55"/>
  <c r="E46" i="57" s="1"/>
  <c r="R46" i="57" s="1"/>
  <c r="J14" i="55"/>
  <c r="C20" i="57" s="1"/>
  <c r="K27" i="64"/>
  <c r="J27" i="61"/>
  <c r="P16" i="64"/>
  <c r="J16" i="60"/>
  <c r="CC14" i="55"/>
  <c r="M28" i="60"/>
  <c r="AX26" i="55"/>
  <c r="AX16" i="55"/>
  <c r="CC21" i="55"/>
  <c r="AL53" i="55"/>
  <c r="CM53" i="55" s="1"/>
  <c r="AZ53" i="55"/>
  <c r="AL43" i="55"/>
  <c r="CM43" i="55" s="1"/>
  <c r="BC35" i="55"/>
  <c r="BF35" i="55" s="1"/>
  <c r="C41" i="61" s="1"/>
  <c r="AL17" i="55"/>
  <c r="CM17" i="55" s="1"/>
  <c r="AZ17" i="55"/>
  <c r="AL8" i="55"/>
  <c r="CM8" i="55" s="1"/>
  <c r="AZ8" i="55"/>
  <c r="CA49" i="55"/>
  <c r="CH49" i="55" s="1"/>
  <c r="G55" i="64" s="1"/>
  <c r="X55" i="64" s="1"/>
  <c r="CA9" i="55"/>
  <c r="CH9" i="55" s="1"/>
  <c r="G15" i="64" s="1"/>
  <c r="K40" i="55"/>
  <c r="D46" i="57" s="1"/>
  <c r="J36" i="55"/>
  <c r="C42" i="57" s="1"/>
  <c r="M18" i="55"/>
  <c r="F24" i="57" s="1"/>
  <c r="I14" i="55"/>
  <c r="J26" i="61"/>
  <c r="K26" i="64"/>
  <c r="H19" i="60"/>
  <c r="M19" i="60" s="1"/>
  <c r="N19" i="64"/>
  <c r="G6" i="52"/>
  <c r="Z16" i="55"/>
  <c r="F22" i="60" s="1"/>
  <c r="E22" i="60"/>
  <c r="CC42" i="55"/>
  <c r="B48" i="64" s="1"/>
  <c r="AL52" i="55"/>
  <c r="CM52" i="55" s="1"/>
  <c r="BB52" i="55"/>
  <c r="BG43" i="55"/>
  <c r="D49" i="61" s="1"/>
  <c r="AL34" i="55"/>
  <c r="CM34" i="55" s="1"/>
  <c r="BB34" i="55"/>
  <c r="AL16" i="55"/>
  <c r="CM16" i="55" s="1"/>
  <c r="AN7" i="55"/>
  <c r="AO45" i="55"/>
  <c r="CA48" i="55"/>
  <c r="CO48" i="55" s="1"/>
  <c r="CS48" i="55" s="1"/>
  <c r="J40" i="55"/>
  <c r="C46" i="57" s="1"/>
  <c r="M31" i="55"/>
  <c r="F37" i="57" s="1"/>
  <c r="L18" i="55"/>
  <c r="E24" i="57" s="1"/>
  <c r="M8" i="55"/>
  <c r="F14" i="57" s="1"/>
  <c r="S14" i="57" s="1"/>
  <c r="N63" i="64"/>
  <c r="H63" i="60"/>
  <c r="N18" i="64"/>
  <c r="H18" i="60"/>
  <c r="M18" i="60" s="1"/>
  <c r="G15" i="52"/>
  <c r="G35" i="52"/>
  <c r="G55" i="52"/>
  <c r="G16" i="52"/>
  <c r="G36" i="52"/>
  <c r="G56" i="52"/>
  <c r="G17" i="52"/>
  <c r="G37" i="52"/>
  <c r="G57" i="52"/>
  <c r="G18" i="52"/>
  <c r="G38" i="52"/>
  <c r="G58" i="52"/>
  <c r="G19" i="52"/>
  <c r="G39" i="52"/>
  <c r="G59" i="52"/>
  <c r="G20" i="52"/>
  <c r="G40" i="52"/>
  <c r="G60" i="52"/>
  <c r="G21" i="52"/>
  <c r="G41" i="52"/>
  <c r="G61" i="52"/>
  <c r="G22" i="52"/>
  <c r="G42" i="52"/>
  <c r="G62" i="52"/>
  <c r="G3" i="52"/>
  <c r="G23" i="52"/>
  <c r="G43" i="52"/>
  <c r="G2" i="52"/>
  <c r="AL28" i="55"/>
  <c r="AN28" i="55" s="1"/>
  <c r="AZ28" i="55"/>
  <c r="BC27" i="55"/>
  <c r="Z40" i="55"/>
  <c r="F46" i="60" s="1"/>
  <c r="E46" i="60"/>
  <c r="BE43" i="55"/>
  <c r="BC43" i="55"/>
  <c r="BF43" i="55" s="1"/>
  <c r="C49" i="61" s="1"/>
  <c r="BC34" i="55"/>
  <c r="BF34" i="55" s="1"/>
  <c r="C40" i="61" s="1"/>
  <c r="AL25" i="55"/>
  <c r="AO25" i="55" s="1"/>
  <c r="AZ25" i="55"/>
  <c r="AO7" i="55"/>
  <c r="CA27" i="55"/>
  <c r="M35" i="55"/>
  <c r="F41" i="57" s="1"/>
  <c r="S41" i="57" s="1"/>
  <c r="L31" i="55"/>
  <c r="E37" i="57" s="1"/>
  <c r="J18" i="55"/>
  <c r="C24" i="57" s="1"/>
  <c r="J9" i="61"/>
  <c r="K9" i="64"/>
  <c r="N17" i="64"/>
  <c r="H17" i="60"/>
  <c r="O42" i="64"/>
  <c r="J55" i="60"/>
  <c r="O55" i="60" s="1"/>
  <c r="Z50" i="55"/>
  <c r="F56" i="60" s="1"/>
  <c r="E56" i="60"/>
  <c r="AX15" i="55"/>
  <c r="CC38" i="55"/>
  <c r="AL51" i="55"/>
  <c r="CM51" i="55" s="1"/>
  <c r="AL42" i="55"/>
  <c r="BB42" i="55"/>
  <c r="BC42" i="55" s="1"/>
  <c r="AL24" i="55"/>
  <c r="CM24" i="55" s="1"/>
  <c r="BC16" i="55"/>
  <c r="CA26" i="55"/>
  <c r="K13" i="55"/>
  <c r="D19" i="57" s="1"/>
  <c r="L13" i="55"/>
  <c r="E19" i="57" s="1"/>
  <c r="M39" i="55"/>
  <c r="F45" i="57" s="1"/>
  <c r="L35" i="55"/>
  <c r="E41" i="57" s="1"/>
  <c r="K31" i="55"/>
  <c r="D37" i="57" s="1"/>
  <c r="Q37" i="57" s="1"/>
  <c r="J27" i="55"/>
  <c r="C33" i="57" s="1"/>
  <c r="M22" i="55"/>
  <c r="F28" i="57" s="1"/>
  <c r="I18" i="55"/>
  <c r="I13" i="55"/>
  <c r="K8" i="55"/>
  <c r="D14" i="57" s="1"/>
  <c r="Q14" i="57" s="1"/>
  <c r="CO7" i="55"/>
  <c r="CS7" i="55" s="1"/>
  <c r="C6" i="52"/>
  <c r="N58" i="64"/>
  <c r="H58" i="60"/>
  <c r="M58" i="60" s="1"/>
  <c r="G45" i="52"/>
  <c r="J54" i="60"/>
  <c r="O54" i="60" s="1"/>
  <c r="L27" i="57"/>
  <c r="Z36" i="55"/>
  <c r="F42" i="60" s="1"/>
  <c r="B42" i="60"/>
  <c r="Z26" i="55"/>
  <c r="F32" i="60" s="1"/>
  <c r="C32" i="60"/>
  <c r="Z21" i="55"/>
  <c r="F27" i="60" s="1"/>
  <c r="B27" i="60"/>
  <c r="Z11" i="55"/>
  <c r="F17" i="60" s="1"/>
  <c r="B17" i="60"/>
  <c r="AX33" i="55"/>
  <c r="CC35" i="55"/>
  <c r="AL33" i="55"/>
  <c r="CM33" i="55" s="1"/>
  <c r="AZ33" i="55"/>
  <c r="M51" i="55"/>
  <c r="F57" i="57" s="1"/>
  <c r="M47" i="55"/>
  <c r="F53" i="57" s="1"/>
  <c r="M43" i="55"/>
  <c r="F49" i="57" s="1"/>
  <c r="S49" i="57" s="1"/>
  <c r="L39" i="55"/>
  <c r="E45" i="57" s="1"/>
  <c r="K35" i="55"/>
  <c r="D41" i="57" s="1"/>
  <c r="J31" i="55"/>
  <c r="C37" i="57" s="1"/>
  <c r="L22" i="55"/>
  <c r="E28" i="57" s="1"/>
  <c r="M17" i="55"/>
  <c r="F23" i="57" s="1"/>
  <c r="M12" i="55"/>
  <c r="F18" i="57" s="1"/>
  <c r="J8" i="55"/>
  <c r="G44" i="52"/>
  <c r="P35" i="64"/>
  <c r="J35" i="60"/>
  <c r="O35" i="60" s="1"/>
  <c r="AL44" i="55"/>
  <c r="CM44" i="55" s="1"/>
  <c r="BB44" i="55"/>
  <c r="CH34" i="55"/>
  <c r="G40" i="64" s="1"/>
  <c r="BC51" i="55"/>
  <c r="BF51" i="55" s="1"/>
  <c r="C57" i="61" s="1"/>
  <c r="BC24" i="55"/>
  <c r="BF24" i="55" s="1"/>
  <c r="C30" i="61" s="1"/>
  <c r="AL15" i="55"/>
  <c r="CM15" i="55" s="1"/>
  <c r="AZ15" i="55"/>
  <c r="AO52" i="55"/>
  <c r="AN44" i="55"/>
  <c r="AN27" i="55"/>
  <c r="CA44" i="55"/>
  <c r="CE44" i="55" s="1"/>
  <c r="D50" i="64" s="1"/>
  <c r="L51" i="55"/>
  <c r="E57" i="57" s="1"/>
  <c r="K39" i="55"/>
  <c r="D45" i="57" s="1"/>
  <c r="J35" i="55"/>
  <c r="C41" i="57" s="1"/>
  <c r="J17" i="55"/>
  <c r="C23" i="57" s="1"/>
  <c r="N53" i="55"/>
  <c r="G59" i="57" s="1"/>
  <c r="N28" i="55"/>
  <c r="G34" i="57" s="1"/>
  <c r="G25" i="52"/>
  <c r="P34" i="64"/>
  <c r="Z35" i="55"/>
  <c r="F41" i="60" s="1"/>
  <c r="B41" i="60"/>
  <c r="AX51" i="55"/>
  <c r="AL50" i="55"/>
  <c r="BB50" i="55"/>
  <c r="BC50" i="55" s="1"/>
  <c r="BF50" i="55" s="1"/>
  <c r="C56" i="61" s="1"/>
  <c r="AL41" i="55"/>
  <c r="CM41" i="55" s="1"/>
  <c r="AZ41" i="55"/>
  <c r="AN52" i="55"/>
  <c r="AN35" i="55"/>
  <c r="AO26" i="55"/>
  <c r="K51" i="55"/>
  <c r="D57" i="57" s="1"/>
  <c r="J39" i="55"/>
  <c r="C45" i="57" s="1"/>
  <c r="M30" i="55"/>
  <c r="F36" i="57" s="1"/>
  <c r="B28" i="57"/>
  <c r="I17" i="55"/>
  <c r="G24" i="52"/>
  <c r="I29" i="61"/>
  <c r="I29" i="57"/>
  <c r="O16" i="60"/>
  <c r="AX41" i="55"/>
  <c r="CE51" i="55"/>
  <c r="D57" i="64" s="1"/>
  <c r="U57" i="64" s="1"/>
  <c r="AL40" i="55"/>
  <c r="BC32" i="55"/>
  <c r="BF32" i="55" s="1"/>
  <c r="C38" i="61" s="1"/>
  <c r="AL23" i="55"/>
  <c r="AZ23" i="55"/>
  <c r="AL14" i="55"/>
  <c r="AZ14" i="55"/>
  <c r="AN26" i="55"/>
  <c r="CA22" i="55"/>
  <c r="CO22" i="55" s="1"/>
  <c r="CS22" i="55" s="1"/>
  <c r="K9" i="55"/>
  <c r="D15" i="57" s="1"/>
  <c r="L9" i="55"/>
  <c r="E15" i="57" s="1"/>
  <c r="J51" i="55"/>
  <c r="C57" i="57" s="1"/>
  <c r="M34" i="55"/>
  <c r="F40" i="57" s="1"/>
  <c r="L30" i="55"/>
  <c r="E36" i="57" s="1"/>
  <c r="K26" i="55"/>
  <c r="D32" i="57" s="1"/>
  <c r="Q32" i="57" s="1"/>
  <c r="M21" i="55"/>
  <c r="F27" i="57" s="1"/>
  <c r="M16" i="55"/>
  <c r="F22" i="57" s="1"/>
  <c r="J12" i="55"/>
  <c r="C18" i="57" s="1"/>
  <c r="G5" i="52"/>
  <c r="Z15" i="55"/>
  <c r="F21" i="60" s="1"/>
  <c r="B21" i="60"/>
  <c r="CC41" i="55"/>
  <c r="AN51" i="55"/>
  <c r="AN17" i="55"/>
  <c r="M38" i="55"/>
  <c r="F44" i="57" s="1"/>
  <c r="L34" i="55"/>
  <c r="E40" i="57" s="1"/>
  <c r="K30" i="55"/>
  <c r="D36" i="57" s="1"/>
  <c r="Q36" i="57" s="1"/>
  <c r="J21" i="55"/>
  <c r="C27" i="57" s="1"/>
  <c r="L16" i="55"/>
  <c r="E22" i="57" s="1"/>
  <c r="C10" i="52"/>
  <c r="C30" i="52"/>
  <c r="C50" i="52"/>
  <c r="C11" i="52"/>
  <c r="C31" i="52"/>
  <c r="C51" i="52"/>
  <c r="C12" i="52"/>
  <c r="C32" i="52"/>
  <c r="C52" i="52"/>
  <c r="C13" i="52"/>
  <c r="C33" i="52"/>
  <c r="C53" i="52"/>
  <c r="C14" i="52"/>
  <c r="C34" i="52"/>
  <c r="C54" i="52"/>
  <c r="C15" i="52"/>
  <c r="C35" i="52"/>
  <c r="C55" i="52"/>
  <c r="C16" i="52"/>
  <c r="C36" i="52"/>
  <c r="C56" i="52"/>
  <c r="C17" i="52"/>
  <c r="C37" i="52"/>
  <c r="C57" i="52"/>
  <c r="C18" i="52"/>
  <c r="C38" i="52"/>
  <c r="C58" i="52"/>
  <c r="C19" i="52"/>
  <c r="C39" i="52"/>
  <c r="C59" i="52"/>
  <c r="C20" i="52"/>
  <c r="C40" i="52"/>
  <c r="C21" i="52"/>
  <c r="C41" i="52"/>
  <c r="C22" i="52"/>
  <c r="C42" i="52"/>
  <c r="C62" i="52"/>
  <c r="C3" i="52"/>
  <c r="C23" i="52"/>
  <c r="C43" i="52"/>
  <c r="C2" i="52"/>
  <c r="C4" i="52"/>
  <c r="C24" i="52"/>
  <c r="C44" i="52"/>
  <c r="C7" i="52"/>
  <c r="C27" i="52"/>
  <c r="C47" i="52"/>
  <c r="G4" i="52"/>
  <c r="AX22" i="55"/>
  <c r="AL49" i="55"/>
  <c r="CM49" i="55" s="1"/>
  <c r="AZ49" i="55"/>
  <c r="BC40" i="55"/>
  <c r="BF40" i="55" s="1"/>
  <c r="C46" i="61" s="1"/>
  <c r="BE40" i="55"/>
  <c r="AL31" i="55"/>
  <c r="AZ31" i="55"/>
  <c r="AL22" i="55"/>
  <c r="AZ22" i="55"/>
  <c r="AL13" i="55"/>
  <c r="AZ13" i="55"/>
  <c r="AO50" i="55"/>
  <c r="AN42" i="55"/>
  <c r="I7" i="55"/>
  <c r="B13" i="57" s="1"/>
  <c r="M50" i="55"/>
  <c r="F56" i="57" s="1"/>
  <c r="M46" i="55"/>
  <c r="F52" i="57" s="1"/>
  <c r="M42" i="55"/>
  <c r="F48" i="57" s="1"/>
  <c r="L38" i="55"/>
  <c r="E44" i="57" s="1"/>
  <c r="K34" i="55"/>
  <c r="D40" i="57" s="1"/>
  <c r="J30" i="55"/>
  <c r="C36" i="57" s="1"/>
  <c r="K16" i="55"/>
  <c r="D22" i="57" s="1"/>
  <c r="M11" i="55"/>
  <c r="F17" i="57" s="1"/>
  <c r="I11" i="61"/>
  <c r="I11" i="57"/>
  <c r="M51" i="57"/>
  <c r="S51" i="57" s="1"/>
  <c r="AL10" i="55"/>
  <c r="BB10" i="55"/>
  <c r="K41" i="55"/>
  <c r="D47" i="57" s="1"/>
  <c r="Z48" i="55"/>
  <c r="F54" i="60" s="1"/>
  <c r="E54" i="60"/>
  <c r="CC37" i="55"/>
  <c r="CC16" i="55"/>
  <c r="AO41" i="55"/>
  <c r="AO16" i="55"/>
  <c r="CA19" i="55"/>
  <c r="CO19" i="55" s="1"/>
  <c r="CS19" i="55" s="1"/>
  <c r="M7" i="55"/>
  <c r="F13" i="57" s="1"/>
  <c r="S13" i="57" s="1"/>
  <c r="L50" i="55"/>
  <c r="E56" i="57" s="1"/>
  <c r="L46" i="55"/>
  <c r="E52" i="57" s="1"/>
  <c r="L42" i="55"/>
  <c r="E48" i="57" s="1"/>
  <c r="K38" i="55"/>
  <c r="D44" i="57" s="1"/>
  <c r="Q44" i="57" s="1"/>
  <c r="J34" i="55"/>
  <c r="C40" i="57" s="1"/>
  <c r="M20" i="55"/>
  <c r="F26" i="57" s="1"/>
  <c r="J16" i="55"/>
  <c r="C22" i="57" s="1"/>
  <c r="L11" i="55"/>
  <c r="E17" i="57" s="1"/>
  <c r="O23" i="64"/>
  <c r="I23" i="60"/>
  <c r="N23" i="60" s="1"/>
  <c r="AL48" i="55"/>
  <c r="AZ48" i="55"/>
  <c r="AL39" i="55"/>
  <c r="AZ39" i="55"/>
  <c r="AL30" i="55"/>
  <c r="AZ30" i="55"/>
  <c r="AL21" i="55"/>
  <c r="AZ21" i="55"/>
  <c r="AL12" i="55"/>
  <c r="AZ12" i="55"/>
  <c r="AO49" i="55"/>
  <c r="AN41" i="55"/>
  <c r="AP41" i="55" s="1"/>
  <c r="AO24" i="55"/>
  <c r="AN16" i="55"/>
  <c r="AN8" i="55"/>
  <c r="K25" i="55"/>
  <c r="D31" i="57" s="1"/>
  <c r="L25" i="55"/>
  <c r="E31" i="57" s="1"/>
  <c r="L7" i="55"/>
  <c r="E13" i="57" s="1"/>
  <c r="K50" i="55"/>
  <c r="D56" i="57" s="1"/>
  <c r="K46" i="55"/>
  <c r="D52" i="57" s="1"/>
  <c r="K42" i="55"/>
  <c r="D48" i="57" s="1"/>
  <c r="J38" i="55"/>
  <c r="C44" i="57" s="1"/>
  <c r="M29" i="55"/>
  <c r="F35" i="57" s="1"/>
  <c r="S35" i="57" s="1"/>
  <c r="J25" i="55"/>
  <c r="C31" i="57" s="1"/>
  <c r="L20" i="55"/>
  <c r="E26" i="57" s="1"/>
  <c r="K11" i="55"/>
  <c r="D17" i="57" s="1"/>
  <c r="N47" i="55"/>
  <c r="G53" i="57" s="1"/>
  <c r="CO34" i="55"/>
  <c r="CS34" i="55" s="1"/>
  <c r="C61" i="52"/>
  <c r="I22" i="60"/>
  <c r="N22" i="60" s="1"/>
  <c r="M11" i="57"/>
  <c r="Z23" i="55"/>
  <c r="F29" i="60" s="1"/>
  <c r="Z14" i="55"/>
  <c r="F20" i="60" s="1"/>
  <c r="B20" i="60"/>
  <c r="AL11" i="55"/>
  <c r="AN11" i="55" s="1"/>
  <c r="AN49" i="55"/>
  <c r="AO32" i="55"/>
  <c r="AN24" i="55"/>
  <c r="K7" i="55"/>
  <c r="D13" i="57" s="1"/>
  <c r="J50" i="55"/>
  <c r="C56" i="57" s="1"/>
  <c r="J46" i="55"/>
  <c r="C52" i="57" s="1"/>
  <c r="J42" i="55"/>
  <c r="C48" i="57" s="1"/>
  <c r="M33" i="55"/>
  <c r="F39" i="57" s="1"/>
  <c r="K29" i="55"/>
  <c r="D35" i="57" s="1"/>
  <c r="I25" i="55"/>
  <c r="K20" i="55"/>
  <c r="D26" i="57" s="1"/>
  <c r="M15" i="55"/>
  <c r="F21" i="57" s="1"/>
  <c r="J11" i="55"/>
  <c r="C17" i="57" s="1"/>
  <c r="C60" i="52"/>
  <c r="O21" i="64"/>
  <c r="I21" i="60"/>
  <c r="N21" i="60" s="1"/>
  <c r="I50" i="61"/>
  <c r="I50" i="57"/>
  <c r="M50" i="64"/>
  <c r="M50" i="57"/>
  <c r="S50" i="57" s="1"/>
  <c r="M30" i="64"/>
  <c r="M30" i="57"/>
  <c r="M10" i="64"/>
  <c r="M10" i="57"/>
  <c r="AL37" i="55"/>
  <c r="AZ37" i="55"/>
  <c r="K21" i="55"/>
  <c r="D27" i="57" s="1"/>
  <c r="L21" i="55"/>
  <c r="E27" i="57" s="1"/>
  <c r="R27" i="57" s="1"/>
  <c r="N39" i="60"/>
  <c r="Z18" i="55"/>
  <c r="F24" i="60" s="1"/>
  <c r="E24" i="60"/>
  <c r="AL47" i="55"/>
  <c r="AZ47" i="55"/>
  <c r="AL38" i="55"/>
  <c r="AZ38" i="55"/>
  <c r="AL29" i="55"/>
  <c r="AZ29" i="55"/>
  <c r="AL20" i="55"/>
  <c r="AZ20" i="55"/>
  <c r="AN32" i="55"/>
  <c r="M37" i="55"/>
  <c r="F43" i="57" s="1"/>
  <c r="S43" i="57" s="1"/>
  <c r="K33" i="55"/>
  <c r="D39" i="57" s="1"/>
  <c r="J29" i="55"/>
  <c r="C35" i="57" s="1"/>
  <c r="M24" i="55"/>
  <c r="F30" i="57" s="1"/>
  <c r="J20" i="55"/>
  <c r="C26" i="57" s="1"/>
  <c r="L15" i="55"/>
  <c r="E21" i="57" s="1"/>
  <c r="C49" i="52"/>
  <c r="N37" i="64"/>
  <c r="H37" i="60"/>
  <c r="M37" i="60" s="1"/>
  <c r="O62" i="64"/>
  <c r="I62" i="60"/>
  <c r="I49" i="61"/>
  <c r="I49" i="57"/>
  <c r="O49" i="57" s="1"/>
  <c r="M34" i="60"/>
  <c r="AL46" i="55"/>
  <c r="AZ46" i="55"/>
  <c r="AL9" i="55"/>
  <c r="CM9" i="55" s="1"/>
  <c r="AZ9" i="55"/>
  <c r="Z53" i="55"/>
  <c r="F59" i="60" s="1"/>
  <c r="B59" i="60"/>
  <c r="Z47" i="55"/>
  <c r="F53" i="60" s="1"/>
  <c r="E53" i="60"/>
  <c r="Z38" i="55"/>
  <c r="F44" i="60" s="1"/>
  <c r="B44" i="60"/>
  <c r="Z8" i="55"/>
  <c r="F14" i="60" s="1"/>
  <c r="E14" i="60"/>
  <c r="AX47" i="55"/>
  <c r="AL19" i="55"/>
  <c r="CM19" i="55" s="1"/>
  <c r="BC11" i="55"/>
  <c r="BF11" i="55" s="1"/>
  <c r="C17" i="61" s="1"/>
  <c r="AO48" i="55"/>
  <c r="AO23" i="55"/>
  <c r="AN15" i="55"/>
  <c r="AN53" i="55"/>
  <c r="M41" i="55"/>
  <c r="F47" i="57" s="1"/>
  <c r="K37" i="55"/>
  <c r="D43" i="57" s="1"/>
  <c r="Q43" i="57" s="1"/>
  <c r="J33" i="55"/>
  <c r="C39" i="57" s="1"/>
  <c r="I29" i="55"/>
  <c r="M10" i="55"/>
  <c r="F16" i="57" s="1"/>
  <c r="N15" i="55"/>
  <c r="G21" i="57" s="1"/>
  <c r="C48" i="52"/>
  <c r="O61" i="64"/>
  <c r="I61" i="60"/>
  <c r="I30" i="61"/>
  <c r="I30" i="57"/>
  <c r="D51" i="52"/>
  <c r="K52" i="57" s="1"/>
  <c r="D31" i="52"/>
  <c r="K32" i="57" s="1"/>
  <c r="D11" i="52"/>
  <c r="K12" i="57" s="1"/>
  <c r="N56" i="64"/>
  <c r="H56" i="60"/>
  <c r="M56" i="60" s="1"/>
  <c r="N36" i="64"/>
  <c r="H36" i="60"/>
  <c r="M36" i="60" s="1"/>
  <c r="N16" i="64"/>
  <c r="H16" i="60"/>
  <c r="M16" i="60" s="1"/>
  <c r="O60" i="64"/>
  <c r="I40" i="60"/>
  <c r="N40" i="60" s="1"/>
  <c r="O40" i="64"/>
  <c r="O20" i="64"/>
  <c r="I20" i="60"/>
  <c r="N20" i="60" s="1"/>
  <c r="H47" i="52"/>
  <c r="H27" i="52"/>
  <c r="H7" i="52"/>
  <c r="J52" i="52"/>
  <c r="J32" i="52"/>
  <c r="J12" i="52"/>
  <c r="N55" i="64"/>
  <c r="H55" i="60"/>
  <c r="M55" i="60" s="1"/>
  <c r="N35" i="64"/>
  <c r="H35" i="60"/>
  <c r="M35" i="60" s="1"/>
  <c r="O59" i="64"/>
  <c r="I59" i="60"/>
  <c r="N59" i="60" s="1"/>
  <c r="O39" i="64"/>
  <c r="I39" i="60"/>
  <c r="O19" i="64"/>
  <c r="I19" i="60"/>
  <c r="N19" i="60" s="1"/>
  <c r="H46" i="52"/>
  <c r="H26" i="52"/>
  <c r="H6" i="52"/>
  <c r="J51" i="52"/>
  <c r="J31" i="52"/>
  <c r="J11" i="52"/>
  <c r="H54" i="60"/>
  <c r="M54" i="60" s="1"/>
  <c r="N54" i="64"/>
  <c r="H34" i="60"/>
  <c r="N34" i="64"/>
  <c r="H14" i="60"/>
  <c r="M14" i="60" s="1"/>
  <c r="N14" i="64"/>
  <c r="O58" i="64"/>
  <c r="I58" i="60"/>
  <c r="N58" i="60" s="1"/>
  <c r="O38" i="64"/>
  <c r="I38" i="60"/>
  <c r="N38" i="60" s="1"/>
  <c r="O18" i="64"/>
  <c r="I18" i="60"/>
  <c r="N18" i="60" s="1"/>
  <c r="H45" i="52"/>
  <c r="H25" i="52"/>
  <c r="H5" i="52"/>
  <c r="J50" i="52"/>
  <c r="J30" i="52"/>
  <c r="J10" i="52"/>
  <c r="D48" i="52"/>
  <c r="K49" i="57" s="1"/>
  <c r="D28" i="52"/>
  <c r="K29" i="57" s="1"/>
  <c r="D8" i="52"/>
  <c r="K9" i="57" s="1"/>
  <c r="N13" i="64"/>
  <c r="V13" i="64" s="1"/>
  <c r="O57" i="64"/>
  <c r="I57" i="60"/>
  <c r="N57" i="60" s="1"/>
  <c r="O37" i="64"/>
  <c r="I17" i="60"/>
  <c r="N17" i="60" s="1"/>
  <c r="H44" i="52"/>
  <c r="H24" i="52"/>
  <c r="H4" i="52"/>
  <c r="J49" i="52"/>
  <c r="J29" i="52"/>
  <c r="J9" i="52"/>
  <c r="M62" i="57"/>
  <c r="M58" i="57"/>
  <c r="S58" i="57" s="1"/>
  <c r="M46" i="57"/>
  <c r="S46" i="57" s="1"/>
  <c r="M42" i="57"/>
  <c r="S42" i="57" s="1"/>
  <c r="M38" i="57"/>
  <c r="S38" i="57" s="1"/>
  <c r="M26" i="57"/>
  <c r="M22" i="57"/>
  <c r="M18" i="57"/>
  <c r="M6" i="57"/>
  <c r="D47" i="52"/>
  <c r="K48" i="57" s="1"/>
  <c r="Q48" i="57" s="1"/>
  <c r="D27" i="52"/>
  <c r="K28" i="57" s="1"/>
  <c r="Q28" i="57" s="1"/>
  <c r="D7" i="52"/>
  <c r="K8" i="57" s="1"/>
  <c r="E51" i="52"/>
  <c r="E31" i="52"/>
  <c r="E11" i="52"/>
  <c r="F55" i="52"/>
  <c r="F35" i="52"/>
  <c r="F15" i="52"/>
  <c r="H2" i="52"/>
  <c r="H43" i="52"/>
  <c r="H23" i="52"/>
  <c r="H3" i="52"/>
  <c r="J48" i="52"/>
  <c r="J28" i="52"/>
  <c r="J8" i="52"/>
  <c r="D46" i="52"/>
  <c r="K47" i="57" s="1"/>
  <c r="Q47" i="57" s="1"/>
  <c r="D26" i="52"/>
  <c r="K27" i="57" s="1"/>
  <c r="D6" i="52"/>
  <c r="K7" i="57" s="1"/>
  <c r="E50" i="52"/>
  <c r="E30" i="52"/>
  <c r="E10" i="52"/>
  <c r="F54" i="52"/>
  <c r="F34" i="52"/>
  <c r="F14" i="52"/>
  <c r="H62" i="52"/>
  <c r="H42" i="52"/>
  <c r="H22" i="52"/>
  <c r="J47" i="52"/>
  <c r="J27" i="52"/>
  <c r="J7" i="52"/>
  <c r="D45" i="52"/>
  <c r="K46" i="57" s="1"/>
  <c r="D25" i="52"/>
  <c r="K26" i="57" s="1"/>
  <c r="D5" i="52"/>
  <c r="K6" i="57" s="1"/>
  <c r="N30" i="64"/>
  <c r="H30" i="60"/>
  <c r="M30" i="60" s="1"/>
  <c r="N10" i="64"/>
  <c r="H10" i="60"/>
  <c r="O54" i="64"/>
  <c r="I54" i="60"/>
  <c r="N54" i="60" s="1"/>
  <c r="I34" i="60"/>
  <c r="N34" i="60" s="1"/>
  <c r="O14" i="64"/>
  <c r="I14" i="60"/>
  <c r="N14" i="60" s="1"/>
  <c r="H61" i="52"/>
  <c r="H41" i="52"/>
  <c r="H21" i="52"/>
  <c r="J46" i="52"/>
  <c r="J26" i="52"/>
  <c r="J6" i="52"/>
  <c r="D44" i="52"/>
  <c r="K45" i="57" s="1"/>
  <c r="D24" i="52"/>
  <c r="K25" i="57" s="1"/>
  <c r="D4" i="52"/>
  <c r="K5" i="57" s="1"/>
  <c r="N49" i="64"/>
  <c r="H49" i="60"/>
  <c r="M49" i="60" s="1"/>
  <c r="H29" i="60"/>
  <c r="M29" i="60" s="1"/>
  <c r="H9" i="60"/>
  <c r="N9" i="64"/>
  <c r="O53" i="64"/>
  <c r="I53" i="60"/>
  <c r="N53" i="60" s="1"/>
  <c r="H60" i="52"/>
  <c r="H40" i="52"/>
  <c r="H20" i="52"/>
  <c r="J45" i="52"/>
  <c r="J25" i="52"/>
  <c r="J5" i="52"/>
  <c r="D2" i="52"/>
  <c r="K3" i="57" s="1"/>
  <c r="D43" i="52"/>
  <c r="K44" i="57" s="1"/>
  <c r="D23" i="52"/>
  <c r="K24" i="57" s="1"/>
  <c r="N48" i="64"/>
  <c r="H48" i="60"/>
  <c r="M48" i="60" s="1"/>
  <c r="N28" i="64"/>
  <c r="H28" i="60"/>
  <c r="N8" i="64"/>
  <c r="H8" i="60"/>
  <c r="O32" i="64"/>
  <c r="I32" i="60"/>
  <c r="O12" i="64"/>
  <c r="I12" i="60"/>
  <c r="H59" i="52"/>
  <c r="H39" i="52"/>
  <c r="H19" i="52"/>
  <c r="J44" i="52"/>
  <c r="J24" i="52"/>
  <c r="J4" i="52"/>
  <c r="M61" i="57"/>
  <c r="M57" i="57"/>
  <c r="M53" i="57"/>
  <c r="M49" i="57"/>
  <c r="M45" i="57"/>
  <c r="M41" i="57"/>
  <c r="M37" i="57"/>
  <c r="M33" i="57"/>
  <c r="S33" i="57" s="1"/>
  <c r="M29" i="57"/>
  <c r="S29" i="57" s="1"/>
  <c r="M25" i="57"/>
  <c r="S25" i="57" s="1"/>
  <c r="M21" i="57"/>
  <c r="M17" i="57"/>
  <c r="S17" i="57" s="1"/>
  <c r="M13" i="57"/>
  <c r="M9" i="57"/>
  <c r="M5" i="57"/>
  <c r="D62" i="52"/>
  <c r="K63" i="57" s="1"/>
  <c r="D42" i="52"/>
  <c r="K43" i="57" s="1"/>
  <c r="D22" i="52"/>
  <c r="K23" i="57" s="1"/>
  <c r="Q23" i="57" s="1"/>
  <c r="E46" i="52"/>
  <c r="E26" i="52"/>
  <c r="E6" i="52"/>
  <c r="F50" i="52"/>
  <c r="F30" i="52"/>
  <c r="F10" i="52"/>
  <c r="G54" i="52"/>
  <c r="G34" i="52"/>
  <c r="G14" i="52"/>
  <c r="H58" i="52"/>
  <c r="H38" i="52"/>
  <c r="H18" i="52"/>
  <c r="J2" i="52"/>
  <c r="J43" i="52"/>
  <c r="J23" i="52"/>
  <c r="J3" i="52"/>
  <c r="D61" i="52"/>
  <c r="K62" i="57" s="1"/>
  <c r="D41" i="52"/>
  <c r="K42" i="57" s="1"/>
  <c r="Q42" i="57" s="1"/>
  <c r="D21" i="52"/>
  <c r="K22" i="57" s="1"/>
  <c r="E45" i="52"/>
  <c r="E25" i="52"/>
  <c r="E5" i="52"/>
  <c r="F49" i="52"/>
  <c r="F29" i="52"/>
  <c r="F9" i="52"/>
  <c r="G53" i="52"/>
  <c r="G33" i="52"/>
  <c r="G13" i="52"/>
  <c r="H57" i="52"/>
  <c r="H37" i="52"/>
  <c r="H17" i="52"/>
  <c r="J62" i="52"/>
  <c r="J42" i="52"/>
  <c r="J22" i="52"/>
  <c r="D60" i="52"/>
  <c r="K61" i="57" s="1"/>
  <c r="D40" i="52"/>
  <c r="K41" i="57" s="1"/>
  <c r="D20" i="52"/>
  <c r="K21" i="57" s="1"/>
  <c r="Q21" i="57" s="1"/>
  <c r="E44" i="52"/>
  <c r="E24" i="52"/>
  <c r="E4" i="52"/>
  <c r="F48" i="52"/>
  <c r="F28" i="52"/>
  <c r="F8" i="52"/>
  <c r="G52" i="52"/>
  <c r="G32" i="52"/>
  <c r="G12" i="52"/>
  <c r="H56" i="52"/>
  <c r="H36" i="52"/>
  <c r="H16" i="52"/>
  <c r="J61" i="52"/>
  <c r="J41" i="52"/>
  <c r="J21" i="52"/>
  <c r="D59" i="52"/>
  <c r="K60" i="57" s="1"/>
  <c r="D39" i="52"/>
  <c r="K40" i="57" s="1"/>
  <c r="Q40" i="57" s="1"/>
  <c r="D19" i="52"/>
  <c r="K20" i="57" s="1"/>
  <c r="E2" i="52"/>
  <c r="E43" i="52"/>
  <c r="E23" i="52"/>
  <c r="E3" i="52"/>
  <c r="F47" i="52"/>
  <c r="F27" i="52"/>
  <c r="F7" i="52"/>
  <c r="G51" i="52"/>
  <c r="G31" i="52"/>
  <c r="G11" i="52"/>
  <c r="H55" i="52"/>
  <c r="H35" i="52"/>
  <c r="H15" i="52"/>
  <c r="J60" i="52"/>
  <c r="J40" i="52"/>
  <c r="J20" i="52"/>
  <c r="D58" i="52"/>
  <c r="K59" i="57" s="1"/>
  <c r="Q59" i="57" s="1"/>
  <c r="D38" i="52"/>
  <c r="K39" i="57" s="1"/>
  <c r="Q39" i="57" s="1"/>
  <c r="D18" i="52"/>
  <c r="K19" i="57" s="1"/>
  <c r="E42" i="52"/>
  <c r="E22" i="52"/>
  <c r="F46" i="52"/>
  <c r="F26" i="52"/>
  <c r="F6" i="52"/>
  <c r="G50" i="52"/>
  <c r="G30" i="52"/>
  <c r="G10" i="52"/>
  <c r="H54" i="52"/>
  <c r="H34" i="52"/>
  <c r="H14" i="52"/>
  <c r="J59" i="52"/>
  <c r="J39" i="52"/>
  <c r="J19" i="52"/>
  <c r="M60" i="57"/>
  <c r="M56" i="57"/>
  <c r="M52" i="57"/>
  <c r="M48" i="57"/>
  <c r="M44" i="57"/>
  <c r="S44" i="57" s="1"/>
  <c r="M40" i="57"/>
  <c r="M36" i="57"/>
  <c r="S36" i="57" s="1"/>
  <c r="M32" i="57"/>
  <c r="M28" i="57"/>
  <c r="S28" i="57" s="1"/>
  <c r="M24" i="57"/>
  <c r="M20" i="57"/>
  <c r="M16" i="57"/>
  <c r="M12" i="57"/>
  <c r="M8" i="57"/>
  <c r="M4" i="57"/>
  <c r="D57" i="52"/>
  <c r="K58" i="57" s="1"/>
  <c r="Q58" i="57" s="1"/>
  <c r="D37" i="52"/>
  <c r="K38" i="57" s="1"/>
  <c r="Q38" i="57" s="1"/>
  <c r="D17" i="52"/>
  <c r="K18" i="57" s="1"/>
  <c r="Q18" i="57" s="1"/>
  <c r="E61" i="52"/>
  <c r="E41" i="52"/>
  <c r="E21" i="52"/>
  <c r="F45" i="52"/>
  <c r="F25" i="52"/>
  <c r="F5" i="52"/>
  <c r="G49" i="52"/>
  <c r="G29" i="52"/>
  <c r="G9" i="52"/>
  <c r="H53" i="52"/>
  <c r="H33" i="52"/>
  <c r="H13" i="52"/>
  <c r="J58" i="52"/>
  <c r="J38" i="52"/>
  <c r="J18" i="52"/>
  <c r="D56" i="52"/>
  <c r="K57" i="57" s="1"/>
  <c r="D36" i="52"/>
  <c r="K37" i="57" s="1"/>
  <c r="D16" i="52"/>
  <c r="K17" i="57" s="1"/>
  <c r="E60" i="52"/>
  <c r="E40" i="52"/>
  <c r="E20" i="52"/>
  <c r="F44" i="52"/>
  <c r="F24" i="52"/>
  <c r="F4" i="52"/>
  <c r="G48" i="52"/>
  <c r="G28" i="52"/>
  <c r="G8" i="52"/>
  <c r="H52" i="52"/>
  <c r="H32" i="52"/>
  <c r="H12" i="52"/>
  <c r="J57" i="52"/>
  <c r="J37" i="52"/>
  <c r="J17" i="52"/>
  <c r="D55" i="52"/>
  <c r="K56" i="57" s="1"/>
  <c r="D35" i="52"/>
  <c r="K36" i="57" s="1"/>
  <c r="D15" i="52"/>
  <c r="K16" i="57" s="1"/>
  <c r="E59" i="52"/>
  <c r="E39" i="52"/>
  <c r="E19" i="52"/>
  <c r="F2" i="52"/>
  <c r="F43" i="52"/>
  <c r="F23" i="52"/>
  <c r="F3" i="52"/>
  <c r="G47" i="52"/>
  <c r="G27" i="52"/>
  <c r="G7" i="52"/>
  <c r="H51" i="52"/>
  <c r="H31" i="52"/>
  <c r="H11" i="52"/>
  <c r="J56" i="52"/>
  <c r="J36" i="52"/>
  <c r="J16" i="52"/>
  <c r="D54" i="52"/>
  <c r="K55" i="57" s="1"/>
  <c r="D34" i="52"/>
  <c r="K35" i="57" s="1"/>
  <c r="Q35" i="57" s="1"/>
  <c r="E58" i="52"/>
  <c r="E38" i="52"/>
  <c r="F62" i="52"/>
  <c r="F42" i="52"/>
  <c r="G46" i="52"/>
  <c r="G26" i="52"/>
  <c r="H50" i="52"/>
  <c r="H30" i="52"/>
  <c r="J55" i="52"/>
  <c r="J35" i="52"/>
  <c r="M3" i="57"/>
  <c r="Q20" i="57"/>
  <c r="Q24" i="57"/>
  <c r="Q16" i="57"/>
  <c r="Q13" i="57"/>
  <c r="Q31" i="57"/>
  <c r="Q15" i="57"/>
  <c r="R26" i="57"/>
  <c r="Q45" i="57"/>
  <c r="S39" i="57"/>
  <c r="S31" i="57"/>
  <c r="O29" i="57"/>
  <c r="S27" i="57"/>
  <c r="S23" i="57"/>
  <c r="S19" i="57"/>
  <c r="Z7" i="55"/>
  <c r="F13" i="60" s="1"/>
  <c r="CH47" i="55"/>
  <c r="G53" i="64" s="1"/>
  <c r="CG42" i="55"/>
  <c r="CG34" i="55"/>
  <c r="F40" i="64" s="1"/>
  <c r="CG31" i="55"/>
  <c r="F37" i="64" s="1"/>
  <c r="W37" i="64" s="1"/>
  <c r="CG26" i="55"/>
  <c r="F32" i="64" s="1"/>
  <c r="W32" i="64" s="1"/>
  <c r="CG23" i="55"/>
  <c r="F29" i="64" s="1"/>
  <c r="CG18" i="55"/>
  <c r="F24" i="64" s="1"/>
  <c r="CG15" i="55"/>
  <c r="F21" i="64" s="1"/>
  <c r="CG47" i="55"/>
  <c r="F53" i="64" s="1"/>
  <c r="CF42" i="55"/>
  <c r="E48" i="64" s="1"/>
  <c r="V48" i="64" s="1"/>
  <c r="CF39" i="55"/>
  <c r="E45" i="64" s="1"/>
  <c r="CF34" i="55"/>
  <c r="E40" i="64" s="1"/>
  <c r="CF26" i="55"/>
  <c r="E32" i="64" s="1"/>
  <c r="CF23" i="55"/>
  <c r="E29" i="64" s="1"/>
  <c r="V29" i="64" s="1"/>
  <c r="CF18" i="55"/>
  <c r="E24" i="64" s="1"/>
  <c r="CF15" i="55"/>
  <c r="E21" i="64" s="1"/>
  <c r="CF47" i="55"/>
  <c r="E53" i="64" s="1"/>
  <c r="CE42" i="55"/>
  <c r="D48" i="64" s="1"/>
  <c r="U48" i="64" s="1"/>
  <c r="CE34" i="55"/>
  <c r="D40" i="64" s="1"/>
  <c r="U40" i="64" s="1"/>
  <c r="CE31" i="55"/>
  <c r="D37" i="64" s="1"/>
  <c r="U37" i="64" s="1"/>
  <c r="CE26" i="55"/>
  <c r="D32" i="64" s="1"/>
  <c r="U32" i="64" s="1"/>
  <c r="CE18" i="55"/>
  <c r="D24" i="64" s="1"/>
  <c r="U24" i="64" s="1"/>
  <c r="CE15" i="55"/>
  <c r="D21" i="64" s="1"/>
  <c r="U21" i="64" s="1"/>
  <c r="CE47" i="55"/>
  <c r="CD39" i="55"/>
  <c r="C45" i="64" s="1"/>
  <c r="CD34" i="55"/>
  <c r="CD26" i="55"/>
  <c r="CD23" i="55"/>
  <c r="C29" i="64" s="1"/>
  <c r="CD18" i="55"/>
  <c r="CD15" i="55"/>
  <c r="C21" i="64" s="1"/>
  <c r="CD47" i="55"/>
  <c r="C53" i="64" s="1"/>
  <c r="CC39" i="55"/>
  <c r="B45" i="64" s="1"/>
  <c r="CC23" i="55"/>
  <c r="B29" i="64" s="1"/>
  <c r="CC15" i="55"/>
  <c r="B21" i="64" s="1"/>
  <c r="CE7" i="55"/>
  <c r="D13" i="64" s="1"/>
  <c r="U13" i="64" s="1"/>
  <c r="CD7" i="55"/>
  <c r="C13" i="64" s="1"/>
  <c r="CI7" i="55"/>
  <c r="H13" i="64" s="1"/>
  <c r="CC7" i="55"/>
  <c r="Z45" i="55"/>
  <c r="F51" i="60" s="1"/>
  <c r="Z30" i="55"/>
  <c r="F36" i="60" s="1"/>
  <c r="Z28" i="55"/>
  <c r="F34" i="60" s="1"/>
  <c r="Z9" i="55"/>
  <c r="F15" i="60" s="1"/>
  <c r="AX50" i="55"/>
  <c r="AX43" i="55"/>
  <c r="AX25" i="55"/>
  <c r="AX18" i="55"/>
  <c r="AX11" i="55"/>
  <c r="Z51" i="55"/>
  <c r="F57" i="60" s="1"/>
  <c r="Z49" i="55"/>
  <c r="F55" i="60" s="1"/>
  <c r="Z37" i="55"/>
  <c r="F43" i="60" s="1"/>
  <c r="Z22" i="55"/>
  <c r="F28" i="60" s="1"/>
  <c r="AX53" i="55"/>
  <c r="AX46" i="55"/>
  <c r="AX21" i="55"/>
  <c r="AX14" i="55"/>
  <c r="Z43" i="55"/>
  <c r="F49" i="60" s="1"/>
  <c r="Z41" i="55"/>
  <c r="F47" i="60" s="1"/>
  <c r="Z29" i="55"/>
  <c r="F35" i="60" s="1"/>
  <c r="Z20" i="55"/>
  <c r="F26" i="60" s="1"/>
  <c r="AX35" i="55"/>
  <c r="AX17" i="55"/>
  <c r="Z33" i="55"/>
  <c r="F39" i="60" s="1"/>
  <c r="Z12" i="55"/>
  <c r="F18" i="60" s="1"/>
  <c r="AX45" i="55"/>
  <c r="AX38" i="55"/>
  <c r="AX13" i="55"/>
  <c r="Z32" i="55"/>
  <c r="F38" i="60" s="1"/>
  <c r="Z27" i="55"/>
  <c r="F33" i="60" s="1"/>
  <c r="Z25" i="55"/>
  <c r="F31" i="60" s="1"/>
  <c r="Z52" i="55"/>
  <c r="F58" i="60" s="1"/>
  <c r="Z42" i="55"/>
  <c r="F48" i="60" s="1"/>
  <c r="Z24" i="55"/>
  <c r="F30" i="60" s="1"/>
  <c r="Z13" i="55"/>
  <c r="F19" i="60" s="1"/>
  <c r="AX37" i="55"/>
  <c r="AX30" i="55"/>
  <c r="Z46" i="55"/>
  <c r="F52" i="60" s="1"/>
  <c r="Z44" i="55"/>
  <c r="F50" i="60" s="1"/>
  <c r="Z34" i="55"/>
  <c r="F40" i="60" s="1"/>
  <c r="Z19" i="55"/>
  <c r="F25" i="60" s="1"/>
  <c r="Z17" i="55"/>
  <c r="F23" i="60" s="1"/>
  <c r="AX19" i="55"/>
  <c r="D2" i="50"/>
  <c r="C2" i="50"/>
  <c r="B17" i="52" s="1"/>
  <c r="B2" i="50"/>
  <c r="BG11" i="55" l="1"/>
  <c r="D17" i="61" s="1"/>
  <c r="CC10" i="55"/>
  <c r="B16" i="64" s="1"/>
  <c r="S16" i="64" s="1"/>
  <c r="CD10" i="55"/>
  <c r="CM36" i="55"/>
  <c r="AN36" i="55"/>
  <c r="CE17" i="55"/>
  <c r="D23" i="64" s="1"/>
  <c r="U23" i="64" s="1"/>
  <c r="CI17" i="55"/>
  <c r="H23" i="64" s="1"/>
  <c r="CF17" i="55"/>
  <c r="E23" i="64" s="1"/>
  <c r="CD17" i="55"/>
  <c r="C23" i="64" s="1"/>
  <c r="CC17" i="55"/>
  <c r="CO17" i="55"/>
  <c r="CS17" i="55" s="1"/>
  <c r="BF42" i="55"/>
  <c r="C48" i="61" s="1"/>
  <c r="BE42" i="55"/>
  <c r="CF27" i="55"/>
  <c r="E33" i="64" s="1"/>
  <c r="V33" i="64" s="1"/>
  <c r="CE27" i="55"/>
  <c r="D33" i="64" s="1"/>
  <c r="U33" i="64" s="1"/>
  <c r="CM18" i="55"/>
  <c r="CR18" i="55" s="1"/>
  <c r="AN18" i="55"/>
  <c r="CE46" i="55"/>
  <c r="D52" i="64" s="1"/>
  <c r="U52" i="64" s="1"/>
  <c r="C50" i="57"/>
  <c r="N44" i="55"/>
  <c r="G50" i="57" s="1"/>
  <c r="CE39" i="55"/>
  <c r="D45" i="64" s="1"/>
  <c r="U45" i="64" s="1"/>
  <c r="CI39" i="55"/>
  <c r="H45" i="64" s="1"/>
  <c r="B38" i="57"/>
  <c r="N32" i="55"/>
  <c r="G38" i="57" s="1"/>
  <c r="CE10" i="55"/>
  <c r="D16" i="64" s="1"/>
  <c r="U16" i="64" s="1"/>
  <c r="CF10" i="55"/>
  <c r="E16" i="64" s="1"/>
  <c r="V16" i="64" s="1"/>
  <c r="N46" i="61"/>
  <c r="P14" i="64"/>
  <c r="CM50" i="55"/>
  <c r="CP50" i="55" s="1"/>
  <c r="AN50" i="55"/>
  <c r="BF27" i="55"/>
  <c r="C33" i="61" s="1"/>
  <c r="BE27" i="55"/>
  <c r="BG27" i="55"/>
  <c r="D33" i="61" s="1"/>
  <c r="CO46" i="55"/>
  <c r="CS46" i="55" s="1"/>
  <c r="N15" i="64"/>
  <c r="H15" i="60"/>
  <c r="M15" i="60" s="1"/>
  <c r="N50" i="64"/>
  <c r="H50" i="60"/>
  <c r="M50" i="60" s="1"/>
  <c r="CJ52" i="55"/>
  <c r="I58" i="64" s="1"/>
  <c r="CG39" i="55"/>
  <c r="F45" i="64" s="1"/>
  <c r="CM10" i="55"/>
  <c r="AN10" i="55"/>
  <c r="CM45" i="55"/>
  <c r="AN45" i="55"/>
  <c r="AP45" i="55" s="1"/>
  <c r="CH10" i="55"/>
  <c r="G16" i="64" s="1"/>
  <c r="X16" i="64" s="1"/>
  <c r="K29" i="64"/>
  <c r="S29" i="64" s="1"/>
  <c r="J29" i="61"/>
  <c r="CM35" i="55"/>
  <c r="AO35" i="55"/>
  <c r="AP35" i="55" s="1"/>
  <c r="J30" i="61"/>
  <c r="L30" i="57"/>
  <c r="R30" i="57" s="1"/>
  <c r="CF31" i="55"/>
  <c r="E37" i="64" s="1"/>
  <c r="V37" i="64" s="1"/>
  <c r="CH31" i="55"/>
  <c r="G37" i="64" s="1"/>
  <c r="CI31" i="55"/>
  <c r="H37" i="64" s="1"/>
  <c r="CD31" i="55"/>
  <c r="C37" i="64" s="1"/>
  <c r="CC31" i="55"/>
  <c r="B37" i="64" s="1"/>
  <c r="N45" i="55"/>
  <c r="G51" i="57" s="1"/>
  <c r="J15" i="60"/>
  <c r="O15" i="60" s="1"/>
  <c r="O30" i="57"/>
  <c r="CF53" i="55"/>
  <c r="E59" i="64" s="1"/>
  <c r="CE53" i="55"/>
  <c r="D59" i="64" s="1"/>
  <c r="U59" i="64" s="1"/>
  <c r="CI49" i="55"/>
  <c r="H55" i="64" s="1"/>
  <c r="C57" i="64"/>
  <c r="CJ51" i="55"/>
  <c r="I57" i="64" s="1"/>
  <c r="CD42" i="55"/>
  <c r="C48" i="64" s="1"/>
  <c r="CI42" i="55"/>
  <c r="H48" i="64" s="1"/>
  <c r="CH42" i="55"/>
  <c r="G48" i="64" s="1"/>
  <c r="X48" i="64" s="1"/>
  <c r="CO42" i="55"/>
  <c r="CS42" i="55" s="1"/>
  <c r="AO53" i="55"/>
  <c r="N57" i="64"/>
  <c r="V57" i="64" s="1"/>
  <c r="CH39" i="55"/>
  <c r="G45" i="64" s="1"/>
  <c r="D29" i="57"/>
  <c r="Q29" i="57" s="1"/>
  <c r="N23" i="55"/>
  <c r="G29" i="57" s="1"/>
  <c r="CI20" i="55"/>
  <c r="H26" i="64" s="1"/>
  <c r="CG20" i="55"/>
  <c r="F26" i="64" s="1"/>
  <c r="CF20" i="55"/>
  <c r="E26" i="64" s="1"/>
  <c r="CC20" i="55"/>
  <c r="CO20" i="55"/>
  <c r="CS20" i="55" s="1"/>
  <c r="CD20" i="55"/>
  <c r="C26" i="64" s="1"/>
  <c r="L47" i="57"/>
  <c r="R47" i="57" s="1"/>
  <c r="K47" i="64"/>
  <c r="J47" i="61"/>
  <c r="CH46" i="55"/>
  <c r="G52" i="64" s="1"/>
  <c r="CC46" i="55"/>
  <c r="B52" i="64" s="1"/>
  <c r="CG46" i="55"/>
  <c r="F52" i="64" s="1"/>
  <c r="CF46" i="55"/>
  <c r="E52" i="64" s="1"/>
  <c r="CG10" i="55"/>
  <c r="F16" i="64" s="1"/>
  <c r="Q19" i="57"/>
  <c r="CM25" i="55"/>
  <c r="AN25" i="55"/>
  <c r="CH30" i="55"/>
  <c r="G36" i="64" s="1"/>
  <c r="O41" i="64"/>
  <c r="W41" i="64" s="1"/>
  <c r="I41" i="60"/>
  <c r="N41" i="60" s="1"/>
  <c r="CM40" i="55"/>
  <c r="CR40" i="55" s="1"/>
  <c r="AN40" i="55"/>
  <c r="J10" i="61"/>
  <c r="CH17" i="55"/>
  <c r="G23" i="64" s="1"/>
  <c r="I33" i="60"/>
  <c r="N33" i="60" s="1"/>
  <c r="H33" i="60"/>
  <c r="M33" i="60" s="1"/>
  <c r="Q27" i="57"/>
  <c r="AO17" i="55"/>
  <c r="AP52" i="55"/>
  <c r="C14" i="57"/>
  <c r="N8" i="55"/>
  <c r="G14" i="57" s="1"/>
  <c r="AO36" i="55"/>
  <c r="K10" i="64"/>
  <c r="I9" i="57"/>
  <c r="I10" i="57"/>
  <c r="CO39" i="55"/>
  <c r="CS39" i="55" s="1"/>
  <c r="CG17" i="55"/>
  <c r="F23" i="64" s="1"/>
  <c r="W23" i="64" s="1"/>
  <c r="CI29" i="55"/>
  <c r="H35" i="64" s="1"/>
  <c r="CC29" i="55"/>
  <c r="CH29" i="55"/>
  <c r="G35" i="64" s="1"/>
  <c r="X35" i="64" s="1"/>
  <c r="CO29" i="55"/>
  <c r="CS29" i="55" s="1"/>
  <c r="CF29" i="55"/>
  <c r="E35" i="64" s="1"/>
  <c r="V35" i="64" s="1"/>
  <c r="CC28" i="55"/>
  <c r="CJ28" i="55" s="1"/>
  <c r="I34" i="64" s="1"/>
  <c r="CD28" i="55"/>
  <c r="C34" i="64" s="1"/>
  <c r="CE28" i="55"/>
  <c r="D34" i="64" s="1"/>
  <c r="U34" i="64" s="1"/>
  <c r="CD35" i="55"/>
  <c r="C41" i="64" s="1"/>
  <c r="CI35" i="55"/>
  <c r="H41" i="64" s="1"/>
  <c r="CO35" i="55"/>
  <c r="CS35" i="55" s="1"/>
  <c r="CH35" i="55"/>
  <c r="G41" i="64" s="1"/>
  <c r="CG35" i="55"/>
  <c r="F41" i="64" s="1"/>
  <c r="W52" i="64"/>
  <c r="V53" i="64"/>
  <c r="O13" i="64"/>
  <c r="W13" i="64" s="1"/>
  <c r="N53" i="64"/>
  <c r="AO40" i="55"/>
  <c r="Q26" i="57"/>
  <c r="N49" i="55"/>
  <c r="G55" i="57" s="1"/>
  <c r="S56" i="57"/>
  <c r="AO18" i="55"/>
  <c r="BF16" i="55"/>
  <c r="C22" i="61" s="1"/>
  <c r="BE16" i="55"/>
  <c r="K46" i="64"/>
  <c r="CI46" i="55"/>
  <c r="H52" i="64" s="1"/>
  <c r="N38" i="64"/>
  <c r="H38" i="60"/>
  <c r="M38" i="60" s="1"/>
  <c r="D49" i="57"/>
  <c r="N43" i="55"/>
  <c r="G49" i="57" s="1"/>
  <c r="CI23" i="55"/>
  <c r="H29" i="64" s="1"/>
  <c r="CO23" i="55"/>
  <c r="CS23" i="55" s="1"/>
  <c r="CE23" i="55"/>
  <c r="D29" i="64" s="1"/>
  <c r="U29" i="64" s="1"/>
  <c r="I52" i="60"/>
  <c r="N52" i="60" s="1"/>
  <c r="Q17" i="57"/>
  <c r="U50" i="64"/>
  <c r="N35" i="55"/>
  <c r="G41" i="57" s="1"/>
  <c r="CE25" i="55"/>
  <c r="D31" i="64" s="1"/>
  <c r="U31" i="64" s="1"/>
  <c r="CC45" i="55"/>
  <c r="B51" i="64" s="1"/>
  <c r="CG43" i="55"/>
  <c r="F49" i="64" s="1"/>
  <c r="CC11" i="55"/>
  <c r="CF37" i="55"/>
  <c r="E43" i="64" s="1"/>
  <c r="W53" i="64"/>
  <c r="W40" i="64"/>
  <c r="S20" i="57"/>
  <c r="Q49" i="57"/>
  <c r="AO8" i="55"/>
  <c r="N30" i="61"/>
  <c r="X15" i="64"/>
  <c r="AO44" i="55"/>
  <c r="AP44" i="55" s="1"/>
  <c r="CD25" i="55"/>
  <c r="C31" i="64" s="1"/>
  <c r="CI41" i="55"/>
  <c r="H47" i="64" s="1"/>
  <c r="CO43" i="55"/>
  <c r="CS43" i="55" s="1"/>
  <c r="CF11" i="55"/>
  <c r="E17" i="64" s="1"/>
  <c r="CG41" i="55"/>
  <c r="F47" i="64" s="1"/>
  <c r="S32" i="57"/>
  <c r="AO15" i="55"/>
  <c r="AP16" i="55"/>
  <c r="CI45" i="55"/>
  <c r="H51" i="64" s="1"/>
  <c r="CD11" i="55"/>
  <c r="C17" i="64" s="1"/>
  <c r="CE45" i="55"/>
  <c r="D51" i="64" s="1"/>
  <c r="U51" i="64" s="1"/>
  <c r="W21" i="64"/>
  <c r="AO51" i="55"/>
  <c r="M17" i="60"/>
  <c r="N9" i="55"/>
  <c r="G15" i="57" s="1"/>
  <c r="B6" i="52"/>
  <c r="Q55" i="57"/>
  <c r="W20" i="64"/>
  <c r="S47" i="57"/>
  <c r="AP32" i="55"/>
  <c r="CE11" i="55"/>
  <c r="D17" i="64" s="1"/>
  <c r="U17" i="64" s="1"/>
  <c r="BE7" i="55"/>
  <c r="CG45" i="55"/>
  <c r="F51" i="64" s="1"/>
  <c r="Q7" i="64"/>
  <c r="K7" i="60"/>
  <c r="B38" i="64"/>
  <c r="Q18" i="64"/>
  <c r="K18" i="60"/>
  <c r="P18" i="60" s="1"/>
  <c r="B25" i="52"/>
  <c r="P7" i="64"/>
  <c r="J7" i="60"/>
  <c r="AO9" i="55"/>
  <c r="CP34" i="55"/>
  <c r="CR34" i="55"/>
  <c r="I20" i="61"/>
  <c r="I20" i="57"/>
  <c r="J46" i="60"/>
  <c r="O46" i="60" s="1"/>
  <c r="P46" i="64"/>
  <c r="P27" i="64"/>
  <c r="X27" i="64" s="1"/>
  <c r="J27" i="60"/>
  <c r="O27" i="60" s="1"/>
  <c r="J8" i="60"/>
  <c r="P8" i="64"/>
  <c r="I44" i="61"/>
  <c r="I44" i="57"/>
  <c r="P10" i="64"/>
  <c r="J10" i="60"/>
  <c r="P32" i="64"/>
  <c r="J32" i="60"/>
  <c r="O32" i="60" s="1"/>
  <c r="I8" i="61"/>
  <c r="I8" i="57"/>
  <c r="J63" i="61"/>
  <c r="K63" i="64"/>
  <c r="L63" i="57"/>
  <c r="J36" i="61"/>
  <c r="K36" i="64"/>
  <c r="L36" i="57"/>
  <c r="B23" i="57"/>
  <c r="N17" i="55"/>
  <c r="G23" i="57" s="1"/>
  <c r="CR33" i="55"/>
  <c r="L42" i="64"/>
  <c r="K42" i="61"/>
  <c r="J42" i="57"/>
  <c r="P42" i="57" s="1"/>
  <c r="N33" i="55"/>
  <c r="G39" i="57" s="1"/>
  <c r="BC53" i="55"/>
  <c r="BE53" i="55"/>
  <c r="N41" i="55"/>
  <c r="G47" i="57" s="1"/>
  <c r="B47" i="57"/>
  <c r="V49" i="64"/>
  <c r="K16" i="61"/>
  <c r="L16" i="64"/>
  <c r="J16" i="57"/>
  <c r="P16" i="57" s="1"/>
  <c r="C32" i="64"/>
  <c r="P18" i="64"/>
  <c r="J18" i="60"/>
  <c r="O18" i="60" s="1"/>
  <c r="R18" i="60" s="1"/>
  <c r="T18" i="60" s="1"/>
  <c r="V18" i="60" s="1"/>
  <c r="B43" i="52"/>
  <c r="P17" i="64"/>
  <c r="J17" i="60"/>
  <c r="O17" i="60" s="1"/>
  <c r="P38" i="64"/>
  <c r="J38" i="60"/>
  <c r="O38" i="60" s="1"/>
  <c r="I14" i="61"/>
  <c r="I14" i="57"/>
  <c r="O14" i="57" s="1"/>
  <c r="O27" i="64"/>
  <c r="I27" i="60"/>
  <c r="N27" i="60" s="1"/>
  <c r="H24" i="60"/>
  <c r="M24" i="60" s="1"/>
  <c r="N24" i="64"/>
  <c r="N45" i="64"/>
  <c r="V45" i="64" s="1"/>
  <c r="H45" i="60"/>
  <c r="M45" i="60" s="1"/>
  <c r="I40" i="61"/>
  <c r="I40" i="57"/>
  <c r="O40" i="57" s="1"/>
  <c r="I21" i="61"/>
  <c r="I21" i="57"/>
  <c r="O21" i="57" s="1"/>
  <c r="P47" i="64"/>
  <c r="J47" i="60"/>
  <c r="O47" i="60" s="1"/>
  <c r="P28" i="64"/>
  <c r="X28" i="64" s="1"/>
  <c r="J28" i="60"/>
  <c r="O28" i="60" s="1"/>
  <c r="I3" i="61"/>
  <c r="I3" i="57"/>
  <c r="P30" i="64"/>
  <c r="X30" i="64" s="1"/>
  <c r="J30" i="60"/>
  <c r="O30" i="60" s="1"/>
  <c r="J11" i="60"/>
  <c r="P11" i="64"/>
  <c r="P52" i="64"/>
  <c r="X52" i="64" s="1"/>
  <c r="J52" i="60"/>
  <c r="O52" i="60" s="1"/>
  <c r="I28" i="61"/>
  <c r="I28" i="57"/>
  <c r="AP25" i="55"/>
  <c r="J43" i="61"/>
  <c r="K43" i="64"/>
  <c r="L43" i="57"/>
  <c r="R43" i="57" s="1"/>
  <c r="J16" i="61"/>
  <c r="K16" i="64"/>
  <c r="L16" i="57"/>
  <c r="R16" i="57" s="1"/>
  <c r="AP26" i="55"/>
  <c r="O28" i="57"/>
  <c r="L45" i="64"/>
  <c r="T45" i="64" s="1"/>
  <c r="K45" i="61"/>
  <c r="J45" i="57"/>
  <c r="P45" i="57" s="1"/>
  <c r="B48" i="61"/>
  <c r="M48" i="61" s="1"/>
  <c r="S45" i="57"/>
  <c r="L22" i="64"/>
  <c r="K22" i="61"/>
  <c r="J22" i="57"/>
  <c r="P22" i="57" s="1"/>
  <c r="B20" i="57"/>
  <c r="N14" i="55"/>
  <c r="G20" i="57" s="1"/>
  <c r="CR53" i="55"/>
  <c r="CJ43" i="55"/>
  <c r="I49" i="64" s="1"/>
  <c r="B49" i="64"/>
  <c r="V30" i="64"/>
  <c r="N20" i="55"/>
  <c r="G26" i="57" s="1"/>
  <c r="O50" i="57"/>
  <c r="N5" i="64"/>
  <c r="H5" i="60"/>
  <c r="W27" i="64"/>
  <c r="N25" i="64"/>
  <c r="H25" i="60"/>
  <c r="M25" i="60" s="1"/>
  <c r="B3" i="52"/>
  <c r="CJ34" i="55"/>
  <c r="I40" i="64" s="1"/>
  <c r="C40" i="64"/>
  <c r="P37" i="64"/>
  <c r="J37" i="60"/>
  <c r="O37" i="60" s="1"/>
  <c r="P58" i="64"/>
  <c r="X58" i="64" s="1"/>
  <c r="J58" i="60"/>
  <c r="O58" i="60" s="1"/>
  <c r="I34" i="61"/>
  <c r="I34" i="57"/>
  <c r="O34" i="57" s="1"/>
  <c r="O47" i="64"/>
  <c r="W47" i="64" s="1"/>
  <c r="I47" i="60"/>
  <c r="N47" i="60" s="1"/>
  <c r="N44" i="64"/>
  <c r="H44" i="60"/>
  <c r="M44" i="60" s="1"/>
  <c r="I60" i="61"/>
  <c r="I60" i="57"/>
  <c r="I41" i="61"/>
  <c r="I41" i="57"/>
  <c r="I22" i="61"/>
  <c r="I22" i="57"/>
  <c r="O22" i="57" s="1"/>
  <c r="J48" i="60"/>
  <c r="O48" i="60" s="1"/>
  <c r="P48" i="64"/>
  <c r="O16" i="64"/>
  <c r="I16" i="60"/>
  <c r="N16" i="60" s="1"/>
  <c r="P50" i="64"/>
  <c r="J50" i="60"/>
  <c r="O50" i="60" s="1"/>
  <c r="J31" i="60"/>
  <c r="O31" i="60" s="1"/>
  <c r="P31" i="64"/>
  <c r="X31" i="64" s="1"/>
  <c r="I7" i="61"/>
  <c r="I7" i="57"/>
  <c r="I48" i="61"/>
  <c r="I48" i="57"/>
  <c r="O48" i="57" s="1"/>
  <c r="K49" i="64"/>
  <c r="J49" i="61"/>
  <c r="L49" i="57"/>
  <c r="R49" i="57" s="1"/>
  <c r="AO33" i="55"/>
  <c r="J23" i="61"/>
  <c r="K23" i="64"/>
  <c r="L23" i="57"/>
  <c r="R23" i="57" s="1"/>
  <c r="K55" i="64"/>
  <c r="J55" i="61"/>
  <c r="L55" i="57"/>
  <c r="R55" i="57" s="1"/>
  <c r="AO34" i="55"/>
  <c r="N22" i="55"/>
  <c r="G28" i="57" s="1"/>
  <c r="L61" i="64"/>
  <c r="K61" i="61"/>
  <c r="J61" i="57"/>
  <c r="CP52" i="55"/>
  <c r="CR52" i="55"/>
  <c r="S24" i="57"/>
  <c r="CJ21" i="55"/>
  <c r="I27" i="64" s="1"/>
  <c r="B27" i="64"/>
  <c r="S27" i="64" s="1"/>
  <c r="CO13" i="55"/>
  <c r="CS13" i="55" s="1"/>
  <c r="CC13" i="55"/>
  <c r="CF13" i="55"/>
  <c r="E19" i="64" s="1"/>
  <c r="V19" i="64" s="1"/>
  <c r="CG13" i="55"/>
  <c r="F19" i="64" s="1"/>
  <c r="W19" i="64" s="1"/>
  <c r="CH13" i="55"/>
  <c r="G19" i="64" s="1"/>
  <c r="CI13" i="55"/>
  <c r="H19" i="64" s="1"/>
  <c r="CC19" i="55"/>
  <c r="CJ24" i="55"/>
  <c r="I30" i="64" s="1"/>
  <c r="B30" i="64"/>
  <c r="S30" i="64" s="1"/>
  <c r="V34" i="64"/>
  <c r="CE9" i="55"/>
  <c r="D15" i="64" s="1"/>
  <c r="U15" i="64" s="1"/>
  <c r="B17" i="64"/>
  <c r="N27" i="55"/>
  <c r="G33" i="57" s="1"/>
  <c r="V24" i="64"/>
  <c r="I48" i="60"/>
  <c r="N48" i="60" s="1"/>
  <c r="O48" i="64"/>
  <c r="L62" i="64"/>
  <c r="K62" i="61"/>
  <c r="J62" i="57"/>
  <c r="N50" i="55"/>
  <c r="G56" i="57" s="1"/>
  <c r="B2" i="52"/>
  <c r="V32" i="64"/>
  <c r="B62" i="52"/>
  <c r="B22" i="52"/>
  <c r="B41" i="52"/>
  <c r="P57" i="64"/>
  <c r="J57" i="60"/>
  <c r="O57" i="60" s="1"/>
  <c r="I13" i="61"/>
  <c r="I13" i="57"/>
  <c r="O13" i="57" s="1"/>
  <c r="I54" i="61"/>
  <c r="I54" i="57"/>
  <c r="O54" i="57" s="1"/>
  <c r="N23" i="64"/>
  <c r="V23" i="64" s="1"/>
  <c r="H23" i="60"/>
  <c r="M23" i="60" s="1"/>
  <c r="N3" i="64"/>
  <c r="H3" i="60"/>
  <c r="P4" i="64"/>
  <c r="J4" i="60"/>
  <c r="I61" i="61"/>
  <c r="I61" i="57"/>
  <c r="I42" i="61"/>
  <c r="I42" i="57"/>
  <c r="O42" i="57" s="1"/>
  <c r="I23" i="61"/>
  <c r="I23" i="57"/>
  <c r="O36" i="64"/>
  <c r="I36" i="60"/>
  <c r="N36" i="60" s="1"/>
  <c r="I5" i="61"/>
  <c r="I5" i="57"/>
  <c r="P51" i="64"/>
  <c r="X51" i="64" s="1"/>
  <c r="J51" i="60"/>
  <c r="O51" i="60" s="1"/>
  <c r="I27" i="61"/>
  <c r="I27" i="57"/>
  <c r="O27" i="57" s="1"/>
  <c r="BC46" i="55"/>
  <c r="BE46" i="55" s="1"/>
  <c r="J61" i="61"/>
  <c r="K61" i="64"/>
  <c r="L61" i="57"/>
  <c r="BC12" i="55"/>
  <c r="BE12" i="55"/>
  <c r="AN33" i="55"/>
  <c r="K42" i="64"/>
  <c r="J42" i="61"/>
  <c r="L42" i="57"/>
  <c r="R42" i="57" s="1"/>
  <c r="K35" i="64"/>
  <c r="J35" i="61"/>
  <c r="L35" i="57"/>
  <c r="R35" i="57" s="1"/>
  <c r="AN43" i="55"/>
  <c r="BG51" i="55"/>
  <c r="D57" i="61" s="1"/>
  <c r="L41" i="64"/>
  <c r="T41" i="64" s="1"/>
  <c r="K41" i="61"/>
  <c r="J41" i="57"/>
  <c r="CO33" i="55"/>
  <c r="CS33" i="55" s="1"/>
  <c r="CH33" i="55"/>
  <c r="G39" i="64" s="1"/>
  <c r="CE13" i="55"/>
  <c r="D19" i="64" s="1"/>
  <c r="U19" i="64" s="1"/>
  <c r="N40" i="55"/>
  <c r="G46" i="57" s="1"/>
  <c r="N21" i="55"/>
  <c r="G27" i="57" s="1"/>
  <c r="O33" i="57"/>
  <c r="P39" i="64"/>
  <c r="J39" i="60"/>
  <c r="O39" i="60" s="1"/>
  <c r="B4" i="52"/>
  <c r="H4" i="60"/>
  <c r="N4" i="64"/>
  <c r="B23" i="52"/>
  <c r="B40" i="52"/>
  <c r="T48" i="64"/>
  <c r="I12" i="61"/>
  <c r="I12" i="57"/>
  <c r="I33" i="61"/>
  <c r="I33" i="57"/>
  <c r="L10" i="64"/>
  <c r="K10" i="61"/>
  <c r="J10" i="57"/>
  <c r="N43" i="64"/>
  <c r="V43" i="64" s="1"/>
  <c r="H43" i="60"/>
  <c r="M43" i="60" s="1"/>
  <c r="P24" i="64"/>
  <c r="J24" i="60"/>
  <c r="O24" i="60" s="1"/>
  <c r="I62" i="61"/>
  <c r="I62" i="57"/>
  <c r="I43" i="61"/>
  <c r="I43" i="57"/>
  <c r="O43" i="57" s="1"/>
  <c r="U43" i="57" s="1"/>
  <c r="W43" i="57" s="1"/>
  <c r="Y43" i="57" s="1"/>
  <c r="O56" i="64"/>
  <c r="W56" i="64" s="1"/>
  <c r="I56" i="60"/>
  <c r="N56" i="60" s="1"/>
  <c r="I25" i="61"/>
  <c r="I25" i="57"/>
  <c r="I6" i="61"/>
  <c r="I6" i="57"/>
  <c r="I47" i="61"/>
  <c r="I47" i="57"/>
  <c r="S16" i="57"/>
  <c r="CM46" i="55"/>
  <c r="AO46" i="55"/>
  <c r="K62" i="64"/>
  <c r="J62" i="61"/>
  <c r="L62" i="57"/>
  <c r="CM12" i="55"/>
  <c r="AN12" i="55"/>
  <c r="AP12" i="55" s="1"/>
  <c r="AO12" i="55"/>
  <c r="K22" i="64"/>
  <c r="J22" i="61"/>
  <c r="L22" i="57"/>
  <c r="R22" i="57" s="1"/>
  <c r="K15" i="64"/>
  <c r="J15" i="61"/>
  <c r="L15" i="57"/>
  <c r="R15" i="57" s="1"/>
  <c r="AP51" i="55"/>
  <c r="CJ35" i="55"/>
  <c r="I41" i="64" s="1"/>
  <c r="B41" i="64"/>
  <c r="CI26" i="55"/>
  <c r="H32" i="64" s="1"/>
  <c r="CO26" i="55"/>
  <c r="CS26" i="55" s="1"/>
  <c r="L21" i="64"/>
  <c r="K21" i="61"/>
  <c r="J21" i="57"/>
  <c r="P21" i="57" s="1"/>
  <c r="CO53" i="55"/>
  <c r="CS53" i="55" s="1"/>
  <c r="CC53" i="55"/>
  <c r="N11" i="55"/>
  <c r="G17" i="57" s="1"/>
  <c r="CC44" i="55"/>
  <c r="B50" i="64" s="1"/>
  <c r="CC49" i="55"/>
  <c r="CE33" i="55"/>
  <c r="D39" i="64" s="1"/>
  <c r="U39" i="64" s="1"/>
  <c r="AN9" i="55"/>
  <c r="AP9" i="55" s="1"/>
  <c r="CI33" i="55"/>
  <c r="H39" i="64" s="1"/>
  <c r="CH53" i="55"/>
  <c r="G59" i="64" s="1"/>
  <c r="B5" i="52"/>
  <c r="L51" i="64"/>
  <c r="K51" i="61"/>
  <c r="J51" i="57"/>
  <c r="P51" i="57" s="1"/>
  <c r="CR9" i="55"/>
  <c r="B24" i="52"/>
  <c r="P59" i="64"/>
  <c r="J59" i="60"/>
  <c r="O59" i="60" s="1"/>
  <c r="B59" i="52"/>
  <c r="B39" i="52"/>
  <c r="B19" i="52"/>
  <c r="CJ7" i="55"/>
  <c r="I13" i="64" s="1"/>
  <c r="B13" i="64"/>
  <c r="CJ47" i="55"/>
  <c r="I53" i="64" s="1"/>
  <c r="D53" i="64"/>
  <c r="U53" i="64" s="1"/>
  <c r="I32" i="61"/>
  <c r="I32" i="57"/>
  <c r="O32" i="57" s="1"/>
  <c r="I53" i="61"/>
  <c r="I53" i="57"/>
  <c r="O53" i="57" s="1"/>
  <c r="L30" i="64"/>
  <c r="K30" i="61"/>
  <c r="J30" i="57"/>
  <c r="P30" i="57" s="1"/>
  <c r="P23" i="64"/>
  <c r="J23" i="60"/>
  <c r="O23" i="60" s="1"/>
  <c r="P44" i="64"/>
  <c r="X44" i="64" s="1"/>
  <c r="J44" i="60"/>
  <c r="O44" i="60" s="1"/>
  <c r="I63" i="61"/>
  <c r="I63" i="57"/>
  <c r="N12" i="64"/>
  <c r="H12" i="60"/>
  <c r="I45" i="61"/>
  <c r="I45" i="57"/>
  <c r="O45" i="57" s="1"/>
  <c r="I26" i="61"/>
  <c r="I26" i="57"/>
  <c r="O26" i="57" s="1"/>
  <c r="B35" i="57"/>
  <c r="N29" i="55"/>
  <c r="G35" i="57" s="1"/>
  <c r="BC20" i="55"/>
  <c r="BE20" i="55"/>
  <c r="BC21" i="55"/>
  <c r="AP50" i="55"/>
  <c r="BC13" i="55"/>
  <c r="BE13" i="55" s="1"/>
  <c r="J41" i="61"/>
  <c r="K41" i="64"/>
  <c r="L41" i="57"/>
  <c r="R41" i="57" s="1"/>
  <c r="K54" i="64"/>
  <c r="J54" i="61"/>
  <c r="L54" i="57"/>
  <c r="R54" i="57" s="1"/>
  <c r="BC14" i="55"/>
  <c r="Q57" i="57"/>
  <c r="BC15" i="55"/>
  <c r="S18" i="57"/>
  <c r="K60" i="61"/>
  <c r="L60" i="64"/>
  <c r="J60" i="57"/>
  <c r="Q46" i="57"/>
  <c r="CO32" i="55"/>
  <c r="CE32" i="55"/>
  <c r="D38" i="64" s="1"/>
  <c r="U38" i="64" s="1"/>
  <c r="CD32" i="55"/>
  <c r="C38" i="64" s="1"/>
  <c r="CF32" i="55"/>
  <c r="E38" i="64" s="1"/>
  <c r="V38" i="64" s="1"/>
  <c r="CG32" i="55"/>
  <c r="F38" i="64" s="1"/>
  <c r="W38" i="64" s="1"/>
  <c r="BC10" i="55"/>
  <c r="N12" i="55"/>
  <c r="G18" i="57" s="1"/>
  <c r="V14" i="64"/>
  <c r="N34" i="55"/>
  <c r="G40" i="57" s="1"/>
  <c r="W34" i="64"/>
  <c r="CJ50" i="55"/>
  <c r="I56" i="64" s="1"/>
  <c r="B56" i="64"/>
  <c r="C51" i="64"/>
  <c r="T51" i="64" s="1"/>
  <c r="CI12" i="55"/>
  <c r="H18" i="64" s="1"/>
  <c r="Y18" i="64" s="1"/>
  <c r="CI53" i="55"/>
  <c r="H59" i="64" s="1"/>
  <c r="CJ8" i="55"/>
  <c r="I14" i="64" s="1"/>
  <c r="B14" i="64"/>
  <c r="CI19" i="55"/>
  <c r="H25" i="64" s="1"/>
  <c r="CF19" i="55"/>
  <c r="E25" i="64" s="1"/>
  <c r="V25" i="64" s="1"/>
  <c r="P53" i="64"/>
  <c r="J53" i="60"/>
  <c r="O53" i="60" s="1"/>
  <c r="CP43" i="55"/>
  <c r="CR43" i="55"/>
  <c r="B44" i="52"/>
  <c r="O7" i="64"/>
  <c r="I7" i="60"/>
  <c r="B42" i="52"/>
  <c r="B61" i="52"/>
  <c r="B21" i="52"/>
  <c r="B60" i="52"/>
  <c r="B20" i="52"/>
  <c r="B58" i="52"/>
  <c r="B38" i="52"/>
  <c r="B18" i="52"/>
  <c r="I52" i="61"/>
  <c r="I52" i="57"/>
  <c r="K9" i="61"/>
  <c r="L9" i="64"/>
  <c r="J9" i="57"/>
  <c r="L50" i="64"/>
  <c r="K50" i="61"/>
  <c r="J50" i="57"/>
  <c r="P50" i="57" s="1"/>
  <c r="P43" i="64"/>
  <c r="X43" i="64" s="1"/>
  <c r="J43" i="60"/>
  <c r="O43" i="60" s="1"/>
  <c r="P3" i="64"/>
  <c r="J3" i="60"/>
  <c r="O15" i="64"/>
  <c r="I15" i="60"/>
  <c r="N15" i="60" s="1"/>
  <c r="H32" i="60"/>
  <c r="M32" i="60" s="1"/>
  <c r="N32" i="64"/>
  <c r="I46" i="61"/>
  <c r="I46" i="57"/>
  <c r="O46" i="57" s="1"/>
  <c r="CM20" i="55"/>
  <c r="AN20" i="55"/>
  <c r="AO20" i="55"/>
  <c r="S21" i="57"/>
  <c r="CM21" i="55"/>
  <c r="AO21" i="55"/>
  <c r="AN21" i="55"/>
  <c r="AP21" i="55" s="1"/>
  <c r="CR10" i="55"/>
  <c r="CM13" i="55"/>
  <c r="AN13" i="55"/>
  <c r="AP13" i="55" s="1"/>
  <c r="AO13" i="55"/>
  <c r="K21" i="64"/>
  <c r="S21" i="64" s="1"/>
  <c r="J21" i="61"/>
  <c r="L21" i="57"/>
  <c r="K34" i="64"/>
  <c r="J34" i="61"/>
  <c r="L34" i="57"/>
  <c r="R34" i="57" s="1"/>
  <c r="AP17" i="55"/>
  <c r="CM14" i="55"/>
  <c r="AO14" i="55"/>
  <c r="AN14" i="55"/>
  <c r="AP18" i="55"/>
  <c r="CP15" i="55"/>
  <c r="CR15" i="55"/>
  <c r="AO19" i="55"/>
  <c r="L40" i="64"/>
  <c r="K40" i="61"/>
  <c r="J40" i="57"/>
  <c r="P40" i="57" s="1"/>
  <c r="N31" i="55"/>
  <c r="G37" i="57" s="1"/>
  <c r="CF12" i="55"/>
  <c r="E18" i="64" s="1"/>
  <c r="V18" i="64" s="1"/>
  <c r="CD49" i="55"/>
  <c r="C55" i="64" s="1"/>
  <c r="CI32" i="55"/>
  <c r="H38" i="64" s="1"/>
  <c r="CH26" i="55"/>
  <c r="G32" i="64" s="1"/>
  <c r="CH12" i="55"/>
  <c r="G18" i="64" s="1"/>
  <c r="X18" i="64" s="1"/>
  <c r="CD53" i="55"/>
  <c r="C59" i="64" s="1"/>
  <c r="CG19" i="55"/>
  <c r="F25" i="64" s="1"/>
  <c r="W25" i="64" s="1"/>
  <c r="O25" i="57"/>
  <c r="CJ40" i="55"/>
  <c r="I46" i="64" s="1"/>
  <c r="B46" i="64"/>
  <c r="S46" i="64" s="1"/>
  <c r="CH32" i="55"/>
  <c r="G38" i="64" s="1"/>
  <c r="B45" i="52"/>
  <c r="B56" i="52"/>
  <c r="B36" i="52"/>
  <c r="B16" i="52"/>
  <c r="W16" i="64"/>
  <c r="L28" i="64"/>
  <c r="K28" i="61"/>
  <c r="J28" i="57"/>
  <c r="P28" i="57" s="1"/>
  <c r="K49" i="61"/>
  <c r="O49" i="61" s="1"/>
  <c r="L49" i="64"/>
  <c r="T49" i="64" s="1"/>
  <c r="J49" i="57"/>
  <c r="P49" i="57" s="1"/>
  <c r="U49" i="57" s="1"/>
  <c r="W49" i="57" s="1"/>
  <c r="Y49" i="57" s="1"/>
  <c r="I26" i="60"/>
  <c r="N26" i="60" s="1"/>
  <c r="O26" i="64"/>
  <c r="P21" i="64"/>
  <c r="X21" i="64" s="1"/>
  <c r="J21" i="60"/>
  <c r="O21" i="60" s="1"/>
  <c r="P42" i="64"/>
  <c r="X42" i="64" s="1"/>
  <c r="J42" i="60"/>
  <c r="O42" i="60" s="1"/>
  <c r="I18" i="61"/>
  <c r="I18" i="57"/>
  <c r="O18" i="57" s="1"/>
  <c r="U18" i="57" s="1"/>
  <c r="W18" i="57" s="1"/>
  <c r="Y18" i="57" s="1"/>
  <c r="I39" i="61"/>
  <c r="I39" i="57"/>
  <c r="O39" i="57" s="1"/>
  <c r="O55" i="64"/>
  <c r="I55" i="60"/>
  <c r="N55" i="60" s="1"/>
  <c r="CM29" i="55"/>
  <c r="AN29" i="55"/>
  <c r="AO29" i="55"/>
  <c r="BC37" i="55"/>
  <c r="BE37" i="55" s="1"/>
  <c r="B31" i="57"/>
  <c r="N25" i="55"/>
  <c r="G31" i="57" s="1"/>
  <c r="AN30" i="55"/>
  <c r="CM30" i="55"/>
  <c r="AO30" i="55"/>
  <c r="CM22" i="55"/>
  <c r="AN22" i="55"/>
  <c r="AO22" i="55"/>
  <c r="K40" i="64"/>
  <c r="S40" i="64" s="1"/>
  <c r="J40" i="61"/>
  <c r="N40" i="61" s="1"/>
  <c r="L40" i="57"/>
  <c r="R40" i="57" s="1"/>
  <c r="J53" i="61"/>
  <c r="K53" i="64"/>
  <c r="L53" i="57"/>
  <c r="R53" i="57" s="1"/>
  <c r="AN34" i="55"/>
  <c r="AP34" i="55" s="1"/>
  <c r="K6" i="61"/>
  <c r="L6" i="64"/>
  <c r="J6" i="57"/>
  <c r="CM23" i="55"/>
  <c r="AN23" i="55"/>
  <c r="AP23" i="55" s="1"/>
  <c r="BE24" i="55"/>
  <c r="CO27" i="55"/>
  <c r="CS27" i="55" s="1"/>
  <c r="CG27" i="55"/>
  <c r="F33" i="64" s="1"/>
  <c r="W33" i="64" s="1"/>
  <c r="K59" i="61"/>
  <c r="L59" i="64"/>
  <c r="J59" i="57"/>
  <c r="P59" i="57" s="1"/>
  <c r="BE19" i="55"/>
  <c r="N51" i="55"/>
  <c r="G57" i="57" s="1"/>
  <c r="CH19" i="55"/>
  <c r="G25" i="64" s="1"/>
  <c r="O41" i="57"/>
  <c r="B31" i="64"/>
  <c r="CC27" i="55"/>
  <c r="N39" i="55"/>
  <c r="G45" i="57" s="1"/>
  <c r="AO10" i="55"/>
  <c r="AP10" i="55" s="1"/>
  <c r="CG22" i="55"/>
  <c r="F28" i="64" s="1"/>
  <c r="CC48" i="55"/>
  <c r="I24" i="61"/>
  <c r="I24" i="57"/>
  <c r="J56" i="61"/>
  <c r="N56" i="61" s="1"/>
  <c r="K56" i="64"/>
  <c r="L56" i="57"/>
  <c r="R56" i="57" s="1"/>
  <c r="I19" i="61"/>
  <c r="I19" i="57"/>
  <c r="B55" i="52"/>
  <c r="B15" i="52"/>
  <c r="P36" i="64"/>
  <c r="X36" i="64" s="1"/>
  <c r="J36" i="60"/>
  <c r="O36" i="60" s="1"/>
  <c r="L48" i="64"/>
  <c r="K48" i="61"/>
  <c r="J48" i="57"/>
  <c r="P48" i="57" s="1"/>
  <c r="U48" i="57" s="1"/>
  <c r="W48" i="57" s="1"/>
  <c r="Y48" i="57" s="1"/>
  <c r="O5" i="64"/>
  <c r="I5" i="60"/>
  <c r="I46" i="60"/>
  <c r="N46" i="60" s="1"/>
  <c r="O46" i="64"/>
  <c r="P41" i="64"/>
  <c r="X41" i="64" s="1"/>
  <c r="J41" i="60"/>
  <c r="O41" i="60" s="1"/>
  <c r="P62" i="64"/>
  <c r="J62" i="60"/>
  <c r="I38" i="61"/>
  <c r="I38" i="57"/>
  <c r="O38" i="57" s="1"/>
  <c r="I59" i="61"/>
  <c r="I59" i="57"/>
  <c r="O59" i="57" s="1"/>
  <c r="H11" i="60"/>
  <c r="N11" i="64"/>
  <c r="AP53" i="55"/>
  <c r="BC38" i="55"/>
  <c r="CM37" i="55"/>
  <c r="AO37" i="55"/>
  <c r="BC39" i="55"/>
  <c r="BE39" i="55" s="1"/>
  <c r="BC31" i="55"/>
  <c r="BE31" i="55" s="1"/>
  <c r="L5" i="64"/>
  <c r="K5" i="61"/>
  <c r="J5" i="57"/>
  <c r="J20" i="61"/>
  <c r="K20" i="64"/>
  <c r="L20" i="57"/>
  <c r="R20" i="57" s="1"/>
  <c r="J33" i="61"/>
  <c r="K33" i="64"/>
  <c r="L33" i="57"/>
  <c r="R33" i="57" s="1"/>
  <c r="BE32" i="55"/>
  <c r="AO43" i="55"/>
  <c r="AP43" i="55" s="1"/>
  <c r="Q41" i="57"/>
  <c r="N22" i="61"/>
  <c r="BC28" i="55"/>
  <c r="K39" i="61"/>
  <c r="L39" i="64"/>
  <c r="T39" i="64" s="1"/>
  <c r="J39" i="57"/>
  <c r="P39" i="57" s="1"/>
  <c r="CO9" i="55"/>
  <c r="CS9" i="55" s="1"/>
  <c r="CF9" i="55"/>
  <c r="E15" i="64" s="1"/>
  <c r="V15" i="64" s="1"/>
  <c r="CR27" i="55"/>
  <c r="CP27" i="55"/>
  <c r="CT7" i="55"/>
  <c r="CV7" i="55" s="1"/>
  <c r="W14" i="64"/>
  <c r="CC12" i="55"/>
  <c r="N38" i="55"/>
  <c r="G44" i="57" s="1"/>
  <c r="CD22" i="55"/>
  <c r="C28" i="64" s="1"/>
  <c r="T28" i="64" s="1"/>
  <c r="X14" i="64"/>
  <c r="V17" i="64"/>
  <c r="J45" i="60"/>
  <c r="O45" i="60" s="1"/>
  <c r="P45" i="64"/>
  <c r="X45" i="64" s="1"/>
  <c r="BC30" i="55"/>
  <c r="BE30" i="55" s="1"/>
  <c r="BC22" i="55"/>
  <c r="BE22" i="55" s="1"/>
  <c r="BC23" i="55"/>
  <c r="BE23" i="55"/>
  <c r="R28" i="57"/>
  <c r="B14" i="52"/>
  <c r="P56" i="64"/>
  <c r="X56" i="64" s="1"/>
  <c r="J56" i="60"/>
  <c r="O56" i="60" s="1"/>
  <c r="O4" i="64"/>
  <c r="I4" i="60"/>
  <c r="O25" i="64"/>
  <c r="I25" i="60"/>
  <c r="N25" i="60" s="1"/>
  <c r="N22" i="64"/>
  <c r="V22" i="64" s="1"/>
  <c r="H22" i="60"/>
  <c r="M22" i="60" s="1"/>
  <c r="P61" i="64"/>
  <c r="J61" i="60"/>
  <c r="I17" i="61"/>
  <c r="I17" i="57"/>
  <c r="O17" i="57" s="1"/>
  <c r="I58" i="61"/>
  <c r="I58" i="57"/>
  <c r="O58" i="57" s="1"/>
  <c r="U58" i="57" s="1"/>
  <c r="W58" i="57" s="1"/>
  <c r="Y58" i="57" s="1"/>
  <c r="L15" i="64"/>
  <c r="K15" i="61"/>
  <c r="J15" i="57"/>
  <c r="P15" i="57" s="1"/>
  <c r="H31" i="60"/>
  <c r="M31" i="60" s="1"/>
  <c r="N31" i="64"/>
  <c r="V31" i="64" s="1"/>
  <c r="AP15" i="55"/>
  <c r="AO38" i="55"/>
  <c r="CM38" i="55"/>
  <c r="AN38" i="55"/>
  <c r="CM39" i="55"/>
  <c r="AN39" i="55"/>
  <c r="AO39" i="55"/>
  <c r="CM31" i="55"/>
  <c r="AN31" i="55"/>
  <c r="AO31" i="55"/>
  <c r="K48" i="64"/>
  <c r="S48" i="64" s="1"/>
  <c r="J48" i="61"/>
  <c r="N48" i="61" s="1"/>
  <c r="L48" i="57"/>
  <c r="R48" i="57" s="1"/>
  <c r="K59" i="64"/>
  <c r="J59" i="61"/>
  <c r="L59" i="57"/>
  <c r="R59" i="57" s="1"/>
  <c r="J13" i="61"/>
  <c r="K13" i="64"/>
  <c r="L13" i="57"/>
  <c r="R13" i="57" s="1"/>
  <c r="S22" i="57"/>
  <c r="K26" i="61"/>
  <c r="L26" i="64"/>
  <c r="J26" i="57"/>
  <c r="P26" i="57" s="1"/>
  <c r="B22" i="61"/>
  <c r="M22" i="61" s="1"/>
  <c r="CM28" i="55"/>
  <c r="AO28" i="55"/>
  <c r="AP28" i="55" s="1"/>
  <c r="K19" i="61"/>
  <c r="L19" i="64"/>
  <c r="T19" i="64" s="1"/>
  <c r="J19" i="57"/>
  <c r="P19" i="57" s="1"/>
  <c r="S37" i="57"/>
  <c r="CO49" i="55"/>
  <c r="CS49" i="55" s="1"/>
  <c r="CG49" i="55"/>
  <c r="F55" i="64" s="1"/>
  <c r="N42" i="61"/>
  <c r="BG36" i="55"/>
  <c r="D42" i="61" s="1"/>
  <c r="O42" i="61" s="1"/>
  <c r="CP7" i="55"/>
  <c r="CG12" i="55"/>
  <c r="F18" i="64" s="1"/>
  <c r="W18" i="64" s="1"/>
  <c r="N16" i="55"/>
  <c r="G22" i="57" s="1"/>
  <c r="O44" i="57"/>
  <c r="X34" i="64"/>
  <c r="N26" i="55"/>
  <c r="G32" i="57" s="1"/>
  <c r="P12" i="64"/>
  <c r="J12" i="60"/>
  <c r="B57" i="52"/>
  <c r="B35" i="52"/>
  <c r="B13" i="52"/>
  <c r="I31" i="61"/>
  <c r="I31" i="57"/>
  <c r="O24" i="64"/>
  <c r="W24" i="64" s="1"/>
  <c r="I24" i="60"/>
  <c r="N24" i="60" s="1"/>
  <c r="O45" i="64"/>
  <c r="I45" i="60"/>
  <c r="N45" i="60" s="1"/>
  <c r="N42" i="64"/>
  <c r="V42" i="64" s="1"/>
  <c r="H42" i="60"/>
  <c r="M42" i="60" s="1"/>
  <c r="P20" i="64"/>
  <c r="X20" i="64" s="1"/>
  <c r="J20" i="60"/>
  <c r="O20" i="60" s="1"/>
  <c r="I16" i="61"/>
  <c r="I16" i="57"/>
  <c r="I37" i="61"/>
  <c r="I37" i="57"/>
  <c r="O37" i="57" s="1"/>
  <c r="L14" i="64"/>
  <c r="K14" i="61"/>
  <c r="J14" i="57"/>
  <c r="P14" i="57" s="1"/>
  <c r="L35" i="64"/>
  <c r="T35" i="64" s="1"/>
  <c r="K35" i="61"/>
  <c r="J35" i="57"/>
  <c r="P35" i="57" s="1"/>
  <c r="N51" i="64"/>
  <c r="V51" i="64" s="1"/>
  <c r="H51" i="60"/>
  <c r="M51" i="60" s="1"/>
  <c r="BC47" i="55"/>
  <c r="BE47" i="55"/>
  <c r="BC48" i="55"/>
  <c r="BE48" i="55" s="1"/>
  <c r="CJ16" i="55"/>
  <c r="I22" i="64" s="1"/>
  <c r="B22" i="64"/>
  <c r="B46" i="61"/>
  <c r="K28" i="64"/>
  <c r="J28" i="61"/>
  <c r="L28" i="57"/>
  <c r="K39" i="64"/>
  <c r="J39" i="61"/>
  <c r="L39" i="57"/>
  <c r="R39" i="57" s="1"/>
  <c r="J52" i="61"/>
  <c r="K52" i="64"/>
  <c r="L52" i="57"/>
  <c r="R52" i="57" s="1"/>
  <c r="BC18" i="55"/>
  <c r="BG18" i="55" s="1"/>
  <c r="D24" i="61" s="1"/>
  <c r="O24" i="61" s="1"/>
  <c r="BE51" i="55"/>
  <c r="CP24" i="55"/>
  <c r="CR24" i="55"/>
  <c r="BG16" i="55"/>
  <c r="D22" i="61" s="1"/>
  <c r="O22" i="61" s="1"/>
  <c r="K58" i="61"/>
  <c r="L58" i="64"/>
  <c r="J58" i="57"/>
  <c r="P58" i="57" s="1"/>
  <c r="BC8" i="55"/>
  <c r="BE8" i="55" s="1"/>
  <c r="CI10" i="55"/>
  <c r="H16" i="64" s="1"/>
  <c r="CO10" i="55"/>
  <c r="CS10" i="55" s="1"/>
  <c r="BE36" i="55"/>
  <c r="BG19" i="55"/>
  <c r="D25" i="61" s="1"/>
  <c r="O25" i="61" s="1"/>
  <c r="CR36" i="55"/>
  <c r="CP36" i="55"/>
  <c r="CF44" i="55"/>
  <c r="E50" i="64" s="1"/>
  <c r="V50" i="64" s="1"/>
  <c r="W22" i="64"/>
  <c r="CJ29" i="55"/>
  <c r="I35" i="64" s="1"/>
  <c r="B35" i="64"/>
  <c r="S52" i="64"/>
  <c r="AN37" i="55"/>
  <c r="X24" i="64"/>
  <c r="CH48" i="55"/>
  <c r="G54" i="64" s="1"/>
  <c r="X54" i="64" s="1"/>
  <c r="S53" i="64"/>
  <c r="O52" i="57"/>
  <c r="W17" i="64"/>
  <c r="N30" i="55"/>
  <c r="G36" i="57" s="1"/>
  <c r="B37" i="52"/>
  <c r="O35" i="64"/>
  <c r="W35" i="64" s="1"/>
  <c r="I35" i="60"/>
  <c r="N35" i="60" s="1"/>
  <c r="K14" i="64"/>
  <c r="J14" i="61"/>
  <c r="L14" i="57"/>
  <c r="R14" i="57" s="1"/>
  <c r="B34" i="52"/>
  <c r="I51" i="61"/>
  <c r="I51" i="57"/>
  <c r="O51" i="57" s="1"/>
  <c r="O44" i="64"/>
  <c r="W44" i="64" s="1"/>
  <c r="I44" i="60"/>
  <c r="N44" i="60" s="1"/>
  <c r="N21" i="64"/>
  <c r="V21" i="64" s="1"/>
  <c r="H21" i="60"/>
  <c r="M21" i="60" s="1"/>
  <c r="N62" i="64"/>
  <c r="H62" i="60"/>
  <c r="J40" i="60"/>
  <c r="O40" i="60" s="1"/>
  <c r="P40" i="64"/>
  <c r="X40" i="64" s="1"/>
  <c r="I36" i="61"/>
  <c r="I36" i="57"/>
  <c r="O36" i="57" s="1"/>
  <c r="U36" i="57" s="1"/>
  <c r="W36" i="57" s="1"/>
  <c r="Y36" i="57" s="1"/>
  <c r="I57" i="61"/>
  <c r="I57" i="57"/>
  <c r="O57" i="57" s="1"/>
  <c r="L34" i="64"/>
  <c r="T34" i="64" s="1"/>
  <c r="K34" i="61"/>
  <c r="J34" i="57"/>
  <c r="P34" i="57" s="1"/>
  <c r="L55" i="64"/>
  <c r="K55" i="61"/>
  <c r="J55" i="57"/>
  <c r="P55" i="57" s="1"/>
  <c r="AP40" i="55"/>
  <c r="K50" i="64"/>
  <c r="J50" i="61"/>
  <c r="L50" i="57"/>
  <c r="R50" i="57" s="1"/>
  <c r="CM47" i="55"/>
  <c r="AN47" i="55"/>
  <c r="AO47" i="55"/>
  <c r="AN48" i="55"/>
  <c r="AP48" i="55" s="1"/>
  <c r="CM48" i="55"/>
  <c r="CJ37" i="55"/>
  <c r="I43" i="64" s="1"/>
  <c r="B43" i="64"/>
  <c r="K8" i="64"/>
  <c r="J8" i="61"/>
  <c r="L8" i="57"/>
  <c r="K19" i="64"/>
  <c r="J19" i="61"/>
  <c r="L19" i="57"/>
  <c r="R19" i="57" s="1"/>
  <c r="J32" i="61"/>
  <c r="K32" i="64"/>
  <c r="L32" i="57"/>
  <c r="R32" i="57" s="1"/>
  <c r="BE50" i="55"/>
  <c r="S53" i="57"/>
  <c r="K7" i="64"/>
  <c r="J7" i="61"/>
  <c r="L7" i="57"/>
  <c r="BC25" i="55"/>
  <c r="K3" i="61"/>
  <c r="L3" i="64"/>
  <c r="J3" i="57"/>
  <c r="K38" i="61"/>
  <c r="L38" i="64"/>
  <c r="J38" i="57"/>
  <c r="P38" i="57" s="1"/>
  <c r="CR8" i="55"/>
  <c r="CP8" i="55"/>
  <c r="CI30" i="55"/>
  <c r="H36" i="64" s="1"/>
  <c r="CO30" i="55"/>
  <c r="CS30" i="55" s="1"/>
  <c r="BC45" i="55"/>
  <c r="T14" i="64"/>
  <c r="CE12" i="55"/>
  <c r="D18" i="64" s="1"/>
  <c r="U18" i="64" s="1"/>
  <c r="CF48" i="55"/>
  <c r="E54" i="64" s="1"/>
  <c r="V54" i="64" s="1"/>
  <c r="W26" i="64"/>
  <c r="CI27" i="55"/>
  <c r="H33" i="64" s="1"/>
  <c r="CC33" i="55"/>
  <c r="N36" i="55"/>
  <c r="G42" i="57" s="1"/>
  <c r="CH44" i="55"/>
  <c r="G50" i="64" s="1"/>
  <c r="X50" i="64" s="1"/>
  <c r="C52" i="64"/>
  <c r="CF22" i="55"/>
  <c r="E28" i="64" s="1"/>
  <c r="V28" i="64" s="1"/>
  <c r="T42" i="64"/>
  <c r="N46" i="55"/>
  <c r="G52" i="57" s="1"/>
  <c r="K29" i="61"/>
  <c r="L29" i="64"/>
  <c r="T29" i="64" s="1"/>
  <c r="J29" i="57"/>
  <c r="P29" i="57" s="1"/>
  <c r="B32" i="52"/>
  <c r="B12" i="52"/>
  <c r="B51" i="52"/>
  <c r="B31" i="52"/>
  <c r="B11" i="52"/>
  <c r="L27" i="64"/>
  <c r="T27" i="64" s="1"/>
  <c r="K27" i="61"/>
  <c r="J27" i="57"/>
  <c r="P27" i="57" s="1"/>
  <c r="O3" i="64"/>
  <c r="I3" i="60"/>
  <c r="N41" i="64"/>
  <c r="V41" i="64" s="1"/>
  <c r="H41" i="60"/>
  <c r="M41" i="60" s="1"/>
  <c r="J60" i="60"/>
  <c r="P60" i="64"/>
  <c r="I56" i="61"/>
  <c r="I56" i="57"/>
  <c r="L13" i="64"/>
  <c r="K13" i="61"/>
  <c r="O13" i="61" s="1"/>
  <c r="J13" i="57"/>
  <c r="P13" i="57" s="1"/>
  <c r="L54" i="64"/>
  <c r="K54" i="61"/>
  <c r="J54" i="57"/>
  <c r="P54" i="57" s="1"/>
  <c r="I11" i="60"/>
  <c r="O11" i="64"/>
  <c r="Q52" i="57"/>
  <c r="S26" i="57"/>
  <c r="Q22" i="57"/>
  <c r="BE49" i="55"/>
  <c r="BC49" i="55"/>
  <c r="K45" i="64"/>
  <c r="J45" i="61"/>
  <c r="L45" i="57"/>
  <c r="R45" i="57" s="1"/>
  <c r="J58" i="61"/>
  <c r="K58" i="64"/>
  <c r="L58" i="57"/>
  <c r="R58" i="57" s="1"/>
  <c r="J12" i="61"/>
  <c r="K12" i="64"/>
  <c r="L12" i="57"/>
  <c r="BG40" i="55"/>
  <c r="D46" i="61" s="1"/>
  <c r="R36" i="57"/>
  <c r="BG32" i="55"/>
  <c r="D38" i="61" s="1"/>
  <c r="O38" i="61" s="1"/>
  <c r="S57" i="57"/>
  <c r="BG42" i="55"/>
  <c r="D48" i="61" s="1"/>
  <c r="O48" i="61" s="1"/>
  <c r="CR25" i="55"/>
  <c r="CP25" i="55"/>
  <c r="L44" i="64"/>
  <c r="T44" i="64" s="1"/>
  <c r="K44" i="61"/>
  <c r="J44" i="57"/>
  <c r="P44" i="57" s="1"/>
  <c r="K18" i="61"/>
  <c r="L18" i="64"/>
  <c r="J18" i="57"/>
  <c r="P18" i="57" s="1"/>
  <c r="L7" i="64"/>
  <c r="K7" i="61"/>
  <c r="J7" i="57"/>
  <c r="BC17" i="55"/>
  <c r="BE17" i="55"/>
  <c r="CR45" i="55"/>
  <c r="CP45" i="55"/>
  <c r="N13" i="61"/>
  <c r="CD12" i="55"/>
  <c r="C18" i="64" s="1"/>
  <c r="CE49" i="55"/>
  <c r="D55" i="64" s="1"/>
  <c r="U55" i="64" s="1"/>
  <c r="W30" i="64"/>
  <c r="CG9" i="55"/>
  <c r="F15" i="64" s="1"/>
  <c r="CF30" i="55"/>
  <c r="E36" i="64" s="1"/>
  <c r="V36" i="64" s="1"/>
  <c r="CJ36" i="55"/>
  <c r="I42" i="64" s="1"/>
  <c r="B42" i="64"/>
  <c r="S42" i="64" s="1"/>
  <c r="CE19" i="55"/>
  <c r="D25" i="64" s="1"/>
  <c r="U25" i="64" s="1"/>
  <c r="T13" i="64"/>
  <c r="B33" i="52"/>
  <c r="B50" i="52"/>
  <c r="B30" i="52"/>
  <c r="B10" i="52"/>
  <c r="S45" i="64"/>
  <c r="L47" i="64"/>
  <c r="T47" i="64" s="1"/>
  <c r="K47" i="61"/>
  <c r="J47" i="57"/>
  <c r="P47" i="57" s="1"/>
  <c r="H20" i="60"/>
  <c r="M20" i="60" s="1"/>
  <c r="N20" i="64"/>
  <c r="V20" i="64" s="1"/>
  <c r="N61" i="64"/>
  <c r="H61" i="60"/>
  <c r="I15" i="61"/>
  <c r="I15" i="57"/>
  <c r="O15" i="57" s="1"/>
  <c r="U15" i="57" s="1"/>
  <c r="W15" i="57" s="1"/>
  <c r="Y15" i="57" s="1"/>
  <c r="K12" i="61"/>
  <c r="L12" i="64"/>
  <c r="J12" i="57"/>
  <c r="L33" i="64"/>
  <c r="K33" i="61"/>
  <c r="O33" i="61" s="1"/>
  <c r="J33" i="57"/>
  <c r="O10" i="64"/>
  <c r="I10" i="60"/>
  <c r="I31" i="60"/>
  <c r="N31" i="60" s="1"/>
  <c r="O31" i="64"/>
  <c r="W31" i="64" s="1"/>
  <c r="M59" i="60"/>
  <c r="R21" i="57"/>
  <c r="Q56" i="57"/>
  <c r="CP49" i="55"/>
  <c r="CR49" i="55"/>
  <c r="K25" i="64"/>
  <c r="J25" i="61"/>
  <c r="N25" i="61" s="1"/>
  <c r="L25" i="57"/>
  <c r="R25" i="57" s="1"/>
  <c r="J38" i="61"/>
  <c r="N38" i="61" s="1"/>
  <c r="K38" i="64"/>
  <c r="L38" i="57"/>
  <c r="R38" i="57" s="1"/>
  <c r="J51" i="61"/>
  <c r="K51" i="64"/>
  <c r="S51" i="64" s="1"/>
  <c r="L51" i="57"/>
  <c r="R51" i="57" s="1"/>
  <c r="S40" i="57"/>
  <c r="B26" i="64"/>
  <c r="S26" i="64" s="1"/>
  <c r="BC41" i="55"/>
  <c r="P41" i="57"/>
  <c r="AN19" i="55"/>
  <c r="CM42" i="55"/>
  <c r="AO42" i="55"/>
  <c r="AP42" i="55" s="1"/>
  <c r="L24" i="64"/>
  <c r="K24" i="61"/>
  <c r="J24" i="57"/>
  <c r="P24" i="57" s="1"/>
  <c r="K57" i="61"/>
  <c r="L57" i="64"/>
  <c r="T57" i="64" s="1"/>
  <c r="J57" i="57"/>
  <c r="P57" i="57" s="1"/>
  <c r="CR17" i="55"/>
  <c r="CP17" i="55"/>
  <c r="N37" i="55"/>
  <c r="G43" i="57" s="1"/>
  <c r="BH7" i="55"/>
  <c r="E13" i="61" s="1"/>
  <c r="B13" i="61"/>
  <c r="M13" i="61" s="1"/>
  <c r="T22" i="64"/>
  <c r="U30" i="64"/>
  <c r="W42" i="64"/>
  <c r="X46" i="64"/>
  <c r="AN46" i="55"/>
  <c r="AP46" i="55" s="1"/>
  <c r="CC22" i="55"/>
  <c r="N42" i="55"/>
  <c r="G48" i="57" s="1"/>
  <c r="V44" i="64"/>
  <c r="X17" i="64"/>
  <c r="V58" i="64"/>
  <c r="O6" i="64"/>
  <c r="I6" i="60"/>
  <c r="BC29" i="55"/>
  <c r="BE29" i="55" s="1"/>
  <c r="B49" i="52"/>
  <c r="B9" i="52"/>
  <c r="O43" i="64"/>
  <c r="W43" i="64" s="1"/>
  <c r="I43" i="60"/>
  <c r="N43" i="60" s="1"/>
  <c r="H40" i="60"/>
  <c r="M40" i="60" s="1"/>
  <c r="N40" i="64"/>
  <c r="V40" i="64" s="1"/>
  <c r="I35" i="61"/>
  <c r="I35" i="57"/>
  <c r="K32" i="61"/>
  <c r="L32" i="64"/>
  <c r="J32" i="57"/>
  <c r="P32" i="57" s="1"/>
  <c r="L53" i="64"/>
  <c r="K53" i="61"/>
  <c r="J53" i="57"/>
  <c r="P53" i="57" s="1"/>
  <c r="O30" i="64"/>
  <c r="I30" i="60"/>
  <c r="N30" i="60" s="1"/>
  <c r="O51" i="64"/>
  <c r="W51" i="64" s="1"/>
  <c r="I51" i="60"/>
  <c r="N51" i="60" s="1"/>
  <c r="P9" i="64"/>
  <c r="J9" i="60"/>
  <c r="BE11" i="55"/>
  <c r="AP24" i="55"/>
  <c r="K5" i="64"/>
  <c r="J5" i="61"/>
  <c r="L5" i="57"/>
  <c r="J18" i="61"/>
  <c r="K18" i="64"/>
  <c r="L18" i="57"/>
  <c r="R18" i="57" s="1"/>
  <c r="J31" i="61"/>
  <c r="K31" i="64"/>
  <c r="L31" i="57"/>
  <c r="R31" i="57" s="1"/>
  <c r="CJ41" i="55"/>
  <c r="I47" i="64" s="1"/>
  <c r="B47" i="64"/>
  <c r="S47" i="64" s="1"/>
  <c r="CP41" i="55"/>
  <c r="CR41" i="55"/>
  <c r="AO27" i="55"/>
  <c r="AP27" i="55" s="1"/>
  <c r="B19" i="57"/>
  <c r="N13" i="55"/>
  <c r="G19" i="57" s="1"/>
  <c r="CP51" i="55"/>
  <c r="CR51" i="55"/>
  <c r="BE34" i="55"/>
  <c r="L4" i="64"/>
  <c r="K4" i="61"/>
  <c r="J4" i="57"/>
  <c r="K37" i="61"/>
  <c r="L37" i="64"/>
  <c r="T37" i="64" s="1"/>
  <c r="J37" i="57"/>
  <c r="P37" i="57" s="1"/>
  <c r="AP7" i="55"/>
  <c r="N10" i="55"/>
  <c r="G16" i="57" s="1"/>
  <c r="B16" i="57"/>
  <c r="O16" i="57" s="1"/>
  <c r="U16" i="57" s="1"/>
  <c r="W16" i="57" s="1"/>
  <c r="Y16" i="57" s="1"/>
  <c r="T30" i="64"/>
  <c r="W46" i="64"/>
  <c r="CC9" i="55"/>
  <c r="CI22" i="55"/>
  <c r="H28" i="64" s="1"/>
  <c r="CC26" i="55"/>
  <c r="B32" i="64" s="1"/>
  <c r="S32" i="64" s="1"/>
  <c r="V56" i="64"/>
  <c r="X37" i="64"/>
  <c r="X26" i="64"/>
  <c r="T58" i="64"/>
  <c r="J26" i="60"/>
  <c r="O26" i="60" s="1"/>
  <c r="P26" i="64"/>
  <c r="K4" i="64"/>
  <c r="J4" i="61"/>
  <c r="L4" i="57"/>
  <c r="L8" i="64"/>
  <c r="K8" i="61"/>
  <c r="J8" i="57"/>
  <c r="H52" i="60"/>
  <c r="M52" i="60" s="1"/>
  <c r="N52" i="64"/>
  <c r="J60" i="61"/>
  <c r="K60" i="64"/>
  <c r="L60" i="57"/>
  <c r="K46" i="61"/>
  <c r="L46" i="64"/>
  <c r="T46" i="64" s="1"/>
  <c r="J46" i="57"/>
  <c r="P46" i="57" s="1"/>
  <c r="K20" i="61"/>
  <c r="L20" i="64"/>
  <c r="T20" i="64" s="1"/>
  <c r="J20" i="57"/>
  <c r="P20" i="57" s="1"/>
  <c r="B54" i="52"/>
  <c r="B53" i="52"/>
  <c r="B52" i="52"/>
  <c r="B29" i="52"/>
  <c r="T53" i="64"/>
  <c r="W45" i="64"/>
  <c r="B48" i="52"/>
  <c r="B28" i="52"/>
  <c r="B8" i="52"/>
  <c r="C16" i="64"/>
  <c r="CJ42" i="55"/>
  <c r="I48" i="64" s="1"/>
  <c r="F48" i="64"/>
  <c r="W48" i="64" s="1"/>
  <c r="O63" i="64"/>
  <c r="I63" i="60"/>
  <c r="H60" i="60"/>
  <c r="N60" i="64"/>
  <c r="I55" i="61"/>
  <c r="I55" i="57"/>
  <c r="O55" i="57" s="1"/>
  <c r="K52" i="61"/>
  <c r="L52" i="64"/>
  <c r="J52" i="57"/>
  <c r="P52" i="57" s="1"/>
  <c r="I9" i="60"/>
  <c r="O9" i="64"/>
  <c r="O50" i="64"/>
  <c r="I50" i="60"/>
  <c r="N50" i="60" s="1"/>
  <c r="N7" i="64"/>
  <c r="H7" i="60"/>
  <c r="P29" i="64"/>
  <c r="X29" i="64" s="1"/>
  <c r="J29" i="60"/>
  <c r="O29" i="60" s="1"/>
  <c r="CR19" i="55"/>
  <c r="CP19" i="55"/>
  <c r="S30" i="57"/>
  <c r="J3" i="61"/>
  <c r="K3" i="64"/>
  <c r="L3" i="57"/>
  <c r="K57" i="64"/>
  <c r="S57" i="64" s="1"/>
  <c r="J57" i="61"/>
  <c r="N57" i="61" s="1"/>
  <c r="L57" i="57"/>
  <c r="R57" i="57" s="1"/>
  <c r="J11" i="61"/>
  <c r="K11" i="64"/>
  <c r="L11" i="57"/>
  <c r="BG50" i="55"/>
  <c r="D56" i="61" s="1"/>
  <c r="CR44" i="55"/>
  <c r="AP36" i="55"/>
  <c r="B24" i="57"/>
  <c r="O24" i="57" s="1"/>
  <c r="N18" i="55"/>
  <c r="G24" i="57" s="1"/>
  <c r="B23" i="64"/>
  <c r="N49" i="61"/>
  <c r="K63" i="61"/>
  <c r="L63" i="64"/>
  <c r="J63" i="57"/>
  <c r="K17" i="61"/>
  <c r="O17" i="61" s="1"/>
  <c r="L17" i="64"/>
  <c r="J17" i="57"/>
  <c r="P17" i="57" s="1"/>
  <c r="CR16" i="55"/>
  <c r="CP16" i="55"/>
  <c r="BC26" i="55"/>
  <c r="BG26" i="55" s="1"/>
  <c r="D32" i="61" s="1"/>
  <c r="O32" i="61" s="1"/>
  <c r="CJ14" i="55"/>
  <c r="I20" i="64" s="1"/>
  <c r="B20" i="64"/>
  <c r="S20" i="64" s="1"/>
  <c r="CR26" i="55"/>
  <c r="CP26" i="55"/>
  <c r="CG44" i="55"/>
  <c r="F50" i="64" s="1"/>
  <c r="W50" i="64" s="1"/>
  <c r="X23" i="64"/>
  <c r="CI48" i="55"/>
  <c r="H54" i="64" s="1"/>
  <c r="CF33" i="55"/>
  <c r="E39" i="64" s="1"/>
  <c r="CG33" i="55"/>
  <c r="F39" i="64" s="1"/>
  <c r="W39" i="64" s="1"/>
  <c r="CC30" i="55"/>
  <c r="CH27" i="55"/>
  <c r="G33" i="64" s="1"/>
  <c r="X57" i="64"/>
  <c r="S58" i="64"/>
  <c r="H46" i="60"/>
  <c r="M46" i="60" s="1"/>
  <c r="N46" i="64"/>
  <c r="V46" i="64" s="1"/>
  <c r="BC33" i="55"/>
  <c r="BE33" i="55" s="1"/>
  <c r="P22" i="64"/>
  <c r="X22" i="64" s="1"/>
  <c r="J22" i="60"/>
  <c r="O22" i="60" s="1"/>
  <c r="B33" i="61"/>
  <c r="M33" i="61" s="1"/>
  <c r="B47" i="52"/>
  <c r="B27" i="52"/>
  <c r="B7" i="52"/>
  <c r="T21" i="64"/>
  <c r="X53" i="64"/>
  <c r="N39" i="64"/>
  <c r="H39" i="60"/>
  <c r="M39" i="60" s="1"/>
  <c r="L11" i="64"/>
  <c r="K11" i="61"/>
  <c r="J11" i="57"/>
  <c r="I8" i="60"/>
  <c r="O8" i="64"/>
  <c r="O29" i="64"/>
  <c r="W29" i="64" s="1"/>
  <c r="I29" i="60"/>
  <c r="N29" i="60" s="1"/>
  <c r="N6" i="64"/>
  <c r="H6" i="60"/>
  <c r="N27" i="64"/>
  <c r="V27" i="64" s="1"/>
  <c r="H27" i="60"/>
  <c r="M27" i="60" s="1"/>
  <c r="J5" i="60"/>
  <c r="P5" i="64"/>
  <c r="P49" i="64"/>
  <c r="X49" i="64" s="1"/>
  <c r="J49" i="60"/>
  <c r="O49" i="60" s="1"/>
  <c r="P13" i="64"/>
  <c r="X13" i="64" s="1"/>
  <c r="J13" i="60"/>
  <c r="O13" i="60" s="1"/>
  <c r="AP49" i="55"/>
  <c r="S48" i="57"/>
  <c r="K44" i="64"/>
  <c r="J44" i="61"/>
  <c r="L44" i="57"/>
  <c r="R44" i="57" s="1"/>
  <c r="U44" i="57" s="1"/>
  <c r="W44" i="57" s="1"/>
  <c r="Y44" i="57" s="1"/>
  <c r="K37" i="64"/>
  <c r="S37" i="64" s="1"/>
  <c r="J37" i="61"/>
  <c r="L37" i="57"/>
  <c r="R37" i="57" s="1"/>
  <c r="CR50" i="55"/>
  <c r="N32" i="60"/>
  <c r="CJ38" i="55"/>
  <c r="I44" i="64" s="1"/>
  <c r="B44" i="64"/>
  <c r="B49" i="61"/>
  <c r="M49" i="61" s="1"/>
  <c r="BH43" i="55"/>
  <c r="E49" i="61" s="1"/>
  <c r="K43" i="61"/>
  <c r="L43" i="64"/>
  <c r="T43" i="64" s="1"/>
  <c r="J43" i="57"/>
  <c r="P43" i="57" s="1"/>
  <c r="K56" i="61"/>
  <c r="L56" i="64"/>
  <c r="T56" i="64" s="1"/>
  <c r="J56" i="57"/>
  <c r="P56" i="57" s="1"/>
  <c r="N41" i="61"/>
  <c r="BG35" i="55"/>
  <c r="D41" i="61" s="1"/>
  <c r="O41" i="61" s="1"/>
  <c r="Q25" i="57"/>
  <c r="CD44" i="55"/>
  <c r="CG48" i="55"/>
  <c r="F54" i="64" s="1"/>
  <c r="W54" i="64" s="1"/>
  <c r="V47" i="64"/>
  <c r="X47" i="64"/>
  <c r="CI9" i="55"/>
  <c r="H15" i="64" s="1"/>
  <c r="CE22" i="55"/>
  <c r="D28" i="64" s="1"/>
  <c r="U28" i="64" s="1"/>
  <c r="CG30" i="55"/>
  <c r="F36" i="64" s="1"/>
  <c r="W36" i="64" s="1"/>
  <c r="CD19" i="55"/>
  <c r="C25" i="64" s="1"/>
  <c r="T26" i="64"/>
  <c r="W58" i="64"/>
  <c r="P63" i="64"/>
  <c r="J63" i="60"/>
  <c r="B46" i="52"/>
  <c r="B26" i="52"/>
  <c r="CJ18" i="55"/>
  <c r="I24" i="64" s="1"/>
  <c r="C24" i="64"/>
  <c r="T24" i="64" s="1"/>
  <c r="N7" i="55"/>
  <c r="G13" i="57" s="1"/>
  <c r="N59" i="64"/>
  <c r="V59" i="64" s="1"/>
  <c r="H59" i="60"/>
  <c r="P19" i="64"/>
  <c r="J19" i="60"/>
  <c r="O19" i="60" s="1"/>
  <c r="L31" i="64"/>
  <c r="T31" i="64" s="1"/>
  <c r="K31" i="61"/>
  <c r="J31" i="57"/>
  <c r="P31" i="57" s="1"/>
  <c r="O28" i="64"/>
  <c r="I28" i="60"/>
  <c r="N28" i="60" s="1"/>
  <c r="O49" i="64"/>
  <c r="W49" i="64" s="1"/>
  <c r="I49" i="60"/>
  <c r="N49" i="60" s="1"/>
  <c r="H26" i="60"/>
  <c r="M26" i="60" s="1"/>
  <c r="N26" i="64"/>
  <c r="N47" i="64"/>
  <c r="H47" i="60"/>
  <c r="M47" i="60" s="1"/>
  <c r="J25" i="60"/>
  <c r="O25" i="60" s="1"/>
  <c r="P25" i="64"/>
  <c r="P6" i="64"/>
  <c r="J6" i="60"/>
  <c r="I4" i="61"/>
  <c r="I4" i="57"/>
  <c r="P33" i="64"/>
  <c r="J33" i="60"/>
  <c r="O33" i="60" s="1"/>
  <c r="BE9" i="55"/>
  <c r="BC9" i="55"/>
  <c r="CM11" i="55"/>
  <c r="AO11" i="55"/>
  <c r="AP11" i="55" s="1"/>
  <c r="AP8" i="55"/>
  <c r="S52" i="57"/>
  <c r="K24" i="64"/>
  <c r="S24" i="64" s="1"/>
  <c r="J24" i="61"/>
  <c r="L24" i="57"/>
  <c r="R24" i="57" s="1"/>
  <c r="U24" i="57" s="1"/>
  <c r="W24" i="57" s="1"/>
  <c r="Y24" i="57" s="1"/>
  <c r="K17" i="64"/>
  <c r="J17" i="61"/>
  <c r="N17" i="61" s="1"/>
  <c r="L17" i="57"/>
  <c r="R17" i="57" s="1"/>
  <c r="L25" i="64"/>
  <c r="K25" i="61"/>
  <c r="J25" i="57"/>
  <c r="P25" i="57" s="1"/>
  <c r="CI44" i="55"/>
  <c r="H50" i="64" s="1"/>
  <c r="CO44" i="55"/>
  <c r="CS44" i="55" s="1"/>
  <c r="BG24" i="55"/>
  <c r="D30" i="61" s="1"/>
  <c r="O30" i="61" s="1"/>
  <c r="P33" i="57"/>
  <c r="BC52" i="55"/>
  <c r="BG52" i="55" s="1"/>
  <c r="D58" i="61" s="1"/>
  <c r="O58" i="61" s="1"/>
  <c r="K23" i="61"/>
  <c r="L23" i="64"/>
  <c r="T23" i="64" s="1"/>
  <c r="J23" i="57"/>
  <c r="P23" i="57" s="1"/>
  <c r="K36" i="61"/>
  <c r="L36" i="64"/>
  <c r="T36" i="64" s="1"/>
  <c r="J36" i="57"/>
  <c r="P36" i="57" s="1"/>
  <c r="BG34" i="55"/>
  <c r="D40" i="61" s="1"/>
  <c r="BE35" i="55"/>
  <c r="BC44" i="55"/>
  <c r="BG44" i="55" s="1"/>
  <c r="D50" i="61" s="1"/>
  <c r="O50" i="61" s="1"/>
  <c r="N24" i="55"/>
  <c r="G30" i="57" s="1"/>
  <c r="CD48" i="55"/>
  <c r="C54" i="64" s="1"/>
  <c r="CE48" i="55"/>
  <c r="D54" i="64" s="1"/>
  <c r="U54" i="64" s="1"/>
  <c r="CG53" i="55"/>
  <c r="F59" i="64" s="1"/>
  <c r="W59" i="64" s="1"/>
  <c r="CD9" i="55"/>
  <c r="C15" i="64" s="1"/>
  <c r="T15" i="64" s="1"/>
  <c r="CF49" i="55"/>
  <c r="E55" i="64" s="1"/>
  <c r="V55" i="64" s="1"/>
  <c r="O56" i="57"/>
  <c r="CE30" i="55"/>
  <c r="D36" i="64" s="1"/>
  <c r="U36" i="64" s="1"/>
  <c r="W57" i="64"/>
  <c r="CD27" i="55"/>
  <c r="C33" i="64" s="1"/>
  <c r="T33" i="64" s="1"/>
  <c r="U38" i="57"/>
  <c r="W38" i="57" s="1"/>
  <c r="Y38" i="57" s="1"/>
  <c r="U32" i="57"/>
  <c r="W32" i="57" s="1"/>
  <c r="Y32" i="57" s="1"/>
  <c r="U40" i="57"/>
  <c r="W40" i="57" s="1"/>
  <c r="Y40" i="57" s="1"/>
  <c r="U34" i="57"/>
  <c r="W34" i="57" s="1"/>
  <c r="Y34" i="57" s="1"/>
  <c r="CJ15" i="55"/>
  <c r="I21" i="64" s="1"/>
  <c r="U54" i="57" l="1"/>
  <c r="W54" i="57" s="1"/>
  <c r="Y54" i="57" s="1"/>
  <c r="CJ31" i="55"/>
  <c r="I37" i="64" s="1"/>
  <c r="U55" i="57"/>
  <c r="W55" i="57" s="1"/>
  <c r="Y55" i="57" s="1"/>
  <c r="U17" i="57"/>
  <c r="W17" i="57" s="1"/>
  <c r="Y17" i="57" s="1"/>
  <c r="CJ39" i="55"/>
  <c r="I45" i="64" s="1"/>
  <c r="CJ10" i="55"/>
  <c r="I16" i="64" s="1"/>
  <c r="U41" i="57"/>
  <c r="W41" i="57" s="1"/>
  <c r="Y41" i="57" s="1"/>
  <c r="CJ46" i="55"/>
  <c r="I52" i="64" s="1"/>
  <c r="U51" i="57"/>
  <c r="W51" i="57" s="1"/>
  <c r="Y51" i="57" s="1"/>
  <c r="CP40" i="55"/>
  <c r="W55" i="64"/>
  <c r="CP18" i="55"/>
  <c r="U28" i="57"/>
  <c r="W28" i="57" s="1"/>
  <c r="Y28" i="57" s="1"/>
  <c r="X38" i="64"/>
  <c r="X32" i="64"/>
  <c r="T54" i="64"/>
  <c r="T16" i="64"/>
  <c r="V26" i="64"/>
  <c r="CJ23" i="55"/>
  <c r="I29" i="64" s="1"/>
  <c r="U25" i="57"/>
  <c r="W25" i="57" s="1"/>
  <c r="Y25" i="57" s="1"/>
  <c r="S23" i="64"/>
  <c r="U21" i="57"/>
  <c r="W21" i="57" s="1"/>
  <c r="Y21" i="57" s="1"/>
  <c r="W15" i="64"/>
  <c r="U45" i="57"/>
  <c r="W45" i="57" s="1"/>
  <c r="Y45" i="57" s="1"/>
  <c r="U29" i="57"/>
  <c r="W29" i="57" s="1"/>
  <c r="Y29" i="57" s="1"/>
  <c r="AP37" i="55"/>
  <c r="U39" i="57"/>
  <c r="W39" i="57" s="1"/>
  <c r="Y39" i="57" s="1"/>
  <c r="U46" i="57"/>
  <c r="W46" i="57" s="1"/>
  <c r="Y46" i="57" s="1"/>
  <c r="CJ45" i="55"/>
  <c r="I51" i="64" s="1"/>
  <c r="CJ11" i="55"/>
  <c r="I17" i="64" s="1"/>
  <c r="U14" i="57"/>
  <c r="W14" i="57" s="1"/>
  <c r="Y14" i="57" s="1"/>
  <c r="U31" i="57"/>
  <c r="W31" i="57" s="1"/>
  <c r="Y31" i="57" s="1"/>
  <c r="U22" i="57"/>
  <c r="W22" i="57" s="1"/>
  <c r="Y22" i="57" s="1"/>
  <c r="B34" i="64"/>
  <c r="S34" i="64" s="1"/>
  <c r="AP33" i="55"/>
  <c r="U33" i="57"/>
  <c r="W33" i="57" s="1"/>
  <c r="Y33" i="57" s="1"/>
  <c r="BH27" i="55"/>
  <c r="E33" i="61" s="1"/>
  <c r="T17" i="64"/>
  <c r="V52" i="64"/>
  <c r="CJ20" i="55"/>
  <c r="I26" i="64" s="1"/>
  <c r="S43" i="64"/>
  <c r="M46" i="61"/>
  <c r="N33" i="61"/>
  <c r="CJ25" i="55"/>
  <c r="I31" i="64" s="1"/>
  <c r="O31" i="57"/>
  <c r="U26" i="57"/>
  <c r="W26" i="57" s="1"/>
  <c r="Y26" i="57" s="1"/>
  <c r="O47" i="57"/>
  <c r="U47" i="57" s="1"/>
  <c r="W47" i="57" s="1"/>
  <c r="Y47" i="57" s="1"/>
  <c r="CP35" i="55"/>
  <c r="CR35" i="55"/>
  <c r="CT35" i="55" s="1"/>
  <c r="CV35" i="55" s="1"/>
  <c r="CJ17" i="55"/>
  <c r="I23" i="64" s="1"/>
  <c r="O19" i="57"/>
  <c r="U19" i="57" s="1"/>
  <c r="W19" i="57" s="1"/>
  <c r="Y19" i="57" s="1"/>
  <c r="T18" i="64"/>
  <c r="S35" i="64"/>
  <c r="AA35" i="64" s="1"/>
  <c r="AC35" i="64" s="1"/>
  <c r="AE35" i="64" s="1"/>
  <c r="S22" i="64"/>
  <c r="S14" i="64"/>
  <c r="AA14" i="64" s="1"/>
  <c r="AC14" i="64" s="1"/>
  <c r="AE14" i="64" s="1"/>
  <c r="X39" i="64"/>
  <c r="S49" i="64"/>
  <c r="B19" i="61"/>
  <c r="M19" i="61" s="1"/>
  <c r="B43" i="61"/>
  <c r="M43" i="61" s="1"/>
  <c r="CX7" i="55"/>
  <c r="R41" i="60"/>
  <c r="T41" i="60" s="1"/>
  <c r="V41" i="60" s="1"/>
  <c r="U37" i="57"/>
  <c r="W37" i="57" s="1"/>
  <c r="Y37" i="57" s="1"/>
  <c r="B45" i="61"/>
  <c r="M45" i="61" s="1"/>
  <c r="U27" i="57"/>
  <c r="W27" i="57" s="1"/>
  <c r="Y27" i="57" s="1"/>
  <c r="B39" i="61"/>
  <c r="M39" i="61" s="1"/>
  <c r="CX35" i="55"/>
  <c r="B28" i="61"/>
  <c r="M28" i="61" s="1"/>
  <c r="Q36" i="64"/>
  <c r="K36" i="60"/>
  <c r="P36" i="60" s="1"/>
  <c r="R36" i="60" s="1"/>
  <c r="T36" i="60" s="1"/>
  <c r="V36" i="60" s="1"/>
  <c r="CW7" i="55"/>
  <c r="Q38" i="64"/>
  <c r="K38" i="60"/>
  <c r="P38" i="60" s="1"/>
  <c r="R38" i="60" s="1"/>
  <c r="T38" i="60" s="1"/>
  <c r="V38" i="60" s="1"/>
  <c r="BH36" i="55"/>
  <c r="E42" i="61" s="1"/>
  <c r="B42" i="61"/>
  <c r="M42" i="61" s="1"/>
  <c r="R42" i="61" s="1"/>
  <c r="T42" i="61" s="1"/>
  <c r="V42" i="61" s="1"/>
  <c r="CT18" i="55"/>
  <c r="CW18" i="55" s="1"/>
  <c r="CP10" i="55"/>
  <c r="S13" i="64"/>
  <c r="Q3" i="64"/>
  <c r="K3" i="60"/>
  <c r="R48" i="61"/>
  <c r="T48" i="61" s="1"/>
  <c r="V48" i="61" s="1"/>
  <c r="CR48" i="55"/>
  <c r="CP48" i="55"/>
  <c r="Q58" i="64"/>
  <c r="Y58" i="64" s="1"/>
  <c r="AA58" i="64" s="1"/>
  <c r="AC58" i="64" s="1"/>
  <c r="AE58" i="64" s="1"/>
  <c r="K58" i="60"/>
  <c r="P58" i="60" s="1"/>
  <c r="R58" i="60" s="1"/>
  <c r="T58" i="60" s="1"/>
  <c r="V58" i="60" s="1"/>
  <c r="B29" i="61"/>
  <c r="M29" i="61" s="1"/>
  <c r="U57" i="57"/>
  <c r="W57" i="57" s="1"/>
  <c r="Y57" i="57" s="1"/>
  <c r="AP22" i="55"/>
  <c r="AP19" i="55"/>
  <c r="CT43" i="55"/>
  <c r="CW43" i="55" s="1"/>
  <c r="B18" i="61"/>
  <c r="M18" i="61" s="1"/>
  <c r="CT50" i="55"/>
  <c r="CW50" i="55" s="1"/>
  <c r="CV50" i="55"/>
  <c r="CX50" i="55" s="1"/>
  <c r="B40" i="61"/>
  <c r="M40" i="61" s="1"/>
  <c r="BH34" i="55"/>
  <c r="E40" i="61" s="1"/>
  <c r="CT51" i="55"/>
  <c r="CW51" i="55" s="1"/>
  <c r="BF41" i="55"/>
  <c r="C47" i="61" s="1"/>
  <c r="N47" i="61" s="1"/>
  <c r="BG41" i="55"/>
  <c r="D47" i="61" s="1"/>
  <c r="O47" i="61" s="1"/>
  <c r="K11" i="60"/>
  <c r="Q11" i="64"/>
  <c r="BF25" i="55"/>
  <c r="C31" i="61" s="1"/>
  <c r="N31" i="61" s="1"/>
  <c r="BG25" i="55"/>
  <c r="D31" i="61" s="1"/>
  <c r="O31" i="61" s="1"/>
  <c r="BF23" i="55"/>
  <c r="C29" i="61" s="1"/>
  <c r="N29" i="61" s="1"/>
  <c r="BG23" i="55"/>
  <c r="D29" i="61" s="1"/>
  <c r="O29" i="61" s="1"/>
  <c r="CR22" i="55"/>
  <c r="CP22" i="55"/>
  <c r="Q20" i="64"/>
  <c r="Y20" i="64" s="1"/>
  <c r="AA20" i="64" s="1"/>
  <c r="AC20" i="64" s="1"/>
  <c r="AE20" i="64" s="1"/>
  <c r="K20" i="60"/>
  <c r="P20" i="60" s="1"/>
  <c r="R20" i="60" s="1"/>
  <c r="T20" i="60" s="1"/>
  <c r="V20" i="60" s="1"/>
  <c r="B55" i="64"/>
  <c r="S55" i="64" s="1"/>
  <c r="CJ49" i="55"/>
  <c r="I55" i="64" s="1"/>
  <c r="Q41" i="64"/>
  <c r="Y41" i="64" s="1"/>
  <c r="K41" i="60"/>
  <c r="P41" i="60" s="1"/>
  <c r="BF12" i="55"/>
  <c r="C18" i="61" s="1"/>
  <c r="N18" i="61" s="1"/>
  <c r="BG12" i="55"/>
  <c r="D18" i="61" s="1"/>
  <c r="O18" i="61" s="1"/>
  <c r="T40" i="64"/>
  <c r="S38" i="64"/>
  <c r="BF14" i="55"/>
  <c r="C20" i="61" s="1"/>
  <c r="N20" i="61" s="1"/>
  <c r="BG14" i="55"/>
  <c r="D20" i="61" s="1"/>
  <c r="O20" i="61" s="1"/>
  <c r="CT16" i="55"/>
  <c r="CW16" i="55" s="1"/>
  <c r="CJ44" i="55"/>
  <c r="I50" i="64" s="1"/>
  <c r="C50" i="64"/>
  <c r="T50" i="64" s="1"/>
  <c r="BE41" i="55"/>
  <c r="K31" i="60"/>
  <c r="P31" i="60" s="1"/>
  <c r="R31" i="60" s="1"/>
  <c r="T31" i="60" s="1"/>
  <c r="V31" i="60" s="1"/>
  <c r="Q31" i="64"/>
  <c r="Y31" i="64" s="1"/>
  <c r="Q12" i="64"/>
  <c r="K12" i="60"/>
  <c r="BE25" i="55"/>
  <c r="U52" i="57"/>
  <c r="W52" i="57" s="1"/>
  <c r="Y52" i="57" s="1"/>
  <c r="BF8" i="55"/>
  <c r="C14" i="61" s="1"/>
  <c r="N14" i="61" s="1"/>
  <c r="BG8" i="55"/>
  <c r="D14" i="61" s="1"/>
  <c r="O14" i="61" s="1"/>
  <c r="CT27" i="55"/>
  <c r="CV27" i="55" s="1"/>
  <c r="CT15" i="55"/>
  <c r="CW15" i="55" s="1"/>
  <c r="CP21" i="55"/>
  <c r="CR21" i="55"/>
  <c r="BF10" i="55"/>
  <c r="C16" i="61" s="1"/>
  <c r="N16" i="61" s="1"/>
  <c r="BE10" i="55"/>
  <c r="K40" i="60"/>
  <c r="P40" i="60" s="1"/>
  <c r="R40" i="60" s="1"/>
  <c r="T40" i="60" s="1"/>
  <c r="V40" i="60" s="1"/>
  <c r="Q40" i="64"/>
  <c r="Y40" i="64" s="1"/>
  <c r="Q24" i="64"/>
  <c r="Y24" i="64" s="1"/>
  <c r="AA24" i="64" s="1"/>
  <c r="AC24" i="64" s="1"/>
  <c r="AE24" i="64" s="1"/>
  <c r="K24" i="60"/>
  <c r="P24" i="60" s="1"/>
  <c r="R24" i="60" s="1"/>
  <c r="T24" i="60" s="1"/>
  <c r="V24" i="60" s="1"/>
  <c r="CJ19" i="55"/>
  <c r="I25" i="64" s="1"/>
  <c r="B25" i="64"/>
  <c r="S25" i="64" s="1"/>
  <c r="CT34" i="55"/>
  <c r="CW34" i="55" s="1"/>
  <c r="CJ32" i="55"/>
  <c r="I38" i="64" s="1"/>
  <c r="BH42" i="55"/>
  <c r="E48" i="61" s="1"/>
  <c r="Q10" i="64"/>
  <c r="K10" i="60"/>
  <c r="AA26" i="64"/>
  <c r="AC26" i="64" s="1"/>
  <c r="AE26" i="64" s="1"/>
  <c r="Q51" i="64"/>
  <c r="Y51" i="64" s="1"/>
  <c r="AA51" i="64" s="1"/>
  <c r="AC51" i="64" s="1"/>
  <c r="AE51" i="64" s="1"/>
  <c r="K51" i="60"/>
  <c r="P51" i="60" s="1"/>
  <c r="R51" i="60" s="1"/>
  <c r="T51" i="60" s="1"/>
  <c r="V51" i="60" s="1"/>
  <c r="CT45" i="55"/>
  <c r="CW45" i="55" s="1"/>
  <c r="Q32" i="64"/>
  <c r="K32" i="60"/>
  <c r="P32" i="60" s="1"/>
  <c r="CJ33" i="55"/>
  <c r="I39" i="64" s="1"/>
  <c r="B39" i="64"/>
  <c r="S39" i="64" s="1"/>
  <c r="AA53" i="64"/>
  <c r="AC53" i="64" s="1"/>
  <c r="AE53" i="64" s="1"/>
  <c r="B14" i="61"/>
  <c r="M14" i="61" s="1"/>
  <c r="R14" i="61" s="1"/>
  <c r="T14" i="61" s="1"/>
  <c r="V14" i="61" s="1"/>
  <c r="BF22" i="55"/>
  <c r="C28" i="61" s="1"/>
  <c r="N28" i="61" s="1"/>
  <c r="BG22" i="55"/>
  <c r="D28" i="61" s="1"/>
  <c r="O28" i="61" s="1"/>
  <c r="B54" i="64"/>
  <c r="S54" i="64" s="1"/>
  <c r="CJ48" i="55"/>
  <c r="I54" i="64" s="1"/>
  <c r="CP30" i="55"/>
  <c r="CR30" i="55"/>
  <c r="T59" i="64"/>
  <c r="K60" i="60"/>
  <c r="Q60" i="64"/>
  <c r="Q4" i="64"/>
  <c r="K4" i="60"/>
  <c r="X33" i="64"/>
  <c r="BH11" i="55"/>
  <c r="E17" i="61" s="1"/>
  <c r="B17" i="61"/>
  <c r="M17" i="61" s="1"/>
  <c r="R17" i="61" s="1"/>
  <c r="T17" i="61" s="1"/>
  <c r="V17" i="61" s="1"/>
  <c r="Q50" i="64"/>
  <c r="Y50" i="64" s="1"/>
  <c r="K50" i="60"/>
  <c r="P50" i="60" s="1"/>
  <c r="R50" i="60" s="1"/>
  <c r="T50" i="60" s="1"/>
  <c r="V50" i="60" s="1"/>
  <c r="R13" i="61"/>
  <c r="T13" i="61" s="1"/>
  <c r="V13" i="61" s="1"/>
  <c r="Q34" i="64"/>
  <c r="Y34" i="64" s="1"/>
  <c r="AA34" i="64" s="1"/>
  <c r="AC34" i="64" s="1"/>
  <c r="AE34" i="64" s="1"/>
  <c r="K34" i="60"/>
  <c r="P34" i="60" s="1"/>
  <c r="R34" i="60" s="1"/>
  <c r="T34" i="60" s="1"/>
  <c r="V34" i="60" s="1"/>
  <c r="B23" i="61"/>
  <c r="M23" i="61" s="1"/>
  <c r="Q52" i="64"/>
  <c r="Y52" i="64" s="1"/>
  <c r="K52" i="60"/>
  <c r="P52" i="60" s="1"/>
  <c r="R52" i="60" s="1"/>
  <c r="T52" i="60" s="1"/>
  <c r="V52" i="60" s="1"/>
  <c r="AP47" i="55"/>
  <c r="BH40" i="55"/>
  <c r="E46" i="61" s="1"/>
  <c r="B36" i="61"/>
  <c r="M36" i="61" s="1"/>
  <c r="AP30" i="55"/>
  <c r="Q44" i="64"/>
  <c r="Y44" i="64" s="1"/>
  <c r="K44" i="60"/>
  <c r="P44" i="60" s="1"/>
  <c r="R44" i="60" s="1"/>
  <c r="T44" i="60" s="1"/>
  <c r="V44" i="60" s="1"/>
  <c r="CJ30" i="55"/>
  <c r="I36" i="64" s="1"/>
  <c r="B36" i="64"/>
  <c r="S36" i="64" s="1"/>
  <c r="AA36" i="64" s="1"/>
  <c r="AC36" i="64" s="1"/>
  <c r="AE36" i="64" s="1"/>
  <c r="BF29" i="55"/>
  <c r="C35" i="61" s="1"/>
  <c r="N35" i="61" s="1"/>
  <c r="BG29" i="55"/>
  <c r="D35" i="61" s="1"/>
  <c r="O35" i="61" s="1"/>
  <c r="BF17" i="55"/>
  <c r="C23" i="61" s="1"/>
  <c r="N23" i="61" s="1"/>
  <c r="BG17" i="55"/>
  <c r="D23" i="61" s="1"/>
  <c r="O23" i="61" s="1"/>
  <c r="Q13" i="64"/>
  <c r="Y13" i="64" s="1"/>
  <c r="K13" i="60"/>
  <c r="P13" i="60" s="1"/>
  <c r="R13" i="60" s="1"/>
  <c r="T13" i="60" s="1"/>
  <c r="V13" i="60" s="1"/>
  <c r="CR47" i="55"/>
  <c r="CP47" i="55"/>
  <c r="BF30" i="55"/>
  <c r="C36" i="61" s="1"/>
  <c r="N36" i="61" s="1"/>
  <c r="BG30" i="55"/>
  <c r="D36" i="61" s="1"/>
  <c r="O36" i="61" s="1"/>
  <c r="BF31" i="55"/>
  <c r="C37" i="61" s="1"/>
  <c r="N37" i="61" s="1"/>
  <c r="BG31" i="55"/>
  <c r="D37" i="61" s="1"/>
  <c r="O37" i="61" s="1"/>
  <c r="CW27" i="55"/>
  <c r="AP14" i="55"/>
  <c r="AP20" i="55"/>
  <c r="T38" i="64"/>
  <c r="S50" i="64"/>
  <c r="K5" i="60"/>
  <c r="Q5" i="64"/>
  <c r="BF46" i="55"/>
  <c r="C52" i="61" s="1"/>
  <c r="N52" i="61" s="1"/>
  <c r="BG46" i="55"/>
  <c r="D52" i="61" s="1"/>
  <c r="O52" i="61" s="1"/>
  <c r="X19" i="64"/>
  <c r="B59" i="61"/>
  <c r="M59" i="61" s="1"/>
  <c r="BF33" i="55"/>
  <c r="C39" i="61" s="1"/>
  <c r="N39" i="61" s="1"/>
  <c r="BG33" i="55"/>
  <c r="D39" i="61" s="1"/>
  <c r="O39" i="61" s="1"/>
  <c r="CT10" i="55"/>
  <c r="CW10" i="55" s="1"/>
  <c r="CV10" i="55"/>
  <c r="Q27" i="64"/>
  <c r="Y27" i="64" s="1"/>
  <c r="K27" i="60"/>
  <c r="P27" i="60" s="1"/>
  <c r="R27" i="60" s="1"/>
  <c r="T27" i="60" s="1"/>
  <c r="V27" i="60" s="1"/>
  <c r="CJ9" i="55"/>
  <c r="I15" i="64" s="1"/>
  <c r="B15" i="64"/>
  <c r="S15" i="64" s="1"/>
  <c r="B35" i="61"/>
  <c r="M35" i="61" s="1"/>
  <c r="O46" i="61"/>
  <c r="R46" i="61" s="1"/>
  <c r="T46" i="61" s="1"/>
  <c r="V46" i="61" s="1"/>
  <c r="Q33" i="64"/>
  <c r="Y33" i="64" s="1"/>
  <c r="K33" i="60"/>
  <c r="P33" i="60" s="1"/>
  <c r="R33" i="60" s="1"/>
  <c r="T33" i="60" s="1"/>
  <c r="V33" i="60" s="1"/>
  <c r="BH31" i="55"/>
  <c r="E37" i="61" s="1"/>
  <c r="B37" i="61"/>
  <c r="M37" i="61" s="1"/>
  <c r="W28" i="64"/>
  <c r="B30" i="61"/>
  <c r="M30" i="61" s="1"/>
  <c r="R30" i="61" s="1"/>
  <c r="T30" i="61" s="1"/>
  <c r="V30" i="61" s="1"/>
  <c r="BH24" i="55"/>
  <c r="E30" i="61" s="1"/>
  <c r="CP20" i="55"/>
  <c r="CR20" i="55"/>
  <c r="BF13" i="55"/>
  <c r="C19" i="61" s="1"/>
  <c r="N19" i="61" s="1"/>
  <c r="BG13" i="55"/>
  <c r="D19" i="61" s="1"/>
  <c r="O19" i="61" s="1"/>
  <c r="B52" i="61"/>
  <c r="M52" i="61" s="1"/>
  <c r="R52" i="61" s="1"/>
  <c r="T52" i="61" s="1"/>
  <c r="V52" i="61" s="1"/>
  <c r="BH46" i="55"/>
  <c r="E52" i="61" s="1"/>
  <c r="BF53" i="55"/>
  <c r="C59" i="61" s="1"/>
  <c r="N59" i="61" s="1"/>
  <c r="BG53" i="55"/>
  <c r="D59" i="61" s="1"/>
  <c r="O59" i="61" s="1"/>
  <c r="B15" i="61"/>
  <c r="M15" i="61" s="1"/>
  <c r="Q47" i="64"/>
  <c r="Y47" i="64" s="1"/>
  <c r="AA47" i="64" s="1"/>
  <c r="AC47" i="64" s="1"/>
  <c r="AE47" i="64" s="1"/>
  <c r="K47" i="60"/>
  <c r="P47" i="60" s="1"/>
  <c r="R47" i="60" s="1"/>
  <c r="T47" i="60" s="1"/>
  <c r="V47" i="60" s="1"/>
  <c r="V39" i="64"/>
  <c r="CT41" i="55"/>
  <c r="CW41" i="55" s="1"/>
  <c r="BF48" i="55"/>
  <c r="C54" i="61" s="1"/>
  <c r="N54" i="61" s="1"/>
  <c r="BG48" i="55"/>
  <c r="D54" i="61" s="1"/>
  <c r="O54" i="61" s="1"/>
  <c r="CW35" i="55"/>
  <c r="CP14" i="55"/>
  <c r="CR14" i="55"/>
  <c r="Q19" i="64"/>
  <c r="Y19" i="64" s="1"/>
  <c r="K19" i="60"/>
  <c r="P19" i="60" s="1"/>
  <c r="R19" i="60" s="1"/>
  <c r="T19" i="60" s="1"/>
  <c r="V19" i="60" s="1"/>
  <c r="CS32" i="55"/>
  <c r="CP32" i="55"/>
  <c r="BG10" i="55"/>
  <c r="D16" i="61" s="1"/>
  <c r="O16" i="61" s="1"/>
  <c r="K25" i="60"/>
  <c r="P25" i="60" s="1"/>
  <c r="R25" i="60" s="1"/>
  <c r="T25" i="60" s="1"/>
  <c r="V25" i="60" s="1"/>
  <c r="Q25" i="64"/>
  <c r="Y25" i="64" s="1"/>
  <c r="B59" i="64"/>
  <c r="S59" i="64" s="1"/>
  <c r="CJ53" i="55"/>
  <c r="I59" i="64" s="1"/>
  <c r="CP12" i="55"/>
  <c r="CR12" i="55"/>
  <c r="T32" i="64"/>
  <c r="Q26" i="64"/>
  <c r="Y26" i="64" s="1"/>
  <c r="K26" i="60"/>
  <c r="P26" i="60" s="1"/>
  <c r="CJ13" i="55"/>
  <c r="I19" i="64" s="1"/>
  <c r="B19" i="64"/>
  <c r="S19" i="64" s="1"/>
  <c r="CJ26" i="55"/>
  <c r="I32" i="64" s="1"/>
  <c r="Q55" i="64"/>
  <c r="Y55" i="64" s="1"/>
  <c r="K55" i="60"/>
  <c r="P55" i="60" s="1"/>
  <c r="R55" i="60" s="1"/>
  <c r="T55" i="60" s="1"/>
  <c r="V55" i="60" s="1"/>
  <c r="BF44" i="55"/>
  <c r="C50" i="61" s="1"/>
  <c r="N50" i="61" s="1"/>
  <c r="BE44" i="55"/>
  <c r="CT19" i="55"/>
  <c r="CW19" i="55" s="1"/>
  <c r="B54" i="61"/>
  <c r="M54" i="61" s="1"/>
  <c r="CP23" i="55"/>
  <c r="CR23" i="55"/>
  <c r="BH35" i="55"/>
  <c r="E41" i="61" s="1"/>
  <c r="B41" i="61"/>
  <c r="M41" i="61" s="1"/>
  <c r="R41" i="61" s="1"/>
  <c r="T41" i="61" s="1"/>
  <c r="V41" i="61" s="1"/>
  <c r="CT17" i="55"/>
  <c r="CW17" i="55" s="1"/>
  <c r="BF45" i="55"/>
  <c r="C51" i="61" s="1"/>
  <c r="N51" i="61" s="1"/>
  <c r="BG45" i="55"/>
  <c r="D51" i="61" s="1"/>
  <c r="O51" i="61" s="1"/>
  <c r="B53" i="61"/>
  <c r="M53" i="61" s="1"/>
  <c r="AP31" i="55"/>
  <c r="BF28" i="55"/>
  <c r="C34" i="61" s="1"/>
  <c r="N34" i="61" s="1"/>
  <c r="BG28" i="55"/>
  <c r="D34" i="61" s="1"/>
  <c r="O34" i="61" s="1"/>
  <c r="CJ27" i="55"/>
  <c r="I33" i="64" s="1"/>
  <c r="B33" i="64"/>
  <c r="S33" i="64" s="1"/>
  <c r="Q59" i="64"/>
  <c r="Y59" i="64" s="1"/>
  <c r="K59" i="60"/>
  <c r="P59" i="60" s="1"/>
  <c r="R59" i="60" s="1"/>
  <c r="T59" i="60" s="1"/>
  <c r="V59" i="60" s="1"/>
  <c r="BF21" i="55"/>
  <c r="C27" i="61" s="1"/>
  <c r="N27" i="61" s="1"/>
  <c r="BG21" i="55"/>
  <c r="D27" i="61" s="1"/>
  <c r="O27" i="61" s="1"/>
  <c r="CP9" i="55"/>
  <c r="W13" i="57"/>
  <c r="Y13" i="57" s="1"/>
  <c r="CT53" i="55"/>
  <c r="CV53" i="55" s="1"/>
  <c r="U42" i="57"/>
  <c r="W42" i="57" s="1"/>
  <c r="Y42" i="57" s="1"/>
  <c r="O40" i="61"/>
  <c r="R26" i="60"/>
  <c r="T26" i="60" s="1"/>
  <c r="V26" i="60" s="1"/>
  <c r="Q9" i="64"/>
  <c r="K9" i="60"/>
  <c r="BE45" i="55"/>
  <c r="BH51" i="55"/>
  <c r="E57" i="61" s="1"/>
  <c r="B57" i="61"/>
  <c r="M57" i="61" s="1"/>
  <c r="R57" i="61" s="1"/>
  <c r="T57" i="61" s="1"/>
  <c r="V57" i="61" s="1"/>
  <c r="BF47" i="55"/>
  <c r="C53" i="61" s="1"/>
  <c r="N53" i="61" s="1"/>
  <c r="BG47" i="55"/>
  <c r="D53" i="61" s="1"/>
  <c r="O53" i="61" s="1"/>
  <c r="R22" i="61"/>
  <c r="T22" i="61" s="1"/>
  <c r="V22" i="61" s="1"/>
  <c r="CP31" i="55"/>
  <c r="CR31" i="55"/>
  <c r="BE28" i="55"/>
  <c r="S31" i="64"/>
  <c r="AP29" i="55"/>
  <c r="Y38" i="64"/>
  <c r="Q21" i="64"/>
  <c r="Y21" i="64" s="1"/>
  <c r="K21" i="60"/>
  <c r="P21" i="60" s="1"/>
  <c r="R21" i="60" s="1"/>
  <c r="T21" i="60" s="1"/>
  <c r="V21" i="60" s="1"/>
  <c r="BE21" i="55"/>
  <c r="U30" i="57"/>
  <c r="W30" i="57" s="1"/>
  <c r="Y30" i="57" s="1"/>
  <c r="O57" i="61"/>
  <c r="S17" i="64"/>
  <c r="AA27" i="64"/>
  <c r="AC27" i="64" s="1"/>
  <c r="AE27" i="64" s="1"/>
  <c r="CP53" i="55"/>
  <c r="CR28" i="55"/>
  <c r="CP28" i="55"/>
  <c r="BF39" i="55"/>
  <c r="C45" i="61" s="1"/>
  <c r="N45" i="61" s="1"/>
  <c r="BG39" i="55"/>
  <c r="D45" i="61" s="1"/>
  <c r="O45" i="61" s="1"/>
  <c r="BF37" i="55"/>
  <c r="C43" i="61" s="1"/>
  <c r="N43" i="61" s="1"/>
  <c r="BG37" i="55"/>
  <c r="D43" i="61" s="1"/>
  <c r="O43" i="61" s="1"/>
  <c r="K8" i="60"/>
  <c r="Q8" i="64"/>
  <c r="Q29" i="64"/>
  <c r="Y29" i="64" s="1"/>
  <c r="AA29" i="64" s="1"/>
  <c r="AC29" i="64" s="1"/>
  <c r="AE29" i="64" s="1"/>
  <c r="K29" i="60"/>
  <c r="P29" i="60" s="1"/>
  <c r="R29" i="60" s="1"/>
  <c r="T29" i="60" s="1"/>
  <c r="V29" i="60" s="1"/>
  <c r="Q35" i="64"/>
  <c r="Y35" i="64" s="1"/>
  <c r="K35" i="60"/>
  <c r="P35" i="60" s="1"/>
  <c r="R35" i="60" s="1"/>
  <c r="T35" i="60" s="1"/>
  <c r="V35" i="60" s="1"/>
  <c r="BF18" i="55"/>
  <c r="C24" i="61" s="1"/>
  <c r="N24" i="61" s="1"/>
  <c r="BE18" i="55"/>
  <c r="BH16" i="55"/>
  <c r="E22" i="61" s="1"/>
  <c r="CR37" i="55"/>
  <c r="CP37" i="55"/>
  <c r="CP29" i="55"/>
  <c r="CR29" i="55"/>
  <c r="R32" i="60"/>
  <c r="T32" i="60" s="1"/>
  <c r="V32" i="60" s="1"/>
  <c r="Q61" i="64"/>
  <c r="K61" i="60"/>
  <c r="CR42" i="55"/>
  <c r="CP42" i="55"/>
  <c r="K45" i="60"/>
  <c r="P45" i="60" s="1"/>
  <c r="R45" i="60" s="1"/>
  <c r="T45" i="60" s="1"/>
  <c r="V45" i="60" s="1"/>
  <c r="Q45" i="64"/>
  <c r="Y45" i="64" s="1"/>
  <c r="AA45" i="64" s="1"/>
  <c r="AC45" i="64" s="1"/>
  <c r="AE45" i="64" s="1"/>
  <c r="BH50" i="55"/>
  <c r="E56" i="61" s="1"/>
  <c r="B56" i="61"/>
  <c r="M56" i="61" s="1"/>
  <c r="CT9" i="55"/>
  <c r="CW9" i="55" s="1"/>
  <c r="T25" i="64"/>
  <c r="Q28" i="64"/>
  <c r="Y28" i="64" s="1"/>
  <c r="K28" i="60"/>
  <c r="P28" i="60" s="1"/>
  <c r="R28" i="60" s="1"/>
  <c r="T28" i="60" s="1"/>
  <c r="V28" i="60" s="1"/>
  <c r="Q49" i="64"/>
  <c r="Y49" i="64" s="1"/>
  <c r="AA49" i="64" s="1"/>
  <c r="AC49" i="64" s="1"/>
  <c r="AE49" i="64" s="1"/>
  <c r="K49" i="60"/>
  <c r="P49" i="60" s="1"/>
  <c r="R49" i="60" s="1"/>
  <c r="T49" i="60" s="1"/>
  <c r="V49" i="60" s="1"/>
  <c r="Y36" i="64"/>
  <c r="AP39" i="55"/>
  <c r="BF38" i="55"/>
  <c r="C44" i="61" s="1"/>
  <c r="N44" i="61" s="1"/>
  <c r="BG38" i="55"/>
  <c r="D44" i="61" s="1"/>
  <c r="O44" i="61" s="1"/>
  <c r="Q17" i="64"/>
  <c r="Y17" i="64" s="1"/>
  <c r="K17" i="60"/>
  <c r="P17" i="60" s="1"/>
  <c r="R17" i="60" s="1"/>
  <c r="T17" i="60" s="1"/>
  <c r="V17" i="60" s="1"/>
  <c r="T55" i="64"/>
  <c r="Q22" i="64"/>
  <c r="Y22" i="64" s="1"/>
  <c r="AA22" i="64" s="1"/>
  <c r="AC22" i="64" s="1"/>
  <c r="AE22" i="64" s="1"/>
  <c r="K22" i="60"/>
  <c r="P22" i="60" s="1"/>
  <c r="R22" i="60" s="1"/>
  <c r="T22" i="60" s="1"/>
  <c r="V22" i="60" s="1"/>
  <c r="O20" i="57"/>
  <c r="U20" i="57" s="1"/>
  <c r="W20" i="57" s="1"/>
  <c r="Y20" i="57" s="1"/>
  <c r="CT33" i="55"/>
  <c r="CV33" i="55" s="1"/>
  <c r="U56" i="57"/>
  <c r="W56" i="57" s="1"/>
  <c r="Y56" i="57" s="1"/>
  <c r="CT24" i="55"/>
  <c r="CW24" i="55" s="1"/>
  <c r="R49" i="61"/>
  <c r="T49" i="61" s="1"/>
  <c r="V49" i="61" s="1"/>
  <c r="K48" i="60"/>
  <c r="P48" i="60" s="1"/>
  <c r="R48" i="60" s="1"/>
  <c r="T48" i="60" s="1"/>
  <c r="V48" i="60" s="1"/>
  <c r="Q48" i="64"/>
  <c r="Y48" i="64" s="1"/>
  <c r="AA48" i="64" s="1"/>
  <c r="AC48" i="64" s="1"/>
  <c r="AE48" i="64" s="1"/>
  <c r="CP44" i="55"/>
  <c r="CT40" i="55"/>
  <c r="CW40" i="55" s="1"/>
  <c r="CR39" i="55"/>
  <c r="CP39" i="55"/>
  <c r="CJ12" i="55"/>
  <c r="I18" i="64" s="1"/>
  <c r="B18" i="64"/>
  <c r="S18" i="64" s="1"/>
  <c r="AA18" i="64" s="1"/>
  <c r="AC18" i="64" s="1"/>
  <c r="AE18" i="64" s="1"/>
  <c r="BE38" i="55"/>
  <c r="X25" i="64"/>
  <c r="Q37" i="64"/>
  <c r="Y37" i="64" s="1"/>
  <c r="AA37" i="64" s="1"/>
  <c r="AC37" i="64" s="1"/>
  <c r="AE37" i="64" s="1"/>
  <c r="K37" i="60"/>
  <c r="P37" i="60" s="1"/>
  <c r="R37" i="60" s="1"/>
  <c r="T37" i="60" s="1"/>
  <c r="V37" i="60" s="1"/>
  <c r="K62" i="60"/>
  <c r="Q62" i="64"/>
  <c r="B26" i="61"/>
  <c r="M26" i="61" s="1"/>
  <c r="U53" i="57"/>
  <c r="W53" i="57" s="1"/>
  <c r="Y53" i="57" s="1"/>
  <c r="Q6" i="64"/>
  <c r="K6" i="60"/>
  <c r="CT52" i="55"/>
  <c r="CW52" i="55" s="1"/>
  <c r="CV52" i="55"/>
  <c r="CX52" i="55" s="1"/>
  <c r="CP33" i="55"/>
  <c r="Q39" i="64"/>
  <c r="Y39" i="64" s="1"/>
  <c r="K39" i="60"/>
  <c r="P39" i="60" s="1"/>
  <c r="R39" i="60" s="1"/>
  <c r="T39" i="60" s="1"/>
  <c r="V39" i="60" s="1"/>
  <c r="S44" i="64"/>
  <c r="CT44" i="55"/>
  <c r="CW44" i="55" s="1"/>
  <c r="CT8" i="55"/>
  <c r="CW8" i="55" s="1"/>
  <c r="AP38" i="55"/>
  <c r="Q16" i="64"/>
  <c r="Y16" i="64" s="1"/>
  <c r="AA16" i="64" s="1"/>
  <c r="AC16" i="64" s="1"/>
  <c r="AE16" i="64" s="1"/>
  <c r="K16" i="60"/>
  <c r="P16" i="60" s="1"/>
  <c r="R16" i="60" s="1"/>
  <c r="T16" i="60" s="1"/>
  <c r="V16" i="60" s="1"/>
  <c r="Q57" i="64"/>
  <c r="Y57" i="64" s="1"/>
  <c r="AA57" i="64" s="1"/>
  <c r="AC57" i="64" s="1"/>
  <c r="AE57" i="64" s="1"/>
  <c r="K57" i="60"/>
  <c r="P57" i="60" s="1"/>
  <c r="R57" i="60" s="1"/>
  <c r="T57" i="60" s="1"/>
  <c r="V57" i="60" s="1"/>
  <c r="Q43" i="64"/>
  <c r="Y43" i="64" s="1"/>
  <c r="AA43" i="64" s="1"/>
  <c r="AC43" i="64" s="1"/>
  <c r="AE43" i="64" s="1"/>
  <c r="K43" i="60"/>
  <c r="P43" i="60" s="1"/>
  <c r="R43" i="60" s="1"/>
  <c r="T43" i="60" s="1"/>
  <c r="V43" i="60" s="1"/>
  <c r="S56" i="64"/>
  <c r="BF15" i="55"/>
  <c r="C21" i="61" s="1"/>
  <c r="N21" i="61" s="1"/>
  <c r="BG15" i="55"/>
  <c r="D21" i="61" s="1"/>
  <c r="O21" i="61" s="1"/>
  <c r="BF20" i="55"/>
  <c r="C26" i="61" s="1"/>
  <c r="N26" i="61" s="1"/>
  <c r="BG20" i="55"/>
  <c r="D26" i="61" s="1"/>
  <c r="O26" i="61" s="1"/>
  <c r="X59" i="64"/>
  <c r="Y32" i="64"/>
  <c r="CR46" i="55"/>
  <c r="CP46" i="55"/>
  <c r="R33" i="61"/>
  <c r="T33" i="61" s="1"/>
  <c r="V33" i="61" s="1"/>
  <c r="CT26" i="55"/>
  <c r="CW26" i="55" s="1"/>
  <c r="O56" i="61"/>
  <c r="Q30" i="64"/>
  <c r="Y30" i="64" s="1"/>
  <c r="AA30" i="64" s="1"/>
  <c r="AC30" i="64" s="1"/>
  <c r="AE30" i="64" s="1"/>
  <c r="K30" i="60"/>
  <c r="P30" i="60" s="1"/>
  <c r="R30" i="60" s="1"/>
  <c r="T30" i="60" s="1"/>
  <c r="V30" i="60" s="1"/>
  <c r="CJ22" i="55"/>
  <c r="I28" i="64" s="1"/>
  <c r="B28" i="64"/>
  <c r="S28" i="64" s="1"/>
  <c r="CT49" i="55"/>
  <c r="CW49" i="55" s="1"/>
  <c r="AA21" i="64"/>
  <c r="AC21" i="64" s="1"/>
  <c r="AE21" i="64" s="1"/>
  <c r="CR38" i="55"/>
  <c r="CP38" i="55"/>
  <c r="B38" i="61"/>
  <c r="M38" i="61" s="1"/>
  <c r="R38" i="61" s="1"/>
  <c r="T38" i="61" s="1"/>
  <c r="V38" i="61" s="1"/>
  <c r="BH32" i="55"/>
  <c r="E38" i="61" s="1"/>
  <c r="Q56" i="64"/>
  <c r="Y56" i="64" s="1"/>
  <c r="K56" i="60"/>
  <c r="P56" i="60" s="1"/>
  <c r="R56" i="60" s="1"/>
  <c r="T56" i="60" s="1"/>
  <c r="V56" i="60" s="1"/>
  <c r="BE15" i="55"/>
  <c r="S41" i="64"/>
  <c r="Q42" i="64"/>
  <c r="Y42" i="64" s="1"/>
  <c r="AA42" i="64" s="1"/>
  <c r="AC42" i="64" s="1"/>
  <c r="AE42" i="64" s="1"/>
  <c r="K42" i="60"/>
  <c r="P42" i="60" s="1"/>
  <c r="R42" i="60" s="1"/>
  <c r="T42" i="60" s="1"/>
  <c r="V42" i="60" s="1"/>
  <c r="O23" i="57"/>
  <c r="U23" i="57" s="1"/>
  <c r="W23" i="57" s="1"/>
  <c r="Y23" i="57" s="1"/>
  <c r="BF26" i="55"/>
  <c r="C32" i="61" s="1"/>
  <c r="N32" i="61" s="1"/>
  <c r="BE26" i="55"/>
  <c r="CP11" i="55"/>
  <c r="CR11" i="55"/>
  <c r="Q53" i="64"/>
  <c r="Y53" i="64" s="1"/>
  <c r="K53" i="60"/>
  <c r="P53" i="60" s="1"/>
  <c r="R53" i="60" s="1"/>
  <c r="T53" i="60" s="1"/>
  <c r="V53" i="60" s="1"/>
  <c r="BF49" i="55"/>
  <c r="C55" i="61" s="1"/>
  <c r="N55" i="61" s="1"/>
  <c r="BG49" i="55"/>
  <c r="D55" i="61" s="1"/>
  <c r="O55" i="61" s="1"/>
  <c r="T52" i="64"/>
  <c r="Q14" i="64"/>
  <c r="Y14" i="64" s="1"/>
  <c r="K14" i="60"/>
  <c r="P14" i="60" s="1"/>
  <c r="R14" i="60" s="1"/>
  <c r="T14" i="60" s="1"/>
  <c r="V14" i="60" s="1"/>
  <c r="Q46" i="64"/>
  <c r="Y46" i="64" s="1"/>
  <c r="AA46" i="64" s="1"/>
  <c r="AC46" i="64" s="1"/>
  <c r="AE46" i="64" s="1"/>
  <c r="K46" i="60"/>
  <c r="P46" i="60" s="1"/>
  <c r="R46" i="60" s="1"/>
  <c r="T46" i="60" s="1"/>
  <c r="V46" i="60" s="1"/>
  <c r="Q23" i="64"/>
  <c r="Y23" i="64" s="1"/>
  <c r="AA23" i="64" s="1"/>
  <c r="AC23" i="64" s="1"/>
  <c r="AE23" i="64" s="1"/>
  <c r="K23" i="60"/>
  <c r="P23" i="60" s="1"/>
  <c r="R23" i="60" s="1"/>
  <c r="T23" i="60" s="1"/>
  <c r="V23" i="60" s="1"/>
  <c r="U50" i="57"/>
  <c r="W50" i="57" s="1"/>
  <c r="Y50" i="57" s="1"/>
  <c r="BF52" i="55"/>
  <c r="C58" i="61" s="1"/>
  <c r="N58" i="61" s="1"/>
  <c r="BE52" i="55"/>
  <c r="BF9" i="55"/>
  <c r="C15" i="61" s="1"/>
  <c r="N15" i="61" s="1"/>
  <c r="BG9" i="55"/>
  <c r="D15" i="61" s="1"/>
  <c r="O15" i="61" s="1"/>
  <c r="K54" i="60"/>
  <c r="P54" i="60" s="1"/>
  <c r="R54" i="60" s="1"/>
  <c r="T54" i="60" s="1"/>
  <c r="V54" i="60" s="1"/>
  <c r="Q54" i="64"/>
  <c r="Y54" i="64" s="1"/>
  <c r="CT25" i="55"/>
  <c r="CW25" i="55" s="1"/>
  <c r="B55" i="61"/>
  <c r="M55" i="61" s="1"/>
  <c r="CT36" i="55"/>
  <c r="CW36" i="55" s="1"/>
  <c r="Q15" i="64"/>
  <c r="Y15" i="64" s="1"/>
  <c r="K15" i="60"/>
  <c r="P15" i="60" s="1"/>
  <c r="R15" i="60" s="1"/>
  <c r="T15" i="60" s="1"/>
  <c r="V15" i="60" s="1"/>
  <c r="U59" i="57"/>
  <c r="W59" i="57" s="1"/>
  <c r="Y59" i="57" s="1"/>
  <c r="B25" i="61"/>
  <c r="M25" i="61" s="1"/>
  <c r="R25" i="61" s="1"/>
  <c r="T25" i="61" s="1"/>
  <c r="V25" i="61" s="1"/>
  <c r="BH19" i="55"/>
  <c r="E25" i="61" s="1"/>
  <c r="CP13" i="55"/>
  <c r="CR13" i="55"/>
  <c r="BE14" i="55"/>
  <c r="O35" i="57"/>
  <c r="U35" i="57" s="1"/>
  <c r="W35" i="57" s="1"/>
  <c r="Y35" i="57" s="1"/>
  <c r="Q63" i="64"/>
  <c r="K63" i="60"/>
  <c r="E75" i="35"/>
  <c r="B75" i="35"/>
  <c r="C75" i="35"/>
  <c r="D75" i="35"/>
  <c r="B77" i="35"/>
  <c r="C77" i="35"/>
  <c r="G77" i="35" s="1"/>
  <c r="C84" i="35" s="1"/>
  <c r="D77" i="35"/>
  <c r="E77" i="35"/>
  <c r="B78" i="35"/>
  <c r="G78" i="35" s="1"/>
  <c r="C85" i="35" s="1"/>
  <c r="C78" i="35"/>
  <c r="D78" i="35"/>
  <c r="E78" i="35"/>
  <c r="E76" i="35"/>
  <c r="D76" i="35"/>
  <c r="C76" i="35"/>
  <c r="B76" i="35"/>
  <c r="Y69" i="35"/>
  <c r="Z66" i="35"/>
  <c r="AA66" i="35" s="1"/>
  <c r="Z65" i="35"/>
  <c r="AA65" i="35" s="1"/>
  <c r="BI56" i="35"/>
  <c r="AK56" i="35"/>
  <c r="Y56" i="35"/>
  <c r="BI55" i="35"/>
  <c r="AK55" i="35"/>
  <c r="Y55" i="35"/>
  <c r="BI54" i="35"/>
  <c r="AK54" i="35"/>
  <c r="Y54" i="35"/>
  <c r="BI53" i="35"/>
  <c r="AK53" i="35"/>
  <c r="Y53" i="35"/>
  <c r="BI52" i="35"/>
  <c r="AK52" i="35"/>
  <c r="Y52" i="35"/>
  <c r="BI51" i="35"/>
  <c r="AK51" i="35"/>
  <c r="Y51" i="35"/>
  <c r="BI50" i="35"/>
  <c r="AK50" i="35"/>
  <c r="Y50" i="35"/>
  <c r="BI49" i="35"/>
  <c r="AK49" i="35"/>
  <c r="Y49" i="35"/>
  <c r="BI48" i="35"/>
  <c r="AK48" i="35"/>
  <c r="Y48" i="35"/>
  <c r="BI47" i="35"/>
  <c r="AK47" i="35"/>
  <c r="Y47" i="35"/>
  <c r="BI46" i="35"/>
  <c r="AK46" i="35"/>
  <c r="Y46" i="35"/>
  <c r="BI45" i="35"/>
  <c r="AK45" i="35"/>
  <c r="Y45" i="35"/>
  <c r="BI44" i="35"/>
  <c r="AK44" i="35"/>
  <c r="Y44" i="35"/>
  <c r="BI43" i="35"/>
  <c r="AK43" i="35"/>
  <c r="Y43" i="35"/>
  <c r="BI42" i="35"/>
  <c r="AK42" i="35"/>
  <c r="Y42" i="35"/>
  <c r="BI41" i="35"/>
  <c r="AK41" i="35"/>
  <c r="Y41" i="35"/>
  <c r="BI40" i="35"/>
  <c r="AK40" i="35"/>
  <c r="Y40" i="35"/>
  <c r="BI39" i="35"/>
  <c r="AK39" i="35"/>
  <c r="Y39" i="35"/>
  <c r="BI38" i="35"/>
  <c r="AK38" i="35"/>
  <c r="Y38" i="35"/>
  <c r="BI37" i="35"/>
  <c r="AK37" i="35"/>
  <c r="Y37" i="35"/>
  <c r="BI36" i="35"/>
  <c r="AK36" i="35"/>
  <c r="Y36" i="35"/>
  <c r="BI35" i="35"/>
  <c r="AK35" i="35"/>
  <c r="Y35" i="35"/>
  <c r="BI34" i="35"/>
  <c r="AK34" i="35"/>
  <c r="Y34" i="35"/>
  <c r="BI33" i="35"/>
  <c r="AK33" i="35"/>
  <c r="Y33" i="35"/>
  <c r="BI32" i="35"/>
  <c r="AK32" i="35"/>
  <c r="Y32" i="35"/>
  <c r="BI31" i="35"/>
  <c r="AK31" i="35"/>
  <c r="Y31" i="35"/>
  <c r="BI30" i="35"/>
  <c r="AK30" i="35"/>
  <c r="Y30" i="35"/>
  <c r="BI29" i="35"/>
  <c r="AK29" i="35"/>
  <c r="Y29" i="35"/>
  <c r="BI28" i="35"/>
  <c r="AK28" i="35"/>
  <c r="Y28" i="35"/>
  <c r="BI27" i="35"/>
  <c r="AK27" i="35"/>
  <c r="Y27" i="35"/>
  <c r="BI26" i="35"/>
  <c r="Y26" i="35"/>
  <c r="BI25" i="35"/>
  <c r="Y25" i="35"/>
  <c r="BI24" i="35"/>
  <c r="Y24" i="35"/>
  <c r="BI23" i="35"/>
  <c r="Y23" i="35"/>
  <c r="BI22" i="35"/>
  <c r="Y22" i="35"/>
  <c r="BI21" i="35"/>
  <c r="Y21" i="35"/>
  <c r="BI20" i="35"/>
  <c r="Y20" i="35"/>
  <c r="BI19" i="35"/>
  <c r="Y19" i="35"/>
  <c r="BI18" i="35"/>
  <c r="Y18" i="35"/>
  <c r="BI17" i="35"/>
  <c r="Y17" i="35"/>
  <c r="BI16" i="35"/>
  <c r="BI15" i="35"/>
  <c r="BI14" i="35"/>
  <c r="BI13" i="35"/>
  <c r="BI12" i="35"/>
  <c r="BI11" i="35"/>
  <c r="BI10" i="35"/>
  <c r="BI9" i="35"/>
  <c r="BI8" i="35"/>
  <c r="BI7" i="35"/>
  <c r="BH12" i="55" l="1"/>
  <c r="E18" i="61" s="1"/>
  <c r="BH22" i="55"/>
  <c r="E28" i="61" s="1"/>
  <c r="G76" i="35"/>
  <c r="C83" i="35" s="1"/>
  <c r="CV51" i="55"/>
  <c r="CX51" i="55" s="1"/>
  <c r="R18" i="61"/>
  <c r="T18" i="61" s="1"/>
  <c r="V18" i="61" s="1"/>
  <c r="R28" i="61"/>
  <c r="T28" i="61" s="1"/>
  <c r="V28" i="61" s="1"/>
  <c r="BH48" i="55"/>
  <c r="E54" i="61" s="1"/>
  <c r="R54" i="61"/>
  <c r="T54" i="61" s="1"/>
  <c r="V54" i="61" s="1"/>
  <c r="R39" i="61"/>
  <c r="T39" i="61" s="1"/>
  <c r="V39" i="61" s="1"/>
  <c r="BH33" i="55"/>
  <c r="E39" i="61" s="1"/>
  <c r="CV49" i="55"/>
  <c r="CV9" i="55"/>
  <c r="CX9" i="55" s="1"/>
  <c r="CV19" i="55"/>
  <c r="CX19" i="55" s="1"/>
  <c r="CW33" i="55"/>
  <c r="CX33" i="55" s="1"/>
  <c r="CX27" i="55"/>
  <c r="B2" i="58" a="1"/>
  <c r="B2" i="58" s="1"/>
  <c r="BH9" i="55"/>
  <c r="E15" i="61" s="1"/>
  <c r="AA40" i="64"/>
  <c r="AC40" i="64" s="1"/>
  <c r="AE40" i="64" s="1"/>
  <c r="AA13" i="64"/>
  <c r="AC13" i="64" s="1"/>
  <c r="AE13" i="64" s="1"/>
  <c r="AA41" i="64"/>
  <c r="AC41" i="64" s="1"/>
  <c r="AE41" i="64" s="1"/>
  <c r="AA52" i="64"/>
  <c r="AC52" i="64" s="1"/>
  <c r="AE52" i="64" s="1"/>
  <c r="AA44" i="64"/>
  <c r="AC44" i="64" s="1"/>
  <c r="AE44" i="64" s="1"/>
  <c r="AA32" i="64"/>
  <c r="AC32" i="64" s="1"/>
  <c r="AE32" i="64" s="1"/>
  <c r="R36" i="61"/>
  <c r="T36" i="61" s="1"/>
  <c r="V36" i="61" s="1"/>
  <c r="CV34" i="55"/>
  <c r="CX34" i="55" s="1"/>
  <c r="B3" i="58" a="1"/>
  <c r="B3" i="58" s="1"/>
  <c r="E83" i="35"/>
  <c r="D83" i="35"/>
  <c r="B83" i="35"/>
  <c r="CV17" i="55"/>
  <c r="CX17" i="55" s="1"/>
  <c r="B84" i="35"/>
  <c r="B20" i="61"/>
  <c r="M20" i="61" s="1"/>
  <c r="R20" i="61" s="1"/>
  <c r="T20" i="61" s="1"/>
  <c r="V20" i="61" s="1"/>
  <c r="BH14" i="55"/>
  <c r="E20" i="61" s="1"/>
  <c r="CV26" i="55"/>
  <c r="CX26" i="55" s="1"/>
  <c r="CV8" i="55"/>
  <c r="CX8" i="55" s="1"/>
  <c r="AA31" i="64"/>
  <c r="AC31" i="64" s="1"/>
  <c r="AE31" i="64" s="1"/>
  <c r="CT12" i="55"/>
  <c r="CW12" i="55" s="1"/>
  <c r="CV12" i="55"/>
  <c r="CX12" i="55" s="1"/>
  <c r="AA50" i="64"/>
  <c r="AC50" i="64" s="1"/>
  <c r="AE50" i="64" s="1"/>
  <c r="AA39" i="64"/>
  <c r="AC39" i="64" s="1"/>
  <c r="AE39" i="64" s="1"/>
  <c r="B47" i="61"/>
  <c r="M47" i="61" s="1"/>
  <c r="R47" i="61" s="1"/>
  <c r="T47" i="61" s="1"/>
  <c r="V47" i="61" s="1"/>
  <c r="BH41" i="55"/>
  <c r="E47" i="61" s="1"/>
  <c r="CW53" i="55"/>
  <c r="CX53" i="55" s="1"/>
  <c r="CV44" i="55"/>
  <c r="CX44" i="55" s="1"/>
  <c r="CT42" i="55"/>
  <c r="CW42" i="55" s="1"/>
  <c r="CT31" i="55"/>
  <c r="CW31" i="55" s="1"/>
  <c r="BH29" i="55"/>
  <c r="E35" i="61" s="1"/>
  <c r="CT23" i="55"/>
  <c r="CW23" i="55" s="1"/>
  <c r="CV23" i="55"/>
  <c r="CX23" i="55" s="1"/>
  <c r="AA59" i="64"/>
  <c r="AC59" i="64" s="1"/>
  <c r="AE59" i="64" s="1"/>
  <c r="R35" i="61"/>
  <c r="T35" i="61" s="1"/>
  <c r="V35" i="61" s="1"/>
  <c r="BH10" i="55"/>
  <c r="E16" i="61" s="1"/>
  <c r="B16" i="61"/>
  <c r="M16" i="61" s="1"/>
  <c r="R16" i="61" s="1"/>
  <c r="T16" i="61" s="1"/>
  <c r="V16" i="61" s="1"/>
  <c r="E84" i="35"/>
  <c r="BH15" i="55"/>
  <c r="E21" i="61" s="1"/>
  <c r="B21" i="61"/>
  <c r="M21" i="61" s="1"/>
  <c r="R21" i="61" s="1"/>
  <c r="T21" i="61" s="1"/>
  <c r="V21" i="61" s="1"/>
  <c r="CV46" i="55"/>
  <c r="CX46" i="55" s="1"/>
  <c r="CT46" i="55"/>
  <c r="CW46" i="55" s="1"/>
  <c r="R15" i="61"/>
  <c r="T15" i="61" s="1"/>
  <c r="V15" i="61" s="1"/>
  <c r="AA15" i="64"/>
  <c r="AC15" i="64" s="1"/>
  <c r="AE15" i="64" s="1"/>
  <c r="CV45" i="55"/>
  <c r="CX45" i="55" s="1"/>
  <c r="CV43" i="55"/>
  <c r="CX43" i="55" s="1"/>
  <c r="CV18" i="55"/>
  <c r="CX18" i="55" s="1"/>
  <c r="CT22" i="55"/>
  <c r="CW22" i="55" s="1"/>
  <c r="D84" i="35"/>
  <c r="CT39" i="55"/>
  <c r="CW39" i="55" s="1"/>
  <c r="CT21" i="55"/>
  <c r="CW21" i="55" s="1"/>
  <c r="CT29" i="55"/>
  <c r="CW29" i="55" s="1"/>
  <c r="AA33" i="64"/>
  <c r="AC33" i="64" s="1"/>
  <c r="AE33" i="64" s="1"/>
  <c r="CV16" i="55"/>
  <c r="CX16" i="55" s="1"/>
  <c r="CT13" i="55"/>
  <c r="CW13" i="55" s="1"/>
  <c r="CV13" i="55"/>
  <c r="CX13" i="55" s="1"/>
  <c r="B34" i="61"/>
  <c r="M34" i="61" s="1"/>
  <c r="R34" i="61" s="1"/>
  <c r="T34" i="61" s="1"/>
  <c r="V34" i="61" s="1"/>
  <c r="BH28" i="55"/>
  <c r="E34" i="61" s="1"/>
  <c r="CV40" i="55"/>
  <c r="CX40" i="55" s="1"/>
  <c r="CT28" i="55"/>
  <c r="CW28" i="55" s="1"/>
  <c r="BH30" i="55"/>
  <c r="E36" i="61" s="1"/>
  <c r="CV15" i="55"/>
  <c r="CX15" i="55" s="1"/>
  <c r="BH37" i="55"/>
  <c r="E43" i="61" s="1"/>
  <c r="R43" i="61"/>
  <c r="T43" i="61" s="1"/>
  <c r="V43" i="61" s="1"/>
  <c r="CX10" i="55"/>
  <c r="CV36" i="55"/>
  <c r="CX36" i="55" s="1"/>
  <c r="CT37" i="55"/>
  <c r="CW37" i="55" s="1"/>
  <c r="BH45" i="55"/>
  <c r="E51" i="61" s="1"/>
  <c r="B51" i="61"/>
  <c r="M51" i="61" s="1"/>
  <c r="R51" i="61" s="1"/>
  <c r="T51" i="61" s="1"/>
  <c r="V51" i="61" s="1"/>
  <c r="B50" i="61"/>
  <c r="M50" i="61" s="1"/>
  <c r="R50" i="61" s="1"/>
  <c r="T50" i="61" s="1"/>
  <c r="V50" i="61" s="1"/>
  <c r="BH44" i="55"/>
  <c r="E50" i="61" s="1"/>
  <c r="BH23" i="55"/>
  <c r="E29" i="61" s="1"/>
  <c r="B58" i="61"/>
  <c r="M58" i="61" s="1"/>
  <c r="R58" i="61" s="1"/>
  <c r="T58" i="61" s="1"/>
  <c r="V58" i="61" s="1"/>
  <c r="BH52" i="55"/>
  <c r="E58" i="61" s="1"/>
  <c r="BH49" i="55"/>
  <c r="E55" i="61" s="1"/>
  <c r="CT38" i="55"/>
  <c r="CW38" i="55" s="1"/>
  <c r="AA17" i="64"/>
  <c r="AC17" i="64" s="1"/>
  <c r="AE17" i="64" s="1"/>
  <c r="CT30" i="55"/>
  <c r="CW30" i="55" s="1"/>
  <c r="AA38" i="64"/>
  <c r="AC38" i="64" s="1"/>
  <c r="AE38" i="64" s="1"/>
  <c r="R29" i="61"/>
  <c r="T29" i="61" s="1"/>
  <c r="V29" i="61" s="1"/>
  <c r="R55" i="61"/>
  <c r="T55" i="61" s="1"/>
  <c r="V55" i="61" s="1"/>
  <c r="AA56" i="64"/>
  <c r="AC56" i="64" s="1"/>
  <c r="AE56" i="64" s="1"/>
  <c r="BH18" i="55"/>
  <c r="E24" i="61" s="1"/>
  <c r="B24" i="61"/>
  <c r="M24" i="61" s="1"/>
  <c r="R24" i="61" s="1"/>
  <c r="T24" i="61" s="1"/>
  <c r="V24" i="61" s="1"/>
  <c r="CT14" i="55"/>
  <c r="CW14" i="55" s="1"/>
  <c r="G75" i="35"/>
  <c r="D82" i="35" s="1"/>
  <c r="CV25" i="55"/>
  <c r="CX25" i="55" s="1"/>
  <c r="CV24" i="55"/>
  <c r="CX24" i="55" s="1"/>
  <c r="BH47" i="55"/>
  <c r="E53" i="61" s="1"/>
  <c r="CT20" i="55"/>
  <c r="CW20" i="55" s="1"/>
  <c r="BH53" i="55"/>
  <c r="E59" i="61" s="1"/>
  <c r="CT47" i="55"/>
  <c r="CW47" i="55" s="1"/>
  <c r="BH39" i="55"/>
  <c r="E45" i="61" s="1"/>
  <c r="Z72" i="35"/>
  <c r="Z67" i="35" s="1"/>
  <c r="AA67" i="35" s="1"/>
  <c r="CX49" i="55"/>
  <c r="R53" i="61"/>
  <c r="T53" i="61" s="1"/>
  <c r="V53" i="61" s="1"/>
  <c r="R59" i="61"/>
  <c r="T59" i="61" s="1"/>
  <c r="V59" i="61" s="1"/>
  <c r="AA54" i="64"/>
  <c r="AC54" i="64" s="1"/>
  <c r="AE54" i="64" s="1"/>
  <c r="R45" i="61"/>
  <c r="T45" i="61" s="1"/>
  <c r="V45" i="61" s="1"/>
  <c r="CT11" i="55"/>
  <c r="CW11" i="55" s="1"/>
  <c r="AA28" i="64"/>
  <c r="AC28" i="64" s="1"/>
  <c r="AE28" i="64" s="1"/>
  <c r="R26" i="61"/>
  <c r="T26" i="61" s="1"/>
  <c r="V26" i="61" s="1"/>
  <c r="BH21" i="55"/>
  <c r="E27" i="61" s="1"/>
  <c r="B27" i="61"/>
  <c r="M27" i="61" s="1"/>
  <c r="R27" i="61" s="1"/>
  <c r="T27" i="61" s="1"/>
  <c r="V27" i="61" s="1"/>
  <c r="AA19" i="64"/>
  <c r="AC19" i="64" s="1"/>
  <c r="AE19" i="64" s="1"/>
  <c r="B5" i="58" s="1" a="1"/>
  <c r="B5" i="58" s="1"/>
  <c r="BH17" i="55"/>
  <c r="E23" i="61" s="1"/>
  <c r="BH13" i="55"/>
  <c r="E19" i="61" s="1"/>
  <c r="BH38" i="55"/>
  <c r="E44" i="61" s="1"/>
  <c r="B44" i="61"/>
  <c r="M44" i="61" s="1"/>
  <c r="R44" i="61" s="1"/>
  <c r="T44" i="61" s="1"/>
  <c r="V44" i="61" s="1"/>
  <c r="BH20" i="55"/>
  <c r="E26" i="61" s="1"/>
  <c r="R23" i="61"/>
  <c r="T23" i="61" s="1"/>
  <c r="V23" i="61" s="1"/>
  <c r="BH25" i="55"/>
  <c r="E31" i="61" s="1"/>
  <c r="B31" i="61"/>
  <c r="M31" i="61" s="1"/>
  <c r="R31" i="61" s="1"/>
  <c r="T31" i="61" s="1"/>
  <c r="V31" i="61" s="1"/>
  <c r="CT48" i="55"/>
  <c r="CW48" i="55" s="1"/>
  <c r="R19" i="61"/>
  <c r="T19" i="61" s="1"/>
  <c r="V19" i="61" s="1"/>
  <c r="AA25" i="64"/>
  <c r="AC25" i="64" s="1"/>
  <c r="AE25" i="64" s="1"/>
  <c r="R40" i="61"/>
  <c r="T40" i="61" s="1"/>
  <c r="V40" i="61" s="1"/>
  <c r="CT32" i="55"/>
  <c r="CV32" i="55" s="1"/>
  <c r="M2" i="65" a="1"/>
  <c r="M2" i="65" s="1"/>
  <c r="M5" i="65" s="1"/>
  <c r="B32" i="61"/>
  <c r="M32" i="61" s="1"/>
  <c r="R32" i="61" s="1"/>
  <c r="T32" i="61" s="1"/>
  <c r="V32" i="61" s="1"/>
  <c r="BH26" i="55"/>
  <c r="E32" i="61" s="1"/>
  <c r="R56" i="61"/>
  <c r="T56" i="61" s="1"/>
  <c r="V56" i="61" s="1"/>
  <c r="CV41" i="55"/>
  <c r="CX41" i="55" s="1"/>
  <c r="R37" i="61"/>
  <c r="T37" i="61" s="1"/>
  <c r="V37" i="61" s="1"/>
  <c r="BH8" i="55"/>
  <c r="E14" i="61" s="1"/>
  <c r="AA55" i="64"/>
  <c r="AC55" i="64" s="1"/>
  <c r="AE55" i="64" s="1"/>
  <c r="M3" i="65" a="1"/>
  <c r="M3" i="65" s="1"/>
  <c r="M6" i="65" s="1"/>
  <c r="D85" i="35"/>
  <c r="E85" i="35"/>
  <c r="B85" i="35"/>
  <c r="CV21" i="55" l="1"/>
  <c r="CX21" i="55" s="1"/>
  <c r="G83" i="35"/>
  <c r="B4" i="58" a="1"/>
  <c r="B4" i="58" s="1"/>
  <c r="Z69" i="35"/>
  <c r="CV11" i="55"/>
  <c r="CX11" i="55" s="1"/>
  <c r="CV14" i="55"/>
  <c r="CX14" i="55" s="1"/>
  <c r="CV30" i="55"/>
  <c r="CX30" i="55" s="1"/>
  <c r="G85" i="35"/>
  <c r="CV31" i="55"/>
  <c r="CX31" i="55" s="1"/>
  <c r="M7" i="65"/>
  <c r="M10" i="65" s="1"/>
  <c r="M9" i="65"/>
  <c r="G84" i="35"/>
  <c r="CV37" i="55"/>
  <c r="CX37" i="55" s="1"/>
  <c r="CW32" i="55"/>
  <c r="CX32" i="55" s="1"/>
  <c r="CV22" i="55"/>
  <c r="CX22" i="55" s="1"/>
  <c r="CV20" i="55"/>
  <c r="CX20" i="55" s="1"/>
  <c r="B82" i="35"/>
  <c r="CV29" i="55"/>
  <c r="CX29" i="55" s="1"/>
  <c r="CV42" i="55"/>
  <c r="CX42" i="55" s="1"/>
  <c r="E82" i="35"/>
  <c r="CV48" i="55"/>
  <c r="CX48" i="55" s="1"/>
  <c r="C82" i="35"/>
  <c r="CV39" i="55"/>
  <c r="CX39" i="55" s="1"/>
  <c r="CV28" i="55"/>
  <c r="CX28" i="55" s="1"/>
  <c r="CV47" i="55"/>
  <c r="CX47" i="55" s="1"/>
  <c r="CV38" i="55"/>
  <c r="CX38" i="55" s="1"/>
  <c r="I9" i="31"/>
  <c r="J9" i="31"/>
  <c r="K9" i="31"/>
  <c r="L9" i="31"/>
  <c r="M9" i="31"/>
  <c r="I10" i="31"/>
  <c r="J10" i="31"/>
  <c r="K10" i="31"/>
  <c r="L10" i="31"/>
  <c r="M10" i="31"/>
  <c r="I11" i="31"/>
  <c r="J11" i="31"/>
  <c r="K11" i="31"/>
  <c r="L11" i="31"/>
  <c r="M11" i="31"/>
  <c r="I12" i="31"/>
  <c r="J12" i="31"/>
  <c r="K12" i="31"/>
  <c r="L12" i="31"/>
  <c r="M12" i="31"/>
  <c r="N12" i="31"/>
  <c r="I13" i="31"/>
  <c r="J13" i="31"/>
  <c r="K13" i="31"/>
  <c r="L13" i="31"/>
  <c r="M13" i="31"/>
  <c r="I14" i="31"/>
  <c r="J14" i="31"/>
  <c r="K14" i="31"/>
  <c r="L14" i="31"/>
  <c r="M14" i="31"/>
  <c r="I15" i="31"/>
  <c r="J15" i="31"/>
  <c r="K15" i="31"/>
  <c r="L15" i="31"/>
  <c r="M15" i="31"/>
  <c r="I16" i="31"/>
  <c r="J16" i="31"/>
  <c r="K16" i="31"/>
  <c r="L16" i="31"/>
  <c r="M16" i="31"/>
  <c r="I17" i="31"/>
  <c r="N17" i="31" s="1"/>
  <c r="J17" i="31"/>
  <c r="K17" i="31"/>
  <c r="L17" i="31"/>
  <c r="M17" i="31"/>
  <c r="I18" i="31"/>
  <c r="J18" i="31"/>
  <c r="K18" i="31"/>
  <c r="L18" i="31"/>
  <c r="M18" i="31"/>
  <c r="I19" i="31"/>
  <c r="J19" i="31"/>
  <c r="K19" i="31"/>
  <c r="L19" i="31"/>
  <c r="M19" i="31"/>
  <c r="I20" i="31"/>
  <c r="J20" i="31"/>
  <c r="K20" i="31"/>
  <c r="L20" i="31"/>
  <c r="M20" i="31"/>
  <c r="I21" i="31"/>
  <c r="J21" i="31"/>
  <c r="K21" i="31"/>
  <c r="N21" i="31" s="1"/>
  <c r="L21" i="31"/>
  <c r="M21" i="31"/>
  <c r="I22" i="31"/>
  <c r="J22" i="31"/>
  <c r="K22" i="31"/>
  <c r="L22" i="31"/>
  <c r="M22" i="31"/>
  <c r="I23" i="31"/>
  <c r="J23" i="31"/>
  <c r="K23" i="31"/>
  <c r="L23" i="31"/>
  <c r="M23" i="31"/>
  <c r="I24" i="31"/>
  <c r="J24" i="31"/>
  <c r="K24" i="31"/>
  <c r="L24" i="31"/>
  <c r="M24" i="31"/>
  <c r="I25" i="31"/>
  <c r="J25" i="31"/>
  <c r="N25" i="31" s="1"/>
  <c r="K25" i="31"/>
  <c r="L25" i="31"/>
  <c r="M25" i="31"/>
  <c r="I26" i="31"/>
  <c r="J26" i="31"/>
  <c r="K26" i="31"/>
  <c r="L26" i="31"/>
  <c r="M26" i="31"/>
  <c r="I27" i="31"/>
  <c r="J27" i="31"/>
  <c r="K27" i="31"/>
  <c r="L27" i="31"/>
  <c r="M27" i="31"/>
  <c r="I28" i="31"/>
  <c r="J28" i="31"/>
  <c r="N28" i="31" s="1"/>
  <c r="K28" i="31"/>
  <c r="L28" i="31"/>
  <c r="M28" i="31"/>
  <c r="I29" i="31"/>
  <c r="J29" i="31"/>
  <c r="K29" i="31"/>
  <c r="L29" i="31"/>
  <c r="M29" i="31"/>
  <c r="I30" i="31"/>
  <c r="J30" i="31"/>
  <c r="K30" i="31"/>
  <c r="L30" i="31"/>
  <c r="M30" i="31"/>
  <c r="I31" i="31"/>
  <c r="J31" i="31"/>
  <c r="K31" i="31"/>
  <c r="L31" i="31"/>
  <c r="M31" i="31"/>
  <c r="I32" i="31"/>
  <c r="J32" i="31"/>
  <c r="K32" i="31"/>
  <c r="L32" i="31"/>
  <c r="M32" i="31"/>
  <c r="N32" i="31"/>
  <c r="I33" i="31"/>
  <c r="J33" i="31"/>
  <c r="K33" i="31"/>
  <c r="L33" i="31"/>
  <c r="M33" i="31"/>
  <c r="I34" i="31"/>
  <c r="J34" i="31"/>
  <c r="K34" i="31"/>
  <c r="L34" i="31"/>
  <c r="M34" i="31"/>
  <c r="I35" i="31"/>
  <c r="J35" i="31"/>
  <c r="K35" i="31"/>
  <c r="L35" i="31"/>
  <c r="M35" i="31"/>
  <c r="I36" i="31"/>
  <c r="N36" i="31" s="1"/>
  <c r="J36" i="31"/>
  <c r="K36" i="31"/>
  <c r="L36" i="31"/>
  <c r="M36" i="31"/>
  <c r="I37" i="31"/>
  <c r="J37" i="31"/>
  <c r="K37" i="31"/>
  <c r="L37" i="31"/>
  <c r="M37" i="31"/>
  <c r="I38" i="31"/>
  <c r="J38" i="31"/>
  <c r="K38" i="31"/>
  <c r="L38" i="31"/>
  <c r="M38" i="31"/>
  <c r="I39" i="31"/>
  <c r="N39" i="31" s="1"/>
  <c r="J39" i="31"/>
  <c r="K39" i="31"/>
  <c r="L39" i="31"/>
  <c r="M39" i="31"/>
  <c r="I40" i="31"/>
  <c r="J40" i="31"/>
  <c r="N40" i="31" s="1"/>
  <c r="K40" i="31"/>
  <c r="L40" i="31"/>
  <c r="M40" i="31"/>
  <c r="I41" i="31"/>
  <c r="J41" i="31"/>
  <c r="K41" i="31"/>
  <c r="L41" i="31"/>
  <c r="M41" i="31"/>
  <c r="I42" i="31"/>
  <c r="J42" i="31"/>
  <c r="K42" i="31"/>
  <c r="L42" i="31"/>
  <c r="M42" i="31"/>
  <c r="I43" i="31"/>
  <c r="J43" i="31"/>
  <c r="N43" i="31" s="1"/>
  <c r="K43" i="31"/>
  <c r="L43" i="31"/>
  <c r="M43" i="31"/>
  <c r="I44" i="31"/>
  <c r="N44" i="31" s="1"/>
  <c r="J44" i="31"/>
  <c r="K44" i="31"/>
  <c r="L44" i="31"/>
  <c r="M44" i="31"/>
  <c r="I45" i="31"/>
  <c r="J45" i="31"/>
  <c r="K45" i="31"/>
  <c r="L45" i="31"/>
  <c r="M45" i="31"/>
  <c r="I46" i="31"/>
  <c r="J46" i="31"/>
  <c r="K46" i="31"/>
  <c r="L46" i="31"/>
  <c r="M46" i="31"/>
  <c r="I47" i="31"/>
  <c r="N47" i="31" s="1"/>
  <c r="J47" i="31"/>
  <c r="K47" i="31"/>
  <c r="L47" i="31"/>
  <c r="M47" i="31"/>
  <c r="I48" i="31"/>
  <c r="J48" i="31"/>
  <c r="K48" i="31"/>
  <c r="L48" i="31"/>
  <c r="M48" i="31"/>
  <c r="N48" i="31"/>
  <c r="I49" i="31"/>
  <c r="J49" i="31"/>
  <c r="K49" i="31"/>
  <c r="L49" i="31"/>
  <c r="M49" i="31"/>
  <c r="I50" i="31"/>
  <c r="J50" i="31"/>
  <c r="K50" i="31"/>
  <c r="L50" i="31"/>
  <c r="M50" i="31"/>
  <c r="I51" i="31"/>
  <c r="J51" i="31"/>
  <c r="K51" i="31"/>
  <c r="L51" i="31"/>
  <c r="M51" i="31"/>
  <c r="N51" i="31"/>
  <c r="I52" i="31"/>
  <c r="J52" i="31"/>
  <c r="K52" i="31"/>
  <c r="L52" i="31"/>
  <c r="M52" i="31"/>
  <c r="I53" i="31"/>
  <c r="J53" i="31"/>
  <c r="K53" i="31"/>
  <c r="L53" i="31"/>
  <c r="M53" i="31"/>
  <c r="I54" i="31"/>
  <c r="J54" i="31"/>
  <c r="K54" i="31"/>
  <c r="L54" i="31"/>
  <c r="M54" i="31"/>
  <c r="J8" i="31"/>
  <c r="K8" i="31"/>
  <c r="L8" i="31"/>
  <c r="M8" i="31"/>
  <c r="I8" i="31"/>
  <c r="N16" i="31" l="1"/>
  <c r="N53" i="31"/>
  <c r="N27" i="31"/>
  <c r="N20" i="31"/>
  <c r="N35" i="31"/>
  <c r="N9" i="31"/>
  <c r="N8" i="31"/>
  <c r="BG6" i="65" s="1"/>
  <c r="BF6" i="65" s="1"/>
  <c r="BE6" i="65" s="1"/>
  <c r="BD6" i="65" s="1"/>
  <c r="BC6" i="65" s="1"/>
  <c r="BB6" i="65" s="1"/>
  <c r="BA6" i="65" s="1"/>
  <c r="AZ6" i="65" s="1"/>
  <c r="AY6" i="65" s="1"/>
  <c r="AX6" i="65" s="1"/>
  <c r="AV6" i="65" s="1"/>
  <c r="AU6" i="65" s="1"/>
  <c r="AT6" i="65" s="1"/>
  <c r="AS6" i="65" s="1"/>
  <c r="AR6" i="65" s="1"/>
  <c r="AQ6" i="65" s="1"/>
  <c r="AP6" i="65" s="1"/>
  <c r="AO6" i="65" s="1"/>
  <c r="AN6" i="65" s="1"/>
  <c r="AM6" i="65" s="1"/>
  <c r="AL6" i="65" s="1"/>
  <c r="AK6" i="65" s="1"/>
  <c r="AJ6" i="65" s="1"/>
  <c r="AI6" i="65" s="1"/>
  <c r="AH6" i="65" s="1"/>
  <c r="AG6" i="65" s="1"/>
  <c r="AF6" i="65" s="1"/>
  <c r="AE6" i="65" s="1"/>
  <c r="AD6" i="65" s="1"/>
  <c r="AC6" i="65" s="1"/>
  <c r="AB6" i="65" s="1"/>
  <c r="AA6" i="65" s="1"/>
  <c r="Z6" i="65" s="1"/>
  <c r="Y6" i="65" s="1"/>
  <c r="X6" i="65" s="1"/>
  <c r="W6" i="65" s="1"/>
  <c r="V6" i="65" s="1"/>
  <c r="U6" i="65" s="1"/>
  <c r="T6" i="65" s="1"/>
  <c r="S6" i="65" s="1"/>
  <c r="R6" i="65" s="1"/>
  <c r="Q6" i="65" s="1"/>
  <c r="P6" i="65" s="1"/>
  <c r="O6" i="65" s="1"/>
  <c r="BG5" i="65" s="1"/>
  <c r="BF5" i="65" s="1"/>
  <c r="BE5" i="65" s="1"/>
  <c r="BD5" i="65" s="1"/>
  <c r="BC5" i="65" s="1"/>
  <c r="BB5" i="65" s="1"/>
  <c r="BA5" i="65" s="1"/>
  <c r="AZ5" i="65" s="1"/>
  <c r="AY5" i="65" s="1"/>
  <c r="AX5" i="65" s="1"/>
  <c r="AV5" i="65" s="1"/>
  <c r="AU5" i="65" s="1"/>
  <c r="AT5" i="65" s="1"/>
  <c r="AS5" i="65" s="1"/>
  <c r="AR5" i="65" s="1"/>
  <c r="AQ5" i="65" s="1"/>
  <c r="AP5" i="65" s="1"/>
  <c r="AO5" i="65" s="1"/>
  <c r="AN5" i="65" s="1"/>
  <c r="AM5" i="65" s="1"/>
  <c r="AL5" i="65" s="1"/>
  <c r="AK5" i="65" s="1"/>
  <c r="AJ5" i="65" s="1"/>
  <c r="AI5" i="65" s="1"/>
  <c r="AH5" i="65" s="1"/>
  <c r="AG5" i="65" s="1"/>
  <c r="AF5" i="65" s="1"/>
  <c r="AE5" i="65" s="1"/>
  <c r="AD5" i="65" s="1"/>
  <c r="AC5" i="65" s="1"/>
  <c r="AB5" i="65" s="1"/>
  <c r="AA5" i="65" s="1"/>
  <c r="Z5" i="65" s="1"/>
  <c r="Y5" i="65" s="1"/>
  <c r="X5" i="65" s="1"/>
  <c r="W5" i="65" s="1"/>
  <c r="V5" i="65" s="1"/>
  <c r="U5" i="65" s="1"/>
  <c r="T5" i="65" s="1"/>
  <c r="S5" i="65" s="1"/>
  <c r="R5" i="65" s="1"/>
  <c r="Q5" i="65" s="1"/>
  <c r="P5" i="65" s="1"/>
  <c r="O5" i="65" s="1"/>
  <c r="O7" i="65" s="1"/>
  <c r="O10" i="65" s="1"/>
  <c r="N52" i="31"/>
  <c r="N24" i="31"/>
  <c r="N42" i="31"/>
  <c r="N49" i="31"/>
  <c r="N38" i="31"/>
  <c r="N45" i="31"/>
  <c r="N23" i="31"/>
  <c r="N34" i="31"/>
  <c r="N41" i="31"/>
  <c r="N30" i="31"/>
  <c r="N19" i="31"/>
  <c r="N26" i="31"/>
  <c r="N37" i="31"/>
  <c r="N15" i="31"/>
  <c r="N22" i="31"/>
  <c r="N11" i="31"/>
  <c r="N33" i="31"/>
  <c r="J3" i="59"/>
  <c r="J2" i="59"/>
  <c r="N29" i="31"/>
  <c r="N18" i="31"/>
  <c r="G82" i="35"/>
  <c r="K3" i="59"/>
  <c r="K2" i="59"/>
  <c r="BP3" i="59"/>
  <c r="BP2" i="59"/>
  <c r="L3" i="59"/>
  <c r="L2" i="59"/>
  <c r="N14" i="31"/>
  <c r="M3" i="59"/>
  <c r="M2" i="59"/>
  <c r="N10" i="31"/>
  <c r="N3" i="59"/>
  <c r="N2" i="59"/>
  <c r="N54" i="31"/>
  <c r="BO3" i="59"/>
  <c r="BO2" i="59"/>
  <c r="I3" i="59"/>
  <c r="I2" i="59"/>
  <c r="O3" i="59"/>
  <c r="O2" i="59"/>
  <c r="P3" i="59"/>
  <c r="P2" i="59"/>
  <c r="N50" i="31"/>
  <c r="Q3" i="59"/>
  <c r="Q2" i="59"/>
  <c r="N13" i="31"/>
  <c r="BN3" i="59"/>
  <c r="BN2" i="59"/>
  <c r="N46" i="31"/>
  <c r="N31" i="31"/>
  <c r="AV7" i="65"/>
  <c r="AV9" i="65" s="1"/>
  <c r="BD7" i="65"/>
  <c r="BD9" i="65" s="1"/>
  <c r="Q7" i="65"/>
  <c r="Q9" i="65" s="1"/>
  <c r="AO7" i="65"/>
  <c r="AO9" i="65" s="1"/>
  <c r="AW5" i="65"/>
  <c r="BH5" i="65" a="1"/>
  <c r="BE7" i="65"/>
  <c r="BE9" i="65" s="1"/>
  <c r="R7" i="65"/>
  <c r="R10" i="65" s="1"/>
  <c r="Z7" i="65"/>
  <c r="Z10" i="65" s="1"/>
  <c r="AA7" i="65"/>
  <c r="AA9" i="65" s="1"/>
  <c r="AI7" i="65"/>
  <c r="AI10" i="65" s="1"/>
  <c r="AB7" i="65"/>
  <c r="AB9" i="65" s="1"/>
  <c r="AJ7" i="65"/>
  <c r="AJ10" i="65" s="1"/>
  <c r="N6" i="65"/>
  <c r="C6" i="65" a="1"/>
  <c r="AC7" i="65"/>
  <c r="AC9" i="65" s="1"/>
  <c r="AK7" i="65"/>
  <c r="AK9" i="65" s="1"/>
  <c r="AS7" i="65"/>
  <c r="AS9" i="65" s="1"/>
  <c r="N5" i="65"/>
  <c r="C5" i="65" a="1"/>
  <c r="AL7" i="65"/>
  <c r="AL9" i="65" s="1"/>
  <c r="AT7" i="65"/>
  <c r="AT10" i="65" s="1"/>
  <c r="AT9" i="65"/>
  <c r="AE7" i="65"/>
  <c r="AE9" i="65" s="1"/>
  <c r="AM7" i="65"/>
  <c r="AM9" i="65" s="1"/>
  <c r="AU7" i="65"/>
  <c r="AU10" i="65" s="1"/>
  <c r="BH6" i="65" a="1"/>
  <c r="AW6" i="65"/>
  <c r="AD7" i="65" l="1"/>
  <c r="AD10" i="65" s="1"/>
  <c r="U7" i="65"/>
  <c r="U10" i="65" s="1"/>
  <c r="BG7" i="65"/>
  <c r="BG9" i="65" s="1"/>
  <c r="BF7" i="65"/>
  <c r="BF10" i="65" s="1"/>
  <c r="AN7" i="65"/>
  <c r="AN10" i="65" s="1"/>
  <c r="T7" i="65"/>
  <c r="T10" i="65" s="1"/>
  <c r="W7" i="65"/>
  <c r="W10" i="65" s="1"/>
  <c r="V7" i="65"/>
  <c r="V10" i="65" s="1"/>
  <c r="AX7" i="65"/>
  <c r="AX10" i="65" s="1"/>
  <c r="AF7" i="65"/>
  <c r="AF10" i="65" s="1"/>
  <c r="X7" i="65"/>
  <c r="X9" i="65" s="1"/>
  <c r="AZ7" i="65"/>
  <c r="AZ10" i="65" s="1"/>
  <c r="AQ7" i="65"/>
  <c r="AQ10" i="65" s="1"/>
  <c r="AG7" i="65"/>
  <c r="AG10" i="65" s="1"/>
  <c r="P7" i="65"/>
  <c r="P9" i="65" s="1"/>
  <c r="S7" i="65"/>
  <c r="S10" i="65" s="1"/>
  <c r="AY7" i="65"/>
  <c r="AY10" i="65" s="1"/>
  <c r="AP7" i="65"/>
  <c r="AP10" i="65" s="1"/>
  <c r="BC7" i="65"/>
  <c r="BC10" i="65" s="1"/>
  <c r="BB7" i="65"/>
  <c r="BB10" i="65" s="1"/>
  <c r="BA7" i="65"/>
  <c r="BA10" i="65" s="1"/>
  <c r="AR7" i="65"/>
  <c r="AR9" i="65" s="1"/>
  <c r="AI9" i="65"/>
  <c r="AH7" i="65"/>
  <c r="AH10" i="65" s="1"/>
  <c r="Y7" i="65"/>
  <c r="Y9" i="65" s="1"/>
  <c r="AL10" i="65"/>
  <c r="X10" i="65"/>
  <c r="P10" i="65"/>
  <c r="AS10" i="65"/>
  <c r="AU9" i="65"/>
  <c r="AG9" i="65"/>
  <c r="BD10" i="65"/>
  <c r="Z9" i="65"/>
  <c r="BG10" i="65"/>
  <c r="BE10" i="65"/>
  <c r="AE10" i="65"/>
  <c r="Y10" i="65"/>
  <c r="O9" i="65"/>
  <c r="AM10" i="65"/>
  <c r="AP9" i="65"/>
  <c r="AV10" i="65"/>
  <c r="AC10" i="65"/>
  <c r="AO10" i="65"/>
  <c r="AR10" i="65"/>
  <c r="BF9" i="65"/>
  <c r="AK10" i="65"/>
  <c r="AD9" i="65"/>
  <c r="AJ9" i="65"/>
  <c r="AW7" i="65"/>
  <c r="AW10" i="65" s="1"/>
  <c r="BH6" i="65"/>
  <c r="V9" i="65"/>
  <c r="AA10" i="65"/>
  <c r="N7" i="65"/>
  <c r="N10" i="65" s="1"/>
  <c r="BA9" i="65"/>
  <c r="U9" i="65"/>
  <c r="AZ9" i="65"/>
  <c r="AX9" i="65"/>
  <c r="R9" i="65"/>
  <c r="C5" i="65"/>
  <c r="Q10" i="65"/>
  <c r="BH5" i="65"/>
  <c r="C6" i="65"/>
  <c r="AB10" i="65"/>
  <c r="BB9" i="65" l="1"/>
  <c r="S9" i="65"/>
  <c r="AN9" i="65"/>
  <c r="BC9" i="65"/>
  <c r="AY9" i="65"/>
  <c r="AQ9" i="65"/>
  <c r="T9" i="65"/>
  <c r="AW9" i="65"/>
  <c r="AF9" i="65"/>
  <c r="AH9" i="65"/>
  <c r="W9" i="65"/>
  <c r="D7" i="65"/>
  <c r="D9" i="65" s="1"/>
  <c r="N9" i="65"/>
  <c r="F7" i="65"/>
  <c r="F9" i="65" s="1"/>
  <c r="G7" i="65"/>
  <c r="G10" i="65" s="1"/>
  <c r="G9" i="65"/>
  <c r="H7" i="65"/>
  <c r="H9" i="65" s="1"/>
  <c r="K7" i="65"/>
  <c r="K10" i="65" s="1"/>
  <c r="C7" i="65"/>
  <c r="C9" i="65" s="1"/>
  <c r="BI7" i="65"/>
  <c r="BI9" i="65" s="1"/>
  <c r="BJ7" i="65"/>
  <c r="BJ9" i="65" s="1"/>
  <c r="L7" i="65"/>
  <c r="L10" i="65" s="1"/>
  <c r="BK7" i="65"/>
  <c r="BK9" i="65" s="1"/>
  <c r="E7" i="65"/>
  <c r="E9" i="65" s="1"/>
  <c r="BH7" i="65"/>
  <c r="BH9" i="65" s="1"/>
  <c r="J7" i="65"/>
  <c r="J10" i="65" s="1"/>
  <c r="I7" i="65"/>
  <c r="I9" i="65" s="1"/>
  <c r="I10" i="65" l="1"/>
  <c r="E10" i="65"/>
  <c r="F10" i="65"/>
  <c r="K9" i="65"/>
  <c r="BJ10" i="65"/>
  <c r="BH10" i="65"/>
  <c r="C10" i="65"/>
  <c r="BI10" i="65"/>
  <c r="H10" i="65"/>
  <c r="BK10" i="65"/>
  <c r="D10" i="65"/>
  <c r="J9" i="65"/>
  <c r="L9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<sst xmlns="http://schemas.openxmlformats.org/spreadsheetml/2006/main" count="3314" uniqueCount="1176">
  <si>
    <t>Device</t>
  </si>
  <si>
    <t>Halogen</t>
  </si>
  <si>
    <t>LED</t>
  </si>
  <si>
    <t>Other</t>
  </si>
  <si>
    <t>T5</t>
  </si>
  <si>
    <t>General Service - Pin</t>
  </si>
  <si>
    <t>Metal Halide</t>
  </si>
  <si>
    <t>Total</t>
  </si>
  <si>
    <t>TOTAL</t>
  </si>
  <si>
    <t>DOE (2002)</t>
  </si>
  <si>
    <t>http://www.lamptech.co.uk/Spec%20Sheets/IN%20R%20225-150A80CSF-E27%20Philips.htm</t>
  </si>
  <si>
    <t>http://www.lamptech.co.uk/Spec%20Sheets/D%20FLCi%20Philips%20SL18%20Demo.htm</t>
  </si>
  <si>
    <t>Edison First Commercial Carbon Lamp</t>
  </si>
  <si>
    <t>http://www.lamptech.co.uk/Spec%20Sheets/IN%20C%20Edison%201879.htm</t>
  </si>
  <si>
    <t>Pollard Lamp with Silver Film Seals</t>
  </si>
  <si>
    <t>http://www.lamptech.co.uk/Spec%20Sheets/IN%20C%20Pollard%20TH.htm</t>
  </si>
  <si>
    <t>Carbon Filament with Mk.2 Vitrite Cap</t>
  </si>
  <si>
    <t>GE Tantalum Filament 25W of American Design</t>
  </si>
  <si>
    <t>http://www.lamptech.co.uk/Spec%20Sheets/IN%20TA%20GE%2025W.htm</t>
  </si>
  <si>
    <t>http://www.lamptech.co.uk/Spec%20Sheets/IN%20C%20Robertson%20Vitrite%20Mk2.htm</t>
  </si>
  <si>
    <t>Philips Half-Watt Gas-Filled Tungsten</t>
  </si>
  <si>
    <t>GE-Mazda White Bowl Indirect Light</t>
  </si>
  <si>
    <t>http://www.lamptech.co.uk/Spec%20Sheets/IN%20R%20GE%20125-200PS30WB-E26.htm</t>
  </si>
  <si>
    <t>http://www.lamptech.co.uk/Spec%20Sheets/IN%20C%20Edison%201884.htm</t>
  </si>
  <si>
    <t>http://www.lamptech.co.uk/Spec%20Sheets/IN%20WD%20GE%20110-40S18-E26%20Pasted%20Clamps.htm</t>
  </si>
  <si>
    <t>Year</t>
  </si>
  <si>
    <t>Luminous Efficacy [lm/W]</t>
  </si>
  <si>
    <t>Source</t>
  </si>
  <si>
    <t>Edison Bamboo Filament with Copper Clamps</t>
  </si>
  <si>
    <t>Edison New Type 1893-1899</t>
  </si>
  <si>
    <t>http://www.lamptech.co.uk/Spec%20Sheets/IN%20C%20Edison%20New%20Type.htm</t>
  </si>
  <si>
    <t>Drawn Tungsten with Pasted Clamps &amp; Dumet Seals</t>
  </si>
  <si>
    <t>http://www.lamptech.co.uk/Spec%20Sheets/IN%20WC%20Philips%20HalfWatt%20100W.htm</t>
  </si>
  <si>
    <t>http://www.lamptech.co.uk/Spec%20Sheets/IN%20WC%20GEC%20240-100PS60CL-BC%20Single%20Support.htm</t>
  </si>
  <si>
    <t>Swan Centenary - Single Filament Support GLS</t>
  </si>
  <si>
    <t>Electricity Consumption [W]</t>
  </si>
  <si>
    <t>Inside Frosted Crown Silver Reflector</t>
  </si>
  <si>
    <t>http://www.lamptech.co.uk/Spec%20Sheets/IN%20R%20GE%20120-100A23SB-E26.htm</t>
  </si>
  <si>
    <t>GE-Mazda Silver Bowl Indirect Light</t>
  </si>
  <si>
    <t>http://www.lamptech.co.uk/Spec%20Sheets/IN%20WC%20GE-Edison%20120-50A21IF-E26.htm</t>
  </si>
  <si>
    <t>Inside Frosted 'Pearl' A-Line Incandescent</t>
  </si>
  <si>
    <t>http://www.lamptech.co.uk/Spec%20Sheets/D%20FL%20Halo%20Ar%20Mazda%20F80T12-D%20BC.htm</t>
  </si>
  <si>
    <t>Mazda Bayonet Capped Halophosphate Fluorescent</t>
  </si>
  <si>
    <t>http://www.lamptech.co.uk/Spec%20Sheets/D%20FL%20Philips%20MCFE80.htm</t>
  </si>
  <si>
    <t>MCFE Bayonet Capped Linear Fluorescent</t>
  </si>
  <si>
    <t>http://www.lamptech.co.uk/Spec%20Sheets/D%20FL%20Halo%20Ar%20Osram%20F80T12-W%20BC.htm</t>
  </si>
  <si>
    <t>Osram Last Generation BC Capped Fluorescent</t>
  </si>
  <si>
    <t>http://www.lamptech.co.uk/Spec%20Sheets/D%20FL%20HaloDX%20Ar%20GEC%20F80T12-WWX%20BC.htm</t>
  </si>
  <si>
    <t>Osram Bayonet Capped Deluxe Fluorescent</t>
  </si>
  <si>
    <t>GE American Fluorescent Watt-Miser F90T17-CW-WM</t>
  </si>
  <si>
    <t>http://www.lamptech.co.uk/Spec%20Sheets/D%20FL%20Halo%20Kr%20GE%20F90T17-CW-WM.htm</t>
  </si>
  <si>
    <t>GE American Fluorescent PowerGroove F96PG17-CW</t>
  </si>
  <si>
    <t>http://www.lamptech.co.uk/Spec%20Sheets/D%20FL%20Halo%20Ar%20GE%20F96PG17-CW.htm</t>
  </si>
  <si>
    <t>http://www.lamptech.co.uk/Spec%20Sheets/D%20FL%20Sylvania%20F48T12-CW-VHO.htm</t>
  </si>
  <si>
    <t>Sylvania Very High Ouptut F48T12-CW-VHO</t>
  </si>
  <si>
    <t>ENERGY STAR Data</t>
  </si>
  <si>
    <t>BAT</t>
  </si>
  <si>
    <t>http://www.lamptech.co.uk/Spec%20Sheets/LEDi%20Philips%20400A60IF827-E27%20Glow.htm</t>
  </si>
  <si>
    <t>Philips Master LEDbulb 'Glow' 7W</t>
  </si>
  <si>
    <t>Thorn 49-1101 - LED GaAsP Red</t>
  </si>
  <si>
    <t>http://www.lamptech.co.uk/Spec%20Sheets/LED%20Thorn%20TO-18%20Red.htm</t>
  </si>
  <si>
    <t>Thorn 49-1121 - LED GaAsP Yellow</t>
  </si>
  <si>
    <t>http://www.lamptech.co.uk/Spec%20Sheets/LED%20Thorn%20TO-18%20Yellow.htm</t>
  </si>
  <si>
    <t>Notes</t>
  </si>
  <si>
    <t>Single diode</t>
  </si>
  <si>
    <t>DOE (2012)</t>
  </si>
  <si>
    <t>DOE (2017)</t>
  </si>
  <si>
    <t>http://www.lamptech.co.uk/Spec%20Sheets/D%20FLCi%20GE%20FLE42HLX-VT-827.htm</t>
  </si>
  <si>
    <t>GE Heliax Compact Fluorescent FLE42HLX-VT-827</t>
  </si>
  <si>
    <t>http://www.lamptech.co.uk/Spec%20Sheets/D%20FLCi%20Philips%20Tornado.htm</t>
  </si>
  <si>
    <t>Philips Tornado Asian Compact Fluorescent</t>
  </si>
  <si>
    <t>PLCE*7 Compact Fluorescent with Electronic Ballast</t>
  </si>
  <si>
    <t>http://www.lamptech.co.uk/Spec%20Sheets/D%20FLCi%20Philips%20PLCE7.htm</t>
  </si>
  <si>
    <t>MiniLynx Pastel Compact Fluorescent Lamp</t>
  </si>
  <si>
    <t>http://www.lamptech.co.uk/Spec%20Sheets/D%20FLCi%20Sylvania%20MiniLynx15%20Rose.htm</t>
  </si>
  <si>
    <t>"Ambiance PRO" GLS-Shaped Compact Fluorescent</t>
  </si>
  <si>
    <t>http://www.lamptech.co.uk/Spec%20Sheets/D%20FLCi%20Philips%20Ambiance.htm</t>
  </si>
  <si>
    <t>http://www.lamptech.co.uk/Spec%20Sheets/D%20FLCi%20Osram%20Dulux%20EL%20Classic.htm</t>
  </si>
  <si>
    <t>Dulux EL Classic Compact Fluorescent Retrofit</t>
  </si>
  <si>
    <t>Philips Genie Series Asian Compact Fluorescent</t>
  </si>
  <si>
    <t>http://www.lamptech.co.uk/Spec%20Sheets/D%20FLCi%20Philips%20Genie.htm</t>
  </si>
  <si>
    <t>Type</t>
  </si>
  <si>
    <t>Retrofit Lamps - Electronically Ballasted</t>
  </si>
  <si>
    <t>Mazda Low Energy - The First GLS sized CFL</t>
  </si>
  <si>
    <t>http://www.lamptech.co.uk/Spec%20Sheets/D%20FLCi%20Mazda%202DA10.htm</t>
  </si>
  <si>
    <t>Retrofit Lamps - Magnetically Ballasted</t>
  </si>
  <si>
    <t>SL1000 - First Compact Fluorescent Prototype</t>
  </si>
  <si>
    <t>http://www.lamptech.co.uk/Spec%20Sheets/D%20FLCi%20Philips%20SL1000.htm</t>
  </si>
  <si>
    <t>Philips SL*18 Demonstration Lamp</t>
  </si>
  <si>
    <t>SL*18 Compact Fluorescent with Integral Ballast</t>
  </si>
  <si>
    <t>http://www.lamptech.co.uk/Spec%20Sheets/D%20FLCi%20Philips%20SL18%20Mk2%20Prismatic.htm</t>
  </si>
  <si>
    <t>American Swan Carbon Filament Lamp</t>
  </si>
  <si>
    <t>http://www.lamptech.co.uk/Spec%20Sheets/IN%20C%20Brush-Swan%20BC.htm</t>
  </si>
  <si>
    <t>Tipless Carbon Filament Lamp</t>
  </si>
  <si>
    <t>http://www.lamptech.co.uk/Spec%20Sheets/IN%20C%20FtWayne%20A-B.htm</t>
  </si>
  <si>
    <t>Lane-Fox Carbon Filament Lamp</t>
  </si>
  <si>
    <t>http://www.lamptech.co.uk/Spec%20Sheets/IN%20C%20Lane-Fox.htm</t>
  </si>
  <si>
    <t>Maxim Carbon Filament Lamp</t>
  </si>
  <si>
    <t>http://www.lamptech.co.uk/Spec%20Sheets/IN%20C%20Maxim.htm</t>
  </si>
  <si>
    <t>Tantalum Filament</t>
  </si>
  <si>
    <t>Siemens Spherical Tantalum Filament</t>
  </si>
  <si>
    <t>http://www.lamptech.co.uk/Spec%20Sheets/IN%20TA%20Siemens%20Globe%2032CP.htm</t>
  </si>
  <si>
    <t>Siemens Double Cage Tantalum Filament</t>
  </si>
  <si>
    <t>http://www.lamptech.co.uk/Spec%20Sheets/IN%20TA%20Siemens%20Double%20Cage.htm</t>
  </si>
  <si>
    <t>Westinghouse Tantalum Filament of American Design</t>
  </si>
  <si>
    <t>http://www.lamptech.co.uk/Spec%20Sheets/IN%20TA%20Westinghouse%2050W.htm</t>
  </si>
  <si>
    <t>Siemens Tantalum with Concentrated Filament</t>
  </si>
  <si>
    <t>http://www.lamptech.co.uk/Spec%20Sheets/IN%20TA%20Siemens%20Globe%20Focus.htm</t>
  </si>
  <si>
    <t>Standard - General Service (Industrial)</t>
  </si>
  <si>
    <t>General Service - A-type (Residential)</t>
  </si>
  <si>
    <t>General Purpose - A-Shape (Commercial)</t>
  </si>
  <si>
    <t>T8 – More than 4’ (Commercial)</t>
  </si>
  <si>
    <t>T5 (Commercial)</t>
  </si>
  <si>
    <t>Low Voltage Display (Commercial)</t>
  </si>
  <si>
    <t>Halogen – Double Ended (Commercial)</t>
  </si>
  <si>
    <t>GE First Generation Iodine Quartzline Q500T3/CL</t>
  </si>
  <si>
    <t>http://www.lamptech.co.uk/Spec%20Sheets/TH%20DE%20GE%20Q500T3CL.htm</t>
  </si>
  <si>
    <t>Linear Halogen with Integrated Fusing - K/9 12113R</t>
  </si>
  <si>
    <t>http://www.lamptech.co.uk/Spec%20Sheets/TH%20DE%20Q300T10C-245%20Fuse%20Chamber%20Philips.htm</t>
  </si>
  <si>
    <t>Double Ended Halogen 2⅝" - FAL - A1/227</t>
  </si>
  <si>
    <t>http://www.lamptech.co.uk/Spec%20Sheets/TH%20DE%20P%20Q420T4C-120%20FAL%20GE.htm</t>
  </si>
  <si>
    <t>Single Ended Halogen Capsule - M/32</t>
  </si>
  <si>
    <t>http://www.lamptech.co.uk/Spec%20Sheets/TH%20SE%20LV%20Q50T10C-GY6.35-12V%20Mazda.htm</t>
  </si>
  <si>
    <t>HaloPin G9 High Voltage Halogen Capsule</t>
  </si>
  <si>
    <t>http://www.lamptech.co.uk/Spec%20Sheets/TH%20SE%20HV%20Q60T12C-G9-230%20Osram.htm</t>
  </si>
  <si>
    <t>Double Jacketed Halogen Floodlight - IODE</t>
  </si>
  <si>
    <t>http://www.lamptech.co.uk/Spec%20Sheets/TH%20DJ%20Q1000T38C-230%20Philips.htm</t>
  </si>
  <si>
    <t>Halostar Glass Type M/151 64482</t>
  </si>
  <si>
    <t>http://www.lamptech.co.uk/Spec%20Sheets/TH%20DJ%20Q250T32CL-E27-245%20Wotan.htm</t>
  </si>
  <si>
    <t>http://www.lamptech.co.uk/Spec%20Sheets/TH%20DJ%20Q250T32CL-E27-245%20Osram.htm</t>
  </si>
  <si>
    <t>Halostar Ceramic Type M/151 65404</t>
  </si>
  <si>
    <t>MasterClassic Halogen IRC Transformer Lamp Retrofit</t>
  </si>
  <si>
    <t>http://www.lamptech.co.uk/Spec%20Sheets/TH%20DJ%20QIR30A55CL-E27-230%20Philips.htm</t>
  </si>
  <si>
    <t>Reflector Lamps - Crown Mirror</t>
  </si>
  <si>
    <t>Reflector Lamps - Brown Reflector</t>
  </si>
  <si>
    <t>GE Incandescent Reflector 1000W RB-52</t>
  </si>
  <si>
    <t>http://www.lamptech.co.uk/Spec%20Sheets/IN%20R%20GE%201000RB52.htm</t>
  </si>
  <si>
    <t>GE Miser BR30 Blown Bulb Reflector</t>
  </si>
  <si>
    <t>http://www.lamptech.co.uk/Spec%20Sheets/IN%20R%20GE%2045BR30FL-E26.htm</t>
  </si>
  <si>
    <t>http://www.lamptech.co.uk/Spec%20Sheets/IN%20WD%20GEC%20240-40SA62CL-BC-S1.htm</t>
  </si>
  <si>
    <t>Double Envelope Halogèna Tubular - K/22</t>
  </si>
  <si>
    <t>http://www.lamptech.co.uk/Spec%20Sheets/TH%20DJ%20Q100BT45OP-B22d-245%20Philips.htm</t>
  </si>
  <si>
    <t>Double Envelope Halogen HC Decorative Candle</t>
  </si>
  <si>
    <t>http://www.lamptech.co.uk/Spec%20Sheets/TH%20DJ%20Q60HX35CL-E14-230%20Osram.htm</t>
  </si>
  <si>
    <t>Osram Halolux Classic A60</t>
  </si>
  <si>
    <t>http://www.lamptech.co.uk/Spec%20Sheets/TH%20DJ%20Q60A60CL-B22d-240%20Osram.htm</t>
  </si>
  <si>
    <t>Sylvania Hi-Spot ES50 - The First GU10 Product</t>
  </si>
  <si>
    <t>http://www.lamptech.co.uk/Spec%20Sheets/TH%20RM%20Q50MR16FL-GU10-230%20Sylvania.htm</t>
  </si>
  <si>
    <t>Osram DecoPin Aluminium Reflector G9</t>
  </si>
  <si>
    <t>http://www.lamptech.co.uk/Spec%20Sheets/TH%20RA%20Q40AR40FL-G9-230%20Osram%20Decopin.htm</t>
  </si>
  <si>
    <t>Sylvania Tru-Aim Professional - M250 EXZ</t>
  </si>
  <si>
    <t>http://www.lamptech.co.uk/Spec%20Sheets/TH%20RM%20Q50MR16S-12%20EXZ%20Sylvania%20Prof.htm</t>
  </si>
  <si>
    <t>Sylvania Professional Deluxe - M269 BAB</t>
  </si>
  <si>
    <t>http://www.lamptech.co.uk/Spec%20Sheets/TH%20RM%20Q20MR16S-12%20BAB%20Sylvania%20PDL.htm</t>
  </si>
  <si>
    <t>Lightstream MR16 Dichroic - M57 GBT</t>
  </si>
  <si>
    <t>http://www.lamptech.co.uk/Spec%20Sheets/TH%20RM%20Q50MR16SP-B15d-12%20M57%20Thorn.htm</t>
  </si>
  <si>
    <t>Exergy-to-energy ratio</t>
  </si>
  <si>
    <t>CFL</t>
  </si>
  <si>
    <r>
      <t>Table 3.08: Total electricity consumption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by household domestic</t>
    </r>
  </si>
  <si>
    <t>appliances 1970 to 2016</t>
  </si>
  <si>
    <t>Return to Title</t>
  </si>
  <si>
    <t>Thousand tonnes of oil equivalent</t>
  </si>
  <si>
    <t>Light</t>
  </si>
  <si>
    <t>Cold</t>
  </si>
  <si>
    <t>Wet</t>
  </si>
  <si>
    <t>Consumer Electronics</t>
  </si>
  <si>
    <t>Home Computing</t>
  </si>
  <si>
    <r>
      <rPr>
        <b/>
        <sz val="8.5"/>
        <rFont val="Arial"/>
        <family val="2"/>
      </rPr>
      <t>Cooking</t>
    </r>
    <r>
      <rPr>
        <b/>
        <vertAlign val="superscript"/>
        <sz val="8.5"/>
        <rFont val="Arial"/>
        <family val="2"/>
      </rPr>
      <t>2</t>
    </r>
  </si>
  <si>
    <t>Standard Light Bulb</t>
  </si>
  <si>
    <t>Fluorescent Strip Lighting</t>
  </si>
  <si>
    <t>Energy Saving Light Bulb</t>
  </si>
  <si>
    <t xml:space="preserve">Total </t>
  </si>
  <si>
    <t>Chest Freezer</t>
  </si>
  <si>
    <t>Fridge-freezer</t>
  </si>
  <si>
    <t>Refrigerator</t>
  </si>
  <si>
    <t>Upright Freezer</t>
  </si>
  <si>
    <t>Washing Machine</t>
  </si>
  <si>
    <t>Washer-dryer</t>
  </si>
  <si>
    <t>Dishwasher</t>
  </si>
  <si>
    <t>Tumble Dryer</t>
  </si>
  <si>
    <t>TV</t>
  </si>
  <si>
    <t>Set Top Box</t>
  </si>
  <si>
    <t>DVD/VCR</t>
  </si>
  <si>
    <t>Games Consoles</t>
  </si>
  <si>
    <t>Power Supply Units</t>
  </si>
  <si>
    <t>Desktops</t>
  </si>
  <si>
    <t>Laptops</t>
  </si>
  <si>
    <t>Monitors</t>
  </si>
  <si>
    <t>Printers</t>
  </si>
  <si>
    <r>
      <t>Multi-Function Devices</t>
    </r>
    <r>
      <rPr>
        <b/>
        <vertAlign val="superscript"/>
        <sz val="8"/>
        <rFont val="Arial"/>
        <family val="2"/>
      </rPr>
      <t>3</t>
    </r>
  </si>
  <si>
    <t>Electric Oven</t>
  </si>
  <si>
    <t>Electric Hob</t>
  </si>
  <si>
    <t>Microwave</t>
  </si>
  <si>
    <t>Kettle</t>
  </si>
  <si>
    <t>1. These figures are not directly comparable with 2013 due to revised methodology.</t>
  </si>
  <si>
    <t xml:space="preserve">    and 3.7 include other equipment, and gas use for cooking.</t>
  </si>
  <si>
    <t xml:space="preserve">2. The electricity consumption data for cooking was not included </t>
  </si>
  <si>
    <t xml:space="preserve">     in the Market Transformation Programme from 2009 as the data </t>
  </si>
  <si>
    <t xml:space="preserve">     were insufficiently robust. The data here draws on forecasts </t>
  </si>
  <si>
    <t xml:space="preserve">     provided to the Department of Business, Energy and Industrial Strategy last </t>
  </si>
  <si>
    <t xml:space="preserve">     in 2008, updated in 2016.</t>
  </si>
  <si>
    <t>3. An MFD is a printer with extra functions, like scanning, faxing</t>
  </si>
  <si>
    <t xml:space="preserve">    and copying, historically provided by separate machines.</t>
  </si>
  <si>
    <t>Market Transformation Programme and analysis by Cambridge Architectural Research Ltd</t>
  </si>
  <si>
    <t>NON DIRECTIONAL LIGHT</t>
  </si>
  <si>
    <t>DIRECTIONAL LIGHT</t>
  </si>
  <si>
    <t>COLD</t>
  </si>
  <si>
    <t>WET</t>
  </si>
  <si>
    <t>PRIMARY TV</t>
  </si>
  <si>
    <t>SECONDARY TV</t>
  </si>
  <si>
    <t>COMPUTERS</t>
  </si>
  <si>
    <t>OTHER</t>
  </si>
  <si>
    <t>General Lamp Shape</t>
  </si>
  <si>
    <t>Compact Flourescent Lamp</t>
  </si>
  <si>
    <t>LCD</t>
  </si>
  <si>
    <t>PDP</t>
  </si>
  <si>
    <t>OLED</t>
  </si>
  <si>
    <t>Desktop</t>
  </si>
  <si>
    <t>Vaccum cleaners</t>
  </si>
  <si>
    <t>.</t>
  </si>
  <si>
    <t xml:space="preserve">Notes: </t>
  </si>
  <si>
    <t>Table A1</t>
  </si>
  <si>
    <t>GWh</t>
  </si>
  <si>
    <t>TOTAL LIGHTING</t>
  </si>
  <si>
    <t>TOTAL TV</t>
  </si>
  <si>
    <t>Consumer electronics</t>
  </si>
  <si>
    <t>COOKING</t>
  </si>
  <si>
    <t>Other TV</t>
  </si>
  <si>
    <t>LCD (2)</t>
  </si>
  <si>
    <t>OLED (2)</t>
  </si>
  <si>
    <t>Multifunction devices</t>
  </si>
  <si>
    <t>Central hot air heating</t>
  </si>
  <si>
    <t>Last updated</t>
  </si>
  <si>
    <r>
      <t xml:space="preserve">. </t>
    </r>
    <r>
      <rPr>
        <sz val="11"/>
        <color theme="1"/>
        <rFont val="Calibri"/>
        <family val="2"/>
        <scheme val="minor"/>
      </rPr>
      <t>Indicates data unavailable</t>
    </r>
  </si>
  <si>
    <t>Comparison with DUKES</t>
  </si>
  <si>
    <t>DUKES</t>
  </si>
  <si>
    <t>Cooking</t>
  </si>
  <si>
    <t>Lighting</t>
  </si>
  <si>
    <t>Appliances</t>
  </si>
  <si>
    <t>New appliances</t>
  </si>
  <si>
    <t xml:space="preserve">Light (%) </t>
  </si>
  <si>
    <t>Electricity consumption by domestic appliances 1970 to 2019 (GWh)</t>
  </si>
  <si>
    <t>Return to Title page</t>
  </si>
  <si>
    <t>Dir General Lamp Shape</t>
  </si>
  <si>
    <t>Dir Halogen</t>
  </si>
  <si>
    <t>Dir LED</t>
  </si>
  <si>
    <t>Other TV (2)</t>
  </si>
  <si>
    <t>Total (2)</t>
  </si>
  <si>
    <t>INC</t>
  </si>
  <si>
    <t>HAL</t>
  </si>
  <si>
    <t>Technology</t>
  </si>
  <si>
    <t>Incandescent (INC)</t>
  </si>
  <si>
    <t>Decorative - Light-Diffusing Finishes</t>
  </si>
  <si>
    <t>White Silica 'Q-Coat' A-Line Incandescent</t>
  </si>
  <si>
    <t>http://www.lamptech.co.uk/Spec%20Sheets/IN%20WC%20GE%20120-100A21QC-E26.htm</t>
  </si>
  <si>
    <t>Osram 'Accent' Decorative Lamp</t>
  </si>
  <si>
    <t>http://www.lamptech.co.uk/Spec%20Sheets/IN%20WC%20GEC%20240-40T65OP-BC%20Accent.htm</t>
  </si>
  <si>
    <t>LSPDD</t>
  </si>
  <si>
    <t>http://galileo.graphycs.cegepsherbrooke.qc.ca/app/en/lamps/2552</t>
  </si>
  <si>
    <t>Halogen (HAL)</t>
  </si>
  <si>
    <t>http://galileo.graphycs.cegepsherbrooke.qc.ca/app/en/lamps/2514</t>
  </si>
  <si>
    <t>Compact fluorescent (CFL)</t>
  </si>
  <si>
    <t>http://galileo.graphycs.cegepsherbrooke.qc.ca/app/en/lamps/2538</t>
  </si>
  <si>
    <t>Light-emitting diode (LED)</t>
  </si>
  <si>
    <t>http://galileo.graphycs.cegepsherbrooke.qc.ca/app/en/lamps/2492</t>
  </si>
  <si>
    <t>High pressure sodium (HPS)</t>
  </si>
  <si>
    <t>Standard Lamps</t>
  </si>
  <si>
    <t>GE Lucalox Low Power Prototype LU125/BD?</t>
  </si>
  <si>
    <t>http://www.lamptech.co.uk/Spec%20Sheets/D%20SHP%20GE%20LU125BD.htm</t>
  </si>
  <si>
    <t>GE Lucalox LU70/BU with Molybdenum Heat Pipe</t>
  </si>
  <si>
    <t>http://www.lamptech.co.uk/Spec%20Sheets/D%20SHP%20GE%20LU70BU.htm</t>
  </si>
  <si>
    <t>GE LU50/A - First American Medium-Based HPS</t>
  </si>
  <si>
    <t>http://www.lamptech.co.uk/Spec%20Sheets/D%20SHP%20GE%20LU50A.htm</t>
  </si>
  <si>
    <t>Reflector Style</t>
  </si>
  <si>
    <t>Thorn SON-R Reflector 70W</t>
  </si>
  <si>
    <t>http://www.lamptech.co.uk/Spec%20Sheets/D%20SHP%20Thorn%20SONR70.htm</t>
  </si>
  <si>
    <t>Thorn EMI Wide Bore SON-T 70W</t>
  </si>
  <si>
    <t>http://www.lamptech.co.uk/Spec%20Sheets/D%20SHP%20Thorn%20SONT70.htm</t>
  </si>
  <si>
    <t>Thorn SON-T Tubular Clear 50W</t>
  </si>
  <si>
    <t>http://www.lamptech.co.uk/Spec%20Sheets/D%20SHP%20Thorn%20SONT50.htm</t>
  </si>
  <si>
    <t>Self-Starting &amp; Mercury Retrofit Designs</t>
  </si>
  <si>
    <t>GE Lucalox LU70/90/D/I/27 with Electronic Ignitor</t>
  </si>
  <si>
    <t>http://www.lamptech.co.uk/Spec%20Sheets/D%20SHP%20GE%20LU70I.htm</t>
  </si>
  <si>
    <t>Thorn SON with Cermet Arc Tube Seals</t>
  </si>
  <si>
    <t>http://www.lamptech.co.uk/Spec%20Sheets/D%20SHP%20Thorn%20SONT70%20Cermet.htm</t>
  </si>
  <si>
    <t>GE Lucalox LU70/90/T10/27 - Compact Tubular HPS</t>
  </si>
  <si>
    <t>http://www.lamptech.co.uk/Spec%20Sheets/D%20SHP%20GE%20LU70-90-T10-27.htm</t>
  </si>
  <si>
    <t>Enhanced Efficacy Designs</t>
  </si>
  <si>
    <t>Sylvania SHP-TS Mercury-Free</t>
  </si>
  <si>
    <t>http://www.lamptech.co.uk/Spec%20Sheets/D%20SHP%20Sylvania%20SHP-MF100.htm</t>
  </si>
  <si>
    <t>GE Lucalox XO High Output Extra Long Life</t>
  </si>
  <si>
    <t>http://www.lamptech.co.uk/Spec%20Sheets/D%20SHP%20GE%20LU70XO.htm</t>
  </si>
  <si>
    <t>Sylvania SPX EcoArc Unsaturated Sodium Retrofit</t>
  </si>
  <si>
    <t>http://www.lamptech.co.uk/Spec%20Sheets/D%20SHP%20Sylvania%20SPX69-108.htm</t>
  </si>
  <si>
    <t>HPS</t>
  </si>
  <si>
    <t>http://galileo.graphycs.cegepsherbrooke.qc.ca/app/en/lamps/2536</t>
  </si>
  <si>
    <t>High pressure sodium (HPS) (&gt;200W)</t>
  </si>
  <si>
    <t>GE Lucalox High Pressure Sodium Prototype</t>
  </si>
  <si>
    <t>http://www.lamptech.co.uk/Spec%20Sheets/D%20SHP%20GE%20LU500.htm</t>
  </si>
  <si>
    <t>Tesla SHC 400W Original HPS Design</t>
  </si>
  <si>
    <t>http://www.lamptech.co.uk/Spec%20Sheets/D%20SHP%20Tesla%20SHC400%20Nb-cup.htm</t>
  </si>
  <si>
    <t>Stellox High Pressure Sodium</t>
  </si>
  <si>
    <t>http://www.lamptech.co.uk/Spec%20Sheets/D%20SHP%20Atlas%20SON250.htm</t>
  </si>
  <si>
    <t>GE Lucalox LU400/BD with External Amalgam Reservoir</t>
  </si>
  <si>
    <t>http://www.lamptech.co.uk/Spec%20Sheets/D%20SHP%20GE%20LU400BD.htm</t>
  </si>
  <si>
    <t>Tungsram TC400 2nd Generation</t>
  </si>
  <si>
    <t>http://www.lamptech.co.uk/Spec%20Sheets/D%20SHP%20Orion%20TC400.htm</t>
  </si>
  <si>
    <t>GE Lucalox LU250/BD/S with Superior Performance</t>
  </si>
  <si>
    <t>http://www.lamptech.co.uk/Spec%20Sheets/D%20SHP%20GE%20LU250-BD-S.htm</t>
  </si>
  <si>
    <t>Polamp WLS 400W 1st Generation</t>
  </si>
  <si>
    <t>http://www.lamptech.co.uk/Spec%20Sheets/D%20SHP%20Polamp%20WLS400.htm</t>
  </si>
  <si>
    <t>GE Lucalox LU1000 S52 with Voltage Fuse</t>
  </si>
  <si>
    <t>http://www.lamptech.co.uk/Spec%20Sheets/D%20SHP%20GE%20LU1000.htm</t>
  </si>
  <si>
    <t>Sylvania Lumalux LU200 HPS</t>
  </si>
  <si>
    <t>http://www.lamptech.co.uk/Spec%20Sheets/D%20SHP%20Sylvania%20LU200.htm</t>
  </si>
  <si>
    <t>GE Lucalox LU250 Universal with Butterfly Crimp</t>
  </si>
  <si>
    <t>http://www.lamptech.co.uk/Spec%20Sheets/D%20SHP%20GE%20LU250.htm</t>
  </si>
  <si>
    <t>Tungsram LU250 with Double Wire Seals</t>
  </si>
  <si>
    <t>http://www.lamptech.co.uk/Spec%20Sheets/D%20SHP%20Tungsram%20LU250.htm</t>
  </si>
  <si>
    <t>Linear Style</t>
  </si>
  <si>
    <t>Quartzray SON-TD 400W</t>
  </si>
  <si>
    <t>http://www.lamptech.co.uk/Spec%20Sheets/D%20SHP%20Thorn%20SONTD400.htm</t>
  </si>
  <si>
    <t>SON-T 1000W with Narrow Bore Nb Seals</t>
  </si>
  <si>
    <t>http://www.lamptech.co.uk/Spec%20Sheets/D%20SHP%20Thorn%20SONT1000.htm</t>
  </si>
  <si>
    <t>Vialox Linear Sodium NAV-TS 400W</t>
  </si>
  <si>
    <t>http://www.lamptech.co.uk/Spec%20Sheets/D%20SHP%20Osram%20NAVTS400.htm</t>
  </si>
  <si>
    <t>Quartzray SON-TD 1000W-400V</t>
  </si>
  <si>
    <t>http://www.lamptech.co.uk/Spec%20Sheets/D%20SHP%20Thorn%20SONTD1000.htm</t>
  </si>
  <si>
    <t>Solarstream Linear Sodium SON-L 250W</t>
  </si>
  <si>
    <t>http://www.lamptech.co.uk/Spec%20Sheets/D%20SHP%20Osram%20SONL250.htm</t>
  </si>
  <si>
    <t>COBR Polam - WLS 400W Linear HP Sodium</t>
  </si>
  <si>
    <t>http://www.lamptech.co.uk/Spec%20Sheets/D%20SHP%20COBR%20WLSTC400.htm</t>
  </si>
  <si>
    <t>Osram Vialox NAV-R 310/360W</t>
  </si>
  <si>
    <t>http://www.lamptech.co.uk/Spec%20Sheets/D%20SHP%20Osram%20SONR310.htm</t>
  </si>
  <si>
    <t>Reflux High Pressure Sodium with Reflector</t>
  </si>
  <si>
    <t>http://www.lamptech.co.uk/Spec%20Sheets/D%20SHP%20Reflux.htm</t>
  </si>
  <si>
    <t>Philips Master GreenPower 1000W TD</t>
  </si>
  <si>
    <t>http://www.lamptech.co.uk/Spec%20Sheets/D%20SHP%20Philips%20SONTD%20GreenPower%201000.htm</t>
  </si>
  <si>
    <t>F15T8 with Zinc Beryllium Silicate Phopshor</t>
  </si>
  <si>
    <t>http://www.lamptech.co.uk/Spec%20Sheets/D%20FL%20Silicate%20Ar%20Westinghouse%20F15T8-W.htm</t>
  </si>
  <si>
    <t>Sylvania F15T12 with Halophosphate Phopshor</t>
  </si>
  <si>
    <t>http://www.lamptech.co.uk/Spec%20Sheets/D%20FL%20Halo%20Ar%20Sylvania%20F15T12-W.htm</t>
  </si>
  <si>
    <t>TL Aperture Miniature Fluorescent</t>
  </si>
  <si>
    <t>http://www.lamptech.co.uk/Spec%20Sheets/D%20FL%20Philips%20TL%20Aperture.htm</t>
  </si>
  <si>
    <t>Slope</t>
  </si>
  <si>
    <t>Intercept</t>
  </si>
  <si>
    <t>%</t>
  </si>
  <si>
    <r>
      <t>Table 5.09 Electricity consumption by certain non-domestic appliances 1970 to 2016</t>
    </r>
    <r>
      <rPr>
        <b/>
        <strike/>
        <vertAlign val="superscript"/>
        <sz val="12"/>
        <rFont val="Arial"/>
        <family val="2"/>
      </rPr>
      <t>1</t>
    </r>
  </si>
  <si>
    <t>Thousand tonnes of oil equivalent (ktoe)</t>
  </si>
  <si>
    <t>ICT - COMPUTERS</t>
  </si>
  <si>
    <t>ICT - MONITORS</t>
  </si>
  <si>
    <t>ICT - PRINTERS</t>
  </si>
  <si>
    <t>HVAC - REFRIGERATION</t>
  </si>
  <si>
    <t>HVAC - AIR CONDITIONING - CENTRAL</t>
  </si>
  <si>
    <t>HVAC - AIR CONDITIONING - PACK</t>
  </si>
  <si>
    <r>
      <t>MOTORS</t>
    </r>
    <r>
      <rPr>
        <vertAlign val="superscript"/>
        <sz val="8"/>
        <color indexed="8"/>
        <rFont val="Arial"/>
        <family val="2"/>
      </rPr>
      <t>5</t>
    </r>
  </si>
  <si>
    <t>CIRCULATORS</t>
  </si>
  <si>
    <t>LIGHTING</t>
  </si>
  <si>
    <t>STREET LIGHTING</t>
  </si>
  <si>
    <t>Laptop</t>
  </si>
  <si>
    <t>Cathode Ray Tube</t>
  </si>
  <si>
    <t>Liquid Crystal Display</t>
  </si>
  <si>
    <t>Plasma</t>
  </si>
  <si>
    <t>Dot Matrix</t>
  </si>
  <si>
    <t>Ink Jet</t>
  </si>
  <si>
    <t>Laser</t>
  </si>
  <si>
    <r>
      <t xml:space="preserve">Multi-Function Device - Ink Jet </t>
    </r>
    <r>
      <rPr>
        <vertAlign val="superscript"/>
        <sz val="8"/>
        <color indexed="8"/>
        <rFont val="Arial"/>
        <family val="2"/>
      </rPr>
      <t>2</t>
    </r>
  </si>
  <si>
    <r>
      <t xml:space="preserve">Multi-Function Device - Laser </t>
    </r>
    <r>
      <rPr>
        <vertAlign val="superscript"/>
        <sz val="8"/>
        <color indexed="8"/>
        <rFont val="Arial"/>
        <family val="2"/>
      </rPr>
      <t>2</t>
    </r>
  </si>
  <si>
    <t>Photocopiers</t>
  </si>
  <si>
    <r>
      <t xml:space="preserve">Cellars </t>
    </r>
    <r>
      <rPr>
        <vertAlign val="superscript"/>
        <sz val="8"/>
        <color indexed="8"/>
        <rFont val="Arial"/>
        <family val="2"/>
      </rPr>
      <t>3</t>
    </r>
  </si>
  <si>
    <t>Commercial Service Cabinets</t>
  </si>
  <si>
    <t>Ice Makers</t>
  </si>
  <si>
    <t>Packaged Chillers</t>
  </si>
  <si>
    <t>Refrigerated Display Cabinets - External</t>
  </si>
  <si>
    <t>Refrigerated Display Cabinets     - Internal</t>
  </si>
  <si>
    <t>Vending Machines</t>
  </si>
  <si>
    <t>Walk in Cool Rooms</t>
  </si>
  <si>
    <t>Air Handling Unit</t>
  </si>
  <si>
    <t>Chiller Absorption</t>
  </si>
  <si>
    <t>Chiller Air</t>
  </si>
  <si>
    <t>Chiller Water</t>
  </si>
  <si>
    <t>Fan Coil Unit</t>
  </si>
  <si>
    <t>Close</t>
  </si>
  <si>
    <t>Ducted Split</t>
  </si>
  <si>
    <t>Indoor</t>
  </si>
  <si>
    <t>Mini Split</t>
  </si>
  <si>
    <t>Moveable</t>
  </si>
  <si>
    <t>Roof Top</t>
  </si>
  <si>
    <t>Window</t>
  </si>
  <si>
    <t>AC - 0.75 to 2kW</t>
  </si>
  <si>
    <t>AC - 3 to 4kW</t>
  </si>
  <si>
    <t>AC - 5 to 11kW</t>
  </si>
  <si>
    <t>AC - 15 to 30kW</t>
  </si>
  <si>
    <t>AC - 37 to 132kW</t>
  </si>
  <si>
    <t>AC - 150 to 400kW</t>
  </si>
  <si>
    <t>AC&amp;DC - 0.75 to 30kW</t>
  </si>
  <si>
    <t>AC&amp;DC - More than 30kW</t>
  </si>
  <si>
    <t>PM&amp;SR - 0.75 to 30kW</t>
  </si>
  <si>
    <t>PM&amp;SR - More than 30kW</t>
  </si>
  <si>
    <t>Large</t>
  </si>
  <si>
    <t>Ambient</t>
  </si>
  <si>
    <t>Display</t>
  </si>
  <si>
    <t>Industry</t>
  </si>
  <si>
    <t>Office</t>
  </si>
  <si>
    <t>Compact Fluorescent Lighting</t>
  </si>
  <si>
    <t>Mercury High Pressure</t>
  </si>
  <si>
    <t>Sodium High Pressure</t>
  </si>
  <si>
    <r>
      <t xml:space="preserve">Sodium High Pressure - New </t>
    </r>
    <r>
      <rPr>
        <vertAlign val="superscript"/>
        <sz val="8"/>
        <color indexed="8"/>
        <rFont val="Arial"/>
        <family val="2"/>
      </rPr>
      <t>4</t>
    </r>
  </si>
  <si>
    <t>Sodium Low Pressure</t>
  </si>
  <si>
    <r>
      <t>Standard Light Bulb</t>
    </r>
    <r>
      <rPr>
        <vertAlign val="superscript"/>
        <sz val="8"/>
        <color indexed="8"/>
        <rFont val="Arial"/>
        <family val="2"/>
      </rPr>
      <t>5</t>
    </r>
  </si>
  <si>
    <t>Compact Metal Halide</t>
  </si>
  <si>
    <t>Solid State Lighting</t>
  </si>
  <si>
    <t>Tungsten Halogen</t>
  </si>
  <si>
    <t>T12</t>
  </si>
  <si>
    <t>T8 Halogen B1</t>
  </si>
  <si>
    <t>T8 Halogen B2</t>
  </si>
  <si>
    <t>T8 Halogen Tri AV</t>
  </si>
  <si>
    <t>T8 Halogen Tri B1</t>
  </si>
  <si>
    <t xml:space="preserve">1. Data in this table are modelled independently from other tables </t>
  </si>
  <si>
    <t xml:space="preserve">    in Energy Consumption in the UK.</t>
  </si>
  <si>
    <t xml:space="preserve">2. An MFD is a printer that provides additional </t>
  </si>
  <si>
    <t xml:space="preserve">    functionality, such as scanning, faxing and copying,</t>
  </si>
  <si>
    <t xml:space="preserve">    historically provided by separate machines.</t>
  </si>
  <si>
    <t>3. Cellar cooling systems used for storage of beer.</t>
  </si>
  <si>
    <t>4. More efficient sodium high pressure lighting</t>
  </si>
  <si>
    <t>5. Ambient standard light bulbs are no longer placed on the market. There is a possibility that a</t>
  </si>
  <si>
    <t xml:space="preserve">    number of these are still in use but these have not been modelled in the above table past 2011.</t>
  </si>
  <si>
    <t>Market Transformation Programme</t>
  </si>
  <si>
    <t>Mercury High Pressure (MHP)</t>
  </si>
  <si>
    <t>Metal Halide (MH)</t>
  </si>
  <si>
    <t>Self-Ballasted</t>
  </si>
  <si>
    <t>http://www.lamptech.co.uk/Spec%20Sheets/D%20MB%20Mazda%20MBT200.htm</t>
  </si>
  <si>
    <t>Mazda MBT/V High Pressure Mercury Blended</t>
  </si>
  <si>
    <t>Philora ML500 MercuryBlended First Generation</t>
  </si>
  <si>
    <t>http://www.lamptech.co.uk/Spec%20Sheets/D%20MB%20Philips%20ML500.htm</t>
  </si>
  <si>
    <t>'Jupiter' Mercury-Tungsten Mixed Light</t>
  </si>
  <si>
    <t>http://www.lamptech.co.uk/Spec%20Sheets/D%20MB%20Bumix%20Jupiter.htm</t>
  </si>
  <si>
    <t>HWA Self-Ballasted Mercury Discharge</t>
  </si>
  <si>
    <t>http://www.lamptech.co.uk/Spec%20Sheets/D%20MB%20Osram%20HWA165.htm</t>
  </si>
  <si>
    <t>Thorn MBT Sunlight Clear Mercury Blended</t>
  </si>
  <si>
    <t>http://www.lamptech.co.uk/Spec%20Sheets/D%20MB%20Thorn%20MBT160.htm</t>
  </si>
  <si>
    <t>ML Mercury-Blended for Automatic Assembly</t>
  </si>
  <si>
    <t>http://www.lamptech.co.uk/Spec%20Sheets/D%20MB%20Philips%20ML160.htm</t>
  </si>
  <si>
    <t>National-Panasonic 100 Volt Mercury Blended</t>
  </si>
  <si>
    <t>http://www.lamptech.co.uk/Spec%20Sheets/D%20MB%20National%20MBT100V.htm</t>
  </si>
  <si>
    <t>Jewel Super-Lumen Self-Ballasted Mercury</t>
  </si>
  <si>
    <t>http://www.lamptech.co.uk/Spec%20Sheets/D%20MB%20Jewel%20750.htm</t>
  </si>
  <si>
    <t>http://www.lamptech.co.uk/Spec%20Sheets/D%20MB%20XingJi%20HMB500.htm</t>
  </si>
  <si>
    <t>XingJi HMB Mercury Blended with Halogen Ballast</t>
  </si>
  <si>
    <t>MBTL PowerWhite Mercury Blended Lamp</t>
  </si>
  <si>
    <t>http://www.lamptech.co.uk/Spec%20Sheets/D%20MB%20Philips%20MBTL160.htm</t>
  </si>
  <si>
    <t>http://www.lamptech.co.uk/Spec%20Sheets/D%20MB%20Atlas%20MBTF250.htm</t>
  </si>
  <si>
    <t>Atlas Kolorlux Mercury-Tungsten MBTF</t>
  </si>
  <si>
    <t>HWL Self-Ballasted Mercury Discharge</t>
  </si>
  <si>
    <t>E-Z Lux Self-Ballasted Mercury Vapour</t>
  </si>
  <si>
    <t>http://www.lamptech.co.uk/Spec%20Sheets/D%20MB%20GE%20MBTF160.htm</t>
  </si>
  <si>
    <t>http://www.lamptech.co.uk/Spec%20Sheets/D%20MB%20Osram%20HWL500.htm</t>
  </si>
  <si>
    <t>Duro-Test Fluomeric Self-Ballasted Mercury</t>
  </si>
  <si>
    <t>http://www.lamptech.co.uk/Spec%20Sheets/D%20MB%20DuroTest%20SB450R.htm</t>
  </si>
  <si>
    <t>http://www.lamptech.co.uk/Spec%20Sheets/D%20MB%20Philips%20MLR160.htm</t>
  </si>
  <si>
    <t>Philips MLR Mercury-Blended Reflector</t>
  </si>
  <si>
    <t>Reflector lamps</t>
  </si>
  <si>
    <t>Philips HPLR 125W with E40 Cap</t>
  </si>
  <si>
    <t>http://www.lamptech.co.uk/Spec%20Sheets/D%20MB%20Philips%20HPLR125-E40.htm</t>
  </si>
  <si>
    <t>Thorn MBFR Kolorlux Mercury Discharge Reflector</t>
  </si>
  <si>
    <t>http://www.lamptech.co.uk/Spec%20Sheets/D%20MB%20Thorn%20MBFR400.htm</t>
  </si>
  <si>
    <t>Mercury Reflector Spotlight HR50W/S</t>
  </si>
  <si>
    <t>http://www.lamptech.co.uk/Spec%20Sheets/D%20MB%20Iwasaki%20HR50W.htm</t>
  </si>
  <si>
    <t>Narva NF125-21 Reflector Mercury Discharge</t>
  </si>
  <si>
    <t>http://www.lamptech.co.uk/Spec%20Sheets/D%20MB%20Narva%20NF125-21.htm</t>
  </si>
  <si>
    <t>http://www.lamptech.co.uk/Spec%20Sheets/D%20MBR%20Philips%20HLRG400.htm</t>
  </si>
  <si>
    <t>Philips Horticultural Mercury HLRG 400W</t>
  </si>
  <si>
    <t>SELZ Mercury Reflector ДРПФ400-1 (DRLF400-1)</t>
  </si>
  <si>
    <t>http://www.lamptech.co.uk/Spec%20Sheets/D%20MBR%20SELZ%20DRLF400-1.htm</t>
  </si>
  <si>
    <t>Uncoated Lamps</t>
  </si>
  <si>
    <t>H3 High Pressure Mercury Discharge</t>
  </si>
  <si>
    <t>http://www.lamptech.co.uk/Spec%20Sheets/D%20MB%20GE%20H3.htm</t>
  </si>
  <si>
    <t>Mazda A-H4 High Pressure Mercury</t>
  </si>
  <si>
    <t>http://www.lamptech.co.uk/Spec%20Sheets/D%20MB%20GE%20H4.htm</t>
  </si>
  <si>
    <t>Mazda A-H5 High Pressure Mercury</t>
  </si>
  <si>
    <t>http://www.lamptech.co.uk/Spec%20Sheets/D%20MB%20GE%20H5.htm</t>
  </si>
  <si>
    <t>Osira MB/V High Pressure Mercury</t>
  </si>
  <si>
    <t>http://www.lamptech.co.uk/Spec%20Sheets/D%20MB%20Osira%20MB125.htm</t>
  </si>
  <si>
    <t>Sieray Type QH High Pressure Mercury</t>
  </si>
  <si>
    <t>http://www.lamptech.co.uk/Spec%20Sheets/D%20MB%20Siemens%20MBV125.htm</t>
  </si>
  <si>
    <t>Mazda MB/V High Pressure Mercury</t>
  </si>
  <si>
    <t>http://www.lamptech.co.uk/Spec%20Sheets/D%20MB%20Mazda%20MB80%20Clear.htm</t>
  </si>
  <si>
    <t>http://www.lamptech.co.uk/Spec%20Sheets/D%20MB%20Mazda%20MB80.htm</t>
  </si>
  <si>
    <t>http://www.lamptech.co.uk/Spec%20Sheets/D%20MB%20Crompton%20MBV80.htm</t>
  </si>
  <si>
    <t>MB/V High Pressure Mercury Discharge</t>
  </si>
  <si>
    <t>GEC MB/U High Pressure Mercury</t>
  </si>
  <si>
    <t>http://www.lamptech.co.uk/Spec%20Sheets/D%20MB%20GEC%20MB125.htm</t>
  </si>
  <si>
    <t>Mazda MB/U High Pressure Mercury</t>
  </si>
  <si>
    <t>http://www.lamptech.co.uk/Spec%20Sheets/D%20MB%20Mazda%20MB125.htm</t>
  </si>
  <si>
    <t>Sylvania Low Wattage Mercury H45-AZ</t>
  </si>
  <si>
    <t>http://www.lamptech.co.uk/Spec%20Sheets/D%20MB%20Sylvania%20H45AZ.htm</t>
  </si>
  <si>
    <t>http://www.lamptech.co.uk/Spec%20Sheets/D%20MB%20Osram%20HQA125.htm</t>
  </si>
  <si>
    <t>HQA Clear Bulb Mercury Discharge</t>
  </si>
  <si>
    <t>Narva NF125-00 Mercury Discharge</t>
  </si>
  <si>
    <t>http://www.lamptech.co.uk/Spec%20Sheets/D%20MB%20Narva%20NF125-00.htm</t>
  </si>
  <si>
    <t>H100 High Pressure Mercury Discharge</t>
  </si>
  <si>
    <t>http://www.lamptech.co.uk/Spec%20Sheets/D%20MB%20GE%20H100.htm</t>
  </si>
  <si>
    <t>Philips MB/V High Pressure Mercury</t>
  </si>
  <si>
    <t>http://www.lamptech.co.uk/Spec%20Sheets/D%20MB%20Philips%20MB400.htm</t>
  </si>
  <si>
    <t>Atlas MB/U High Pressure Mercury</t>
  </si>
  <si>
    <t>http://www.lamptech.co.uk/Spec%20Sheets/D%20MB%20Atlas%20MB400.htm</t>
  </si>
  <si>
    <t>http://www.lamptech.co.uk/Spec%20Sheets/D%20MB%20GEC%20MB250.htm</t>
  </si>
  <si>
    <t>Sylvania Rough Service Mercury H33-1CD</t>
  </si>
  <si>
    <t>http://www.lamptech.co.uk/Spec%20Sheets/D%20MB%20Sylvania%20H33-1CD.htm</t>
  </si>
  <si>
    <t>Iwasaki Two Kilowatt Clear Mercury Discharge</t>
  </si>
  <si>
    <t>http://www.lamptech.co.uk/Spec%20Sheets/D%20MB%20Iwasaki%20MB2000.htm</t>
  </si>
  <si>
    <t>Ceramic - Early Prototypes and Experimental Lamps</t>
  </si>
  <si>
    <t>Thorn Experimental Sapphire Metal Halide</t>
  </si>
  <si>
    <t>http://www.lamptech.co.uk/Spec%20Sheets/D%20MHC%20Thorn%20MBIT250%20Corstar.htm</t>
  </si>
  <si>
    <t>Thorn TSH Tin Sodium Halide Ceramic Lamp</t>
  </si>
  <si>
    <t>http://www.lamptech.co.uk/Spec%20Sheets/D%20MHC%20Thorn%20TSH150.htm</t>
  </si>
  <si>
    <t>http://www.lamptech.co.uk/Spec%20Sheets/D%20MHC%20Thorn%20TSH150%20Corstar.htm</t>
  </si>
  <si>
    <t>http://www.lamptech.co.uk/Spec%20Sheets/D%20MHC%20Thorn%20CMH70.htm</t>
  </si>
  <si>
    <t>Thorn CMH Ceramic Metal Halide Prototype</t>
  </si>
  <si>
    <t>YAG Arctube Ceramic Metal Halide</t>
  </si>
  <si>
    <t>http://www.lamptech.co.uk/Spec%20Sheets/D%20MHC%20Toto%20YAG70.htm</t>
  </si>
  <si>
    <t>Ceramic - Compact Single-Ended Lamps</t>
  </si>
  <si>
    <t>Philips Mastercolour CDM-T 35W / 83</t>
  </si>
  <si>
    <t>http://www.lamptech.co.uk/Spec%20Sheets/D%20MHC%20Philips%20CDMT35.htm</t>
  </si>
  <si>
    <t>GE ConstantColor CMH70/T/U/830/G12</t>
  </si>
  <si>
    <t>http://www.lamptech.co.uk/Spec%20Sheets/D%20MHC%20GE%20CMHT70-830%205pc.htm</t>
  </si>
  <si>
    <t>Osram PowerStar HCI-T 35W/WDL</t>
  </si>
  <si>
    <t>http://www.lamptech.co.uk/Spec%20Sheets/D%20MHC%20Osram%20HCIT35-WDL%205pc.htm</t>
  </si>
  <si>
    <t>Sylvania Metalarc CMI-T 70W/WDL 1pc Ceramic</t>
  </si>
  <si>
    <t>http://www.lamptech.co.uk/Spec%20Sheets/D%20MHC%20Sylvania%20CMIT70WDL%201pc-cylindrical.htm</t>
  </si>
  <si>
    <t>GE CMH-T 150W Injection Moulded 3pc Arc Tube</t>
  </si>
  <si>
    <t>http://www.lamptech.co.uk/Spec%20Sheets/D%20MHC%20GE%20CMHT150-830%203pc.htm</t>
  </si>
  <si>
    <t>20W CMH-TC Miniature Ceramic Metal Halide</t>
  </si>
  <si>
    <t>http://www.lamptech.co.uk/Spec%20Sheets/D%20MHC%20GE%20CMH20.htm</t>
  </si>
  <si>
    <t>Osram Powerball HCI-T 150W/WDL</t>
  </si>
  <si>
    <t>http://www.lamptech.co.uk/Spec%20Sheets/D%20MHC%20Osram%20HCIT150WDL%20Powerball.htm</t>
  </si>
  <si>
    <t>http://www.lamptech.co.uk/Spec%20Sheets/D%20MHC%20Philips%20CDMT70-930%20Elite%205pc.htm</t>
  </si>
  <si>
    <t>Philips MasterColour Elite CDM-T 70W/930</t>
  </si>
  <si>
    <t>Osram Powerball Shoplight HCI-TC 70W-930</t>
  </si>
  <si>
    <t>http://www.lamptech.co.uk/Spec%20Sheets/D%20MHC%20Osram%20HCITC70-930%20Powerball%20Shoplight.htm</t>
  </si>
  <si>
    <t>Philips MasterColour Elite CDM-TC 35W/930</t>
  </si>
  <si>
    <t>http://www.lamptech.co.uk/Spec%20Sheets/D%20MHC%20Philips%20CDMTC35-930%20Elite%202pc.htm</t>
  </si>
  <si>
    <t>http://www.lamptech.co.uk/Spec%20Sheets/D%20MHC%20Philips%20CDMT100-930%20Elite%202pc.htm</t>
  </si>
  <si>
    <t>Philips MasterColour Elite CDM-T 100W/930</t>
  </si>
  <si>
    <t>Philips MasterColour Elite LightBoost CDM-T 70W/930</t>
  </si>
  <si>
    <t>http://www.lamptech.co.uk/Spec%20Sheets/D%20MHC%20Philips%20CDMT70-930%20ELB.htm</t>
  </si>
  <si>
    <t>Powerball HCI-T 70W/WDL Non-Radioactive</t>
  </si>
  <si>
    <t>http://www.lamptech.co.uk/Spec%20Sheets/D%20MHC%20Osram%20HCIT70-WDL%20Powerball%20RF.htm</t>
  </si>
  <si>
    <t>Philips MasterColour Evolution CDM-T 70W/930</t>
  </si>
  <si>
    <t>http://www.lamptech.co.uk/Spec%20Sheets/D%20MHC%20Philips%20CDMT70-930%20Evo.htm</t>
  </si>
  <si>
    <t>Ceramic - Double-Ended Lamps</t>
  </si>
  <si>
    <t>Philips Mastercolour CDM-TD 150W / 830</t>
  </si>
  <si>
    <t>http://www.lamptech.co.uk/Spec%20Sheets/D%20MHC%20Philips%20CDMTD150.htm</t>
  </si>
  <si>
    <t>'Porcelain Metal Halide' CDM-TD 150W</t>
  </si>
  <si>
    <t>http://www.lamptech.co.uk/Spec%20Sheets/D%20MHC%20KK%20CDMTD150.htm</t>
  </si>
  <si>
    <t>Ceramic - Screwbase Lamps</t>
  </si>
  <si>
    <t>http://www.lamptech.co.uk/Spec%20Sheets/D%20MHC%20Philips%20CDME70.htm</t>
  </si>
  <si>
    <t>Philips Mastercolour CDM-E 70W / 83</t>
  </si>
  <si>
    <t>Iwasaki Ceralux Ceramic Metal Halide</t>
  </si>
  <si>
    <t>http://www.lamptech.co.uk/Spec%20Sheets/D%20MHC%20Iwasaki%20MT150CEW.htm</t>
  </si>
  <si>
    <t>Eco Cera High Wattage Ceramic Metal Halide</t>
  </si>
  <si>
    <t>http://www.lamptech.co.uk/Spec%20Sheets/D%20MHC%20EcoCera%20230.htm</t>
  </si>
  <si>
    <t>Powerball HCI-T Ceramic Metal Halide</t>
  </si>
  <si>
    <t>http://www.lamptech.co.uk/Spec%20Sheets/D%20MHC%20Osram%20HCIT250.htm</t>
  </si>
  <si>
    <t>GE ConstantColour CMH-TT High Wattage</t>
  </si>
  <si>
    <t>http://www.lamptech.co.uk/Spec%20Sheets/D%20MHC%20GE%20CMHTT250.htm</t>
  </si>
  <si>
    <t>Sylvania Relumina Ceramic MH Retrofit for Mercury</t>
  </si>
  <si>
    <t>http://www.lamptech.co.uk/Spec%20Sheets/D%20MHC%20Sylvania%20Relumina%2085W.htm</t>
  </si>
  <si>
    <t>Ceramic - Reflector Lamps</t>
  </si>
  <si>
    <t>Philips Mastercolour CDM-R PAR30</t>
  </si>
  <si>
    <t>http://www.lamptech.co.uk/Spec%20Sheets/D%20MHC%20Philips%20CDMR30.htm</t>
  </si>
  <si>
    <t>Mastercolour Ceramic Metal Halide CDM-R111</t>
  </si>
  <si>
    <t>http://www.lamptech.co.uk/Spec%20Sheets/D%20MHC%20Philips%20CDMR111.htm</t>
  </si>
  <si>
    <t>ConstantColor CMH MR16 Spot</t>
  </si>
  <si>
    <t>http://www.lamptech.co.uk/Spec%20Sheets/D%20MHC%20GE%20CMH20%20MR16SP.htm</t>
  </si>
  <si>
    <t>Philips Mastercolour Integrated CDMR-i 25W</t>
  </si>
  <si>
    <t>http://www.lamptech.co.uk/Spec%20Sheets/D%20MHC%20Philips%20CDMRi25.htm</t>
  </si>
  <si>
    <t>Quartz - Multi-Band Halides</t>
  </si>
  <si>
    <t>MH</t>
  </si>
  <si>
    <t>MHP</t>
  </si>
  <si>
    <t>LPS</t>
  </si>
  <si>
    <t>Low-pressure sodium (LPS)</t>
  </si>
  <si>
    <t>Early Sodium Lamp Designs - Low Voltage DC</t>
  </si>
  <si>
    <t>Philora 4000-lumen Direct Current Sodium Vapour</t>
  </si>
  <si>
    <t>http://www.lamptech.co.uk/Spec%20Sheets/D%20SLP%20Philora%204000lm.htm</t>
  </si>
  <si>
    <t>Philora Direct Current Sodium Vapour</t>
  </si>
  <si>
    <t>http://www.lamptech.co.uk/Spec%20Sheets/D%20SLP%20Philora%20Sodium%20DC.htm</t>
  </si>
  <si>
    <t>Early Sodium Lamp Designs - Low Voltage AC</t>
  </si>
  <si>
    <t>GE NA-9 Low Voltage AC Sodium</t>
  </si>
  <si>
    <t>http://www.lamptech.co.uk/Spec%20Sheets/D%20SLP%20GE%20NA9.htm</t>
  </si>
  <si>
    <t>GE NA-1 Sodium Vapour Lab-Arc</t>
  </si>
  <si>
    <t>http://www.lamptech.co.uk/Spec%20Sheets/D%20SLP%20GE%20NA1.htm</t>
  </si>
  <si>
    <t>Early Sodium Lamp Designs - High Voltage AC</t>
  </si>
  <si>
    <t>Philora DO-80 AC Sodium Lamp</t>
  </si>
  <si>
    <t>http://www.lamptech.co.uk/Spec%20Sheets/D%20SLP%20Philora%20DO80.htm</t>
  </si>
  <si>
    <t>Philora SO500 Self-Starting Low Pressure Sodium</t>
  </si>
  <si>
    <t>http://www.lamptech.co.uk/Spec%20Sheets/D%20SLP%20Philips%20SO500.htm</t>
  </si>
  <si>
    <t>Philora 2nd Generation SO/H (SO 400)</t>
  </si>
  <si>
    <t>SO/H Detatchable Low Pressure Sodium - Phillips Lamps</t>
  </si>
  <si>
    <t>http://www.lamptech.co.uk/Spec%20Sheets/D%20SLP%20Philora%20SO60.htm</t>
  </si>
  <si>
    <t>Philips SO/H 45W of British Design</t>
  </si>
  <si>
    <t>http://www.lamptech.co.uk/Spec%20Sheets/D%20SLP%20Philips%20SO45%20British.htm</t>
  </si>
  <si>
    <t>Philips SO/H 140W of British Design</t>
  </si>
  <si>
    <t>http://www.lamptech.co.uk/Spec%20Sheets/D%20SLP%20Philips%20SO140%20British.htm</t>
  </si>
  <si>
    <t>Philips SO/H 60W of British Design</t>
  </si>
  <si>
    <t>http://www.lamptech.co.uk/Spec%20Sheets/D%20SLP%20Philips%20SO60%20British.htm</t>
  </si>
  <si>
    <t>Philips SO/H 45W Bamboo</t>
  </si>
  <si>
    <t>http://www.lamptech.co.uk/Spec%20Sheets/D%20SLP%20Philips%20SO45%20Bamboo.htm</t>
  </si>
  <si>
    <t>Philips SO/H 60W Bamboo</t>
  </si>
  <si>
    <t>http://www.lamptech.co.uk/Spec%20Sheets/D%20SLP%20Philips%20SO60%20Bamboo.htm</t>
  </si>
  <si>
    <t>http://www.lamptech.co.uk/Spec%20Sheets/D%20SLP%20Philips%20SO85%20Bamboo.htm</t>
  </si>
  <si>
    <t>Philips SO/H 85W Bamboo</t>
  </si>
  <si>
    <t>SO/H Detatchable Low Pressure Sodium - OSRAM-GEC Lamps</t>
  </si>
  <si>
    <t>Osram SO/H Sodium Vapour with Dewar Jacket</t>
  </si>
  <si>
    <t>http://www.lamptech.co.uk/Spec%20Sheets/D%20SLP%20GEC%20SO140.htm</t>
  </si>
  <si>
    <t>Osram SO/H Sodium Vapour Discharge Tube</t>
  </si>
  <si>
    <t>http://www.lamptech.co.uk/Spec%20Sheets/D%20SLP%20GEC%20SO45.htm</t>
  </si>
  <si>
    <t>SO/H Detatchable Low Pressure Sodium - BTH-Mazda and AEI-Mazda Lamps</t>
  </si>
  <si>
    <t>Mazda SO/H Sodium Vapour Lamp &amp; Dewar</t>
  </si>
  <si>
    <t>http://www.lamptech.co.uk/Spec%20Sheets/D%20SLP%20Mazda%20SO60%20Hard.htm</t>
  </si>
  <si>
    <t>http://www.lamptech.co.uk/Spec%20Sheets/D%20SLP%20Mazda%20SO140%20Hard.htm</t>
  </si>
  <si>
    <t>Mazda SO/H Sodium Vapour Discharge Tube</t>
  </si>
  <si>
    <t>http://www.lamptech.co.uk/Spec%20Sheets/D%20SLP%20Mazda%20SO85%20Hard.htm</t>
  </si>
  <si>
    <t>Mazda SO/H Sodium Vapour Lamp</t>
  </si>
  <si>
    <t>http://www.lamptech.co.uk/Spec%20Sheets/D%20SLP%20Mazda%20SO60%20Soft.htm</t>
  </si>
  <si>
    <t>SO/H Detatchable Low Pressure Sodium - Soviet Lamps</t>
  </si>
  <si>
    <t>ДНаО-140 (DNaO) Low Pressure Sodium</t>
  </si>
  <si>
    <t>http://www.lamptech.co.uk/Spec%20Sheets/D%20SLP%20MELZ%20DNaO140.htm</t>
  </si>
  <si>
    <t>SOI/H Integral Low Pressure Sodium - Osram-GEC Lamps</t>
  </si>
  <si>
    <t>GEC SOI/H Integral Low Pressure Sodium</t>
  </si>
  <si>
    <t>http://www.lamptech.co.uk/Spec%20Sheets/D%20SLP%20GEC%20SOI45.htm</t>
  </si>
  <si>
    <t>http://www.lamptech.co.uk/Spec%20Sheets/D%20SLP%20GEC%20SOI85.htm</t>
  </si>
  <si>
    <t>http://www.lamptech.co.uk/Spec%20Sheets/D%20SLP%20GEC%20SOI140.htm</t>
  </si>
  <si>
    <t>Osram 280W Twin-Tube SOI/H</t>
  </si>
  <si>
    <t>http://www.lamptech.co.uk/Spec%20Sheets/D%20SLP%20GEC%20SOI280.htm</t>
  </si>
  <si>
    <t>Osram SOI/H Integral Sodium - Experimental</t>
  </si>
  <si>
    <t>http://www.lamptech.co.uk/Spec%20Sheets/D%20SLP%20GEC%20SOI140%20Holes.htm</t>
  </si>
  <si>
    <t>SOI/H Integral Low Pressure Sodium - Phillips Lamps</t>
  </si>
  <si>
    <t>Philips SOI Integral Sodium Vapour - 1st Generation</t>
  </si>
  <si>
    <t>http://www.lamptech.co.uk/Spec%20Sheets/D%20SLP%20Philips%20SOI85%20Slim.htm</t>
  </si>
  <si>
    <t>Philips SOI Integral Sodium Vapour - 2ndGeneration</t>
  </si>
  <si>
    <t>http://www.lamptech.co.uk/Spec Sheets/D SLP Philips SOI45.htm</t>
  </si>
  <si>
    <t>http://www.lamptech.co.uk/Spec%20Sheets/D%20SLP%20Philips%20SOI60.htm</t>
  </si>
  <si>
    <t>http://www.lamptech.co.uk/Spec%20Sheets/D%20SLP%20Philips%20SOI85.htm</t>
  </si>
  <si>
    <t>http://www.lamptech.co.uk/Spec%20Sheets/D%20SLP%20Philips%20SOI140.htm</t>
  </si>
  <si>
    <t>http://www.lamptech.co.uk/Spec%20Sheets/D%20SLP%20Philips%20SOI200.htm</t>
  </si>
  <si>
    <t>Philips SOI/H 45W Darkroom Safelight</t>
  </si>
  <si>
    <t>-</t>
  </si>
  <si>
    <t>http://www.lamptech.co.uk/Spec%20Sheets/D%20SLP%20Philips%20SOI45%20Orange.htm</t>
  </si>
  <si>
    <t>SOX Low Pressure Sodium with IR Coating - Tin Oxide Lamps</t>
  </si>
  <si>
    <t>Philips SO-X 40W with Tin Oxide Film</t>
  </si>
  <si>
    <t>http://www.lamptech.co.uk/Spec%20Sheets/D%20SLP%20Philips%20SOX40.htm</t>
  </si>
  <si>
    <t>GEC SOX/H 40W with Tin Oxide Film</t>
  </si>
  <si>
    <t>http://www.lamptech.co.uk/Spec%20Sheets/D%20SLP%20GEC%20SOX40.htm</t>
  </si>
  <si>
    <t>SOX Low Pressure Sodium with IR Coating - Indium Oxide Lamps</t>
  </si>
  <si>
    <t>Philips SO-X with Indium Oxide Film</t>
  </si>
  <si>
    <t>http://www.lamptech.co.uk/Spec%20Sheets/D%20SLP%20Philips%20SOX90.htm</t>
  </si>
  <si>
    <t>http://www.lamptech.co.uk/Spec%20Sheets/D%20SLP%20Philips%20SOX35.htm</t>
  </si>
  <si>
    <t>Philips SOX 90W with Improved Construction</t>
  </si>
  <si>
    <t>http://www.lamptech.co.uk/Spec%20Sheets/D%20SLP%20Philips%20SOX90%20Mk2.htm</t>
  </si>
  <si>
    <t>Philips SOX-Plus Extended Life Lamp</t>
  </si>
  <si>
    <t>http://www.lamptech.co.uk/Spec%20Sheets/D%20SLP%20Philips%20SOXP35.htm</t>
  </si>
  <si>
    <t>SOX-PSG with Philips Solid-state Getter</t>
  </si>
  <si>
    <t>http://www.lamptech.co.uk/Spec%20Sheets/D%20SLP%20Philips%20SOXPSG35.htm</t>
  </si>
  <si>
    <t>http://www.lamptech.co.uk/Spec%20Sheets/D%20SLP%20GEC%20SOX90%20Dimpled.htm</t>
  </si>
  <si>
    <t>GEC SuperSOX 55W</t>
  </si>
  <si>
    <t>http://www.lamptech.co.uk/Spec%20Sheets/D%20SLP%20GEC%20SOX55.htm</t>
  </si>
  <si>
    <t>GEC SuperSOX 90W - 4th Generation</t>
  </si>
  <si>
    <t>http://www.lamptech.co.uk/Spec%20Sheets/D%20SLP%20GEC%20SOX90.htm</t>
  </si>
  <si>
    <t>Osram SuperSOX 55W - 5th Generation</t>
  </si>
  <si>
    <t>http://www.lamptech.co.uk/Spec%20Sheets/D%20SLP%20Osram%20SOX55.htm</t>
  </si>
  <si>
    <t>Osram SOX-Plus Extended Life Lamp</t>
  </si>
  <si>
    <t>http://www.lamptech.co.uk/Spec%20Sheets/D%20SLP%20Osram%20SOXP35.htm</t>
  </si>
  <si>
    <t>Osram SOX 55W made by Philips - 6th Generation</t>
  </si>
  <si>
    <t>http://www.lamptech.co.uk/Spec%20Sheets/D%20SLP%20Osram%20SOX55%20Hamilton.htm</t>
  </si>
  <si>
    <t>Thorn 135W SOX 2nd Generation</t>
  </si>
  <si>
    <t>http://www.lamptech.co.uk/Spec%20Sheets/D%20SLP%20Thorn%20SOX135.htm</t>
  </si>
  <si>
    <t>Thorn EMI 35W SOX 2nd Generation</t>
  </si>
  <si>
    <t>http://www.lamptech.co.uk/Spec%20Sheets/D%20SLP%20Thorn%20SOX35.htm</t>
  </si>
  <si>
    <t>GE-Thorn 35W SOX 3rd Generation</t>
  </si>
  <si>
    <t>http://www.lamptech.co.uk/Spec%20Sheets/D%20SLP%20Thorn%20SOX35%20Mk2.htm</t>
  </si>
  <si>
    <t>GE SOX-Plus Extended Life Lamp</t>
  </si>
  <si>
    <t>http://www.lamptech.co.uk/Spec%20Sheets/D%20SLP%20GE%20SOXP35.htm</t>
  </si>
  <si>
    <t>Philips SOX-E (Economy) 26W, 1st Generation</t>
  </si>
  <si>
    <t>http://www.lamptech.co.uk/Spec%20Sheets/D%20SLP%20Philips%20SOXE26.htm</t>
  </si>
  <si>
    <t>GEC SOX-Economy 26W</t>
  </si>
  <si>
    <t>http://www.lamptech.co.uk/Spec%20Sheets/D%20SLP%20GEC%20SOXE26.htm</t>
  </si>
  <si>
    <t>GE SOX-Economy 26W</t>
  </si>
  <si>
    <t>http://www.lamptech.co.uk/Spec%20Sheets/D%20SLP%20GE%20SOXE26.htm</t>
  </si>
  <si>
    <t>SOX-E PSG with Philips Solid-state Getter</t>
  </si>
  <si>
    <t>http://www.lamptech.co.uk/Spec%20Sheets/D%20SLP%20Philips%20SOXEPSG36.htm</t>
  </si>
  <si>
    <t>SOX Low Pressure Sodium with IR Coating - Improved Indium Oxie (Economy) Lamps</t>
  </si>
  <si>
    <t>SLI/H Linear Low Pressure Sodium - Glass-Sleeved Lamps</t>
  </si>
  <si>
    <t>Mazda 60W SO/H Linear Low Pressure Sodium</t>
  </si>
  <si>
    <t>http://www.lamptech.co.uk/Spec%20Sheets/D%20SLP%20Mazda%20SLI60.htm</t>
  </si>
  <si>
    <t>Mazda Dimmable Linear Low Pressure Sodium</t>
  </si>
  <si>
    <t>http://www.lamptech.co.uk/Spec%20Sheets/D%20SLP%20Mazda%20SL60%20Dimmable.htm</t>
  </si>
  <si>
    <t>SLI/H Linear Low Pressure Sodium - Gold-Coated Lamps</t>
  </si>
  <si>
    <t>SLI/H 175W Golden Linear Sodium</t>
  </si>
  <si>
    <t>http://www.lamptech.co.uk/Spec%20Sheets/D%20SLP%20GEC%20SLI175%20Gold.htm</t>
  </si>
  <si>
    <t>SLI/H 60W Golden Linear Sodium</t>
  </si>
  <si>
    <t>http://www.lamptech.co.uk/Spec%20Sheets/D%20SLP%20GEC%20SLI60%20Gold.htm</t>
  </si>
  <si>
    <t>SLI/H Linear Low Pressure Sodium - Semiconductor-Coated Lamps</t>
  </si>
  <si>
    <t>SLI/H 60W Linear Sodium</t>
  </si>
  <si>
    <t>http://www.lamptech.co.uk/Spec%20Sheets/D%20SLP%20GEC%20SLI60.htm</t>
  </si>
  <si>
    <t>SLI/H 160W Linear Sodium</t>
  </si>
  <si>
    <t>http://www.lamptech.co.uk/Spec%20Sheets/D%20SLP%20GEC%20SLI160.htm</t>
  </si>
  <si>
    <t>SLI/H 200W Linear Sodium</t>
  </si>
  <si>
    <t>http://www.lamptech.co.uk/Spec%20Sheets/D%20SLP%20GEC%20SLI200.htm</t>
  </si>
  <si>
    <t>Atlas SLI/H 60W Linear Low Pressure Sodium</t>
  </si>
  <si>
    <t>http://www.lamptech.co.uk/Spec%20Sheets/D%20SLP%20Atlas%20SLI60.htm</t>
  </si>
  <si>
    <t>Atlas SLI/H 140W Linear Low Pressure Sodium</t>
  </si>
  <si>
    <t>http://www.lamptech.co.uk/Spec%20Sheets/D%20SLP%20Atlas%20SLI140.htm</t>
  </si>
  <si>
    <t>Atlas SLI/H 200W Linear Low Pressure Sodium</t>
  </si>
  <si>
    <t>http://www.lamptech.co.uk/Spec%20Sheets/D%20SLP%20Atlas%20SLI200.htm</t>
  </si>
  <si>
    <t>SLI/H 200W 'HO' Linear Low Pressure Sodium</t>
  </si>
  <si>
    <t>http://www.lamptech.co.uk/Spec%20Sheets/D%20SLP%20Thorn%20SLI200HO.htm</t>
  </si>
  <si>
    <t>NaT 200W-3 German Linear Sodium</t>
  </si>
  <si>
    <t>http://www.lamptech.co.uk/Spec%20Sheets/D%20SLP%20Osram%20NaT200W-3.htm</t>
  </si>
  <si>
    <t>R^2</t>
  </si>
  <si>
    <t>FL</t>
  </si>
  <si>
    <t>Domestic</t>
  </si>
  <si>
    <t>Industrial</t>
  </si>
  <si>
    <t>Light (%)</t>
  </si>
  <si>
    <t>HPS (new)</t>
  </si>
  <si>
    <t>Street lighting</t>
  </si>
  <si>
    <t>Commercial and public services</t>
  </si>
  <si>
    <t>Light, electricity consumption by category</t>
  </si>
  <si>
    <t>Indoor C&amp;P lamps</t>
  </si>
  <si>
    <t>Outdoor C&amp;P lamps</t>
  </si>
  <si>
    <t>F14T12 with Zinc Beryllium Silicate Phopshor</t>
  </si>
  <si>
    <t>http://www.lamptech.co.uk/Spec%20Sheets/D%20FL%20Silicate%20Ar%20GE%20F14T12-W.htm</t>
  </si>
  <si>
    <t>Mazda Bayonet Capped Silicate Fluorescent</t>
  </si>
  <si>
    <t>http://www.lamptech.co.uk/Spec%20Sheets/D%20FL%20Silicate%20Ar%20Mazda%20F80T12-WW%20BC.htm</t>
  </si>
  <si>
    <t>Fluorescent (FL)</t>
  </si>
  <si>
    <t>Fluorescent Red with Cadmium Borate Phosphor</t>
  </si>
  <si>
    <t>http://www.lamptech.co.uk/Spec%20Sheets/D%20FL%20Coloured%20GE%20F15T8-Red.htm</t>
  </si>
  <si>
    <t>Fluorescent Blue with Calcium Tungstate Phosphor</t>
  </si>
  <si>
    <t>http://www.lamptech.co.uk/Spec%20Sheets/D%20FL%20Coloured%20GE%20F15T8-Blue.htm</t>
  </si>
  <si>
    <t>Linear fluorescent - Coloured Lamps</t>
  </si>
  <si>
    <t>Linear fluorescent - Silicate Lamps</t>
  </si>
  <si>
    <t>Linear fluorescent - Halophosphate Lamps</t>
  </si>
  <si>
    <t>Linear fluorescent - Halophosphate Deluxe Lamps</t>
  </si>
  <si>
    <t>Linear fluorescent - High Output Lamps</t>
  </si>
  <si>
    <t>Linear fluorescent - Energy-Saving Lamps</t>
  </si>
  <si>
    <t>Linear fluorescent - Reflector Lamps</t>
  </si>
  <si>
    <t>Non-linear Fluorescent - O-Shape</t>
  </si>
  <si>
    <t>GE Fluorescent Circline FC16T10-CW</t>
  </si>
  <si>
    <t>http://www.lamptech.co.uk/Spec%20Sheets/D%20FLO%20GE%20FC16T10CW.htm</t>
  </si>
  <si>
    <t>Philips TL-EM 40W Circline Fluorescent</t>
  </si>
  <si>
    <t>http://www.lamptech.co.uk/Spec%20Sheets/D%20FLO%20Philips%20TLEM40-32.htm</t>
  </si>
  <si>
    <t>Sylvania Fluorescent Circline FC12T10-WW</t>
  </si>
  <si>
    <t>http://www.lamptech.co.uk/Spec%20Sheets/D%20FLO%20Sylvania%20FC12T10WW.htm</t>
  </si>
  <si>
    <t>Circline PRIDE Side Reflector FCL30ELC-28PDLN</t>
  </si>
  <si>
    <t>http://www.lamptech.co.uk/Spec%20Sheets/D%20FLO%20Toshiba%20FCL30ELC-28PDLN.htm</t>
  </si>
  <si>
    <t>http://www.lamptech.co.uk/Spec%20Sheets/D%20FLO%20National%20FHD40EL.htm</t>
  </si>
  <si>
    <t>Circline Twin-tube FHD40EL</t>
  </si>
  <si>
    <t>Non-linear Fluorescent - U-Shape</t>
  </si>
  <si>
    <t>Osram HNW72 16W U-shaped Fluorescent</t>
  </si>
  <si>
    <t>http://www.lamptech.co.uk/Spec%20Sheets/D%20FLU%20Osram%20HNW72-16.htm</t>
  </si>
  <si>
    <t>Osram L65W/25U 65W U-shaped Fluorescent</t>
  </si>
  <si>
    <t>http://www.lamptech.co.uk/Spec%20Sheets/D%20FLU%20Osram%20L65W-25U.htm</t>
  </si>
  <si>
    <t>Philips "TL"U 20W U-shaped Fluorescent</t>
  </si>
  <si>
    <t>http://www.lamptech.co.uk/Spec%20Sheets/D%20FLU%20Philips%20TLU20-33.htm</t>
  </si>
  <si>
    <t>Thorn U-Shaped T8 Fluorescent</t>
  </si>
  <si>
    <t>http://www.lamptech.co.uk/Spec%20Sheets/D%20FLU%20Thorn%20F40UT8-535.htm</t>
  </si>
  <si>
    <t>OsramSylvania FB34-941-6-SS-ECO U-Tube</t>
  </si>
  <si>
    <t>http://www.lamptech.co.uk/Spec%20Sheets/D%20FLU%20Sylvania%20FB34-941-6-SS-ECO.htm</t>
  </si>
  <si>
    <t>Non-linear Fluorescent - W-Shape</t>
  </si>
  <si>
    <t>Philips "TL"W 25W W-shaped Fluorescent</t>
  </si>
  <si>
    <t>http://www.lamptech.co.uk/Spec%20Sheets/D%20FLW%20Philips%20TLW25-32.htm</t>
  </si>
  <si>
    <t>Panel 'F' Square Fluorescent Lamp</t>
  </si>
  <si>
    <t>http://www.lamptech.co.uk/Spec%20Sheets/D%20FLW%20GE%20Panel%20F.htm</t>
  </si>
  <si>
    <t>Philips LED Classic Gasfilled 470lm</t>
  </si>
  <si>
    <t>Integrated Lamps</t>
  </si>
  <si>
    <t>http://www.lamptech.co.uk/Spec%20Sheets/LEDi%20Philips%20470A60IF827-E27%20Midpower-in-Glass.htm</t>
  </si>
  <si>
    <t>Philips LED 60W 806lm Retrofit with Remote Phosphor</t>
  </si>
  <si>
    <t>http://www.lamptech.co.uk/Spec%20Sheets/LEDi%20Philips%20806K58RP827-B22d%20Prince.htm</t>
  </si>
  <si>
    <t>Non-Retrofit Lamps</t>
  </si>
  <si>
    <t>Thorn 2D Compact Fluorescent (Half Coated)</t>
  </si>
  <si>
    <t>http://www.lamptech.co.uk/Spec%20Sheets/D%20FLC%20Thorn%202D16.htm</t>
  </si>
  <si>
    <t>PL*S Twin-Tube Compact Fluorescent</t>
  </si>
  <si>
    <t>http://www.lamptech.co.uk/Spec%20Sheets/D%20FLC%20Philips%20PL9.htm</t>
  </si>
  <si>
    <t>Thorn 2L U-Shape Compact Fluorescent</t>
  </si>
  <si>
    <t>http://www.lamptech.co.uk/Spec%20Sheets/D%20FLC%20Thorn%202L24.htm</t>
  </si>
  <si>
    <t>Lynx CF-L Compact Fluorescent with Clear Ends</t>
  </si>
  <si>
    <t>http://www.lamptech.co.uk/Spec%20Sheets/D%20FLC%20Sylvania%20Lynx-L18.htm</t>
  </si>
  <si>
    <t>Dulux 'F' Flat Compact Fluorescent</t>
  </si>
  <si>
    <t>http://www.lamptech.co.uk/Spec%20Sheets/D%20FLC%20Osram%20Dulux-F18.htm</t>
  </si>
  <si>
    <t>T1 Cold Cathode Fluorescent Meander Lamp</t>
  </si>
  <si>
    <t>http://www.lamptech.co.uk/Spec%20Sheets/D%20FLC%20Philips%20T1.htm</t>
  </si>
  <si>
    <t>Wotan Circolux Electronica 18W</t>
  </si>
  <si>
    <t>http://www.lamptech.co.uk/Spec%20Sheets/D%20FLCi%20Wotan%20Circolux%20Electronica.htm</t>
  </si>
  <si>
    <t>Philips Nightlight - Hybrid CFL + LED Source</t>
  </si>
  <si>
    <t>http://www.lamptech.co.uk/Spec%20Sheets/D%20FLCi%20Philips%20Nightlight.htm</t>
  </si>
  <si>
    <t>Sylvania MicroLynx 'F' Self-Ballasted Fluorescent</t>
  </si>
  <si>
    <t>http://www.lamptech.co.uk/Spec%20Sheets/D%20FLCi%20Sylvania%20MicroLynx.htm</t>
  </si>
  <si>
    <t>Shanghai XiangShan Cold Cathode Fluorescent Lamp</t>
  </si>
  <si>
    <t>http://www.lamptech.co.uk/Spec%20Sheets/D%20FLCi%20Xiangshan%20CCFL.htm</t>
  </si>
  <si>
    <t>Tungsten Halogen - Double Ended</t>
  </si>
  <si>
    <t>Tungsten Halogen - Single Ended - Low Voltage Capsules</t>
  </si>
  <si>
    <t>Single Ended Halogen Capsule - A1/215 FCR</t>
  </si>
  <si>
    <t>http://www.lamptech.co.uk/Spec%20Sheets/TH%20SE%20LV%20Q100T10C-12%20A1-215%20GEC.htm</t>
  </si>
  <si>
    <t>Tungsten Halogen - Single Ended -High Voltage Capsules</t>
  </si>
  <si>
    <t>Tungsten Halogen - Double Jacket - Quartz Capsule High Power</t>
  </si>
  <si>
    <t>Tungsten Halogen - Double Jacket - Quartz Capsule Low Power</t>
  </si>
  <si>
    <t>Double Envelope Halogen with Backbone - K/16</t>
  </si>
  <si>
    <t>http://www.lamptech.co.uk/Spec%20Sheets/TH%20DJ%20Q100T28CL-E27-225%20Thorn%20K16.htm</t>
  </si>
  <si>
    <t>Double Envelope Halogen with Backbone - K/19</t>
  </si>
  <si>
    <t>http://www.lamptech.co.uk/Spec%20Sheets/TH%20DJ%20Q100BT45CL-E27-245%20Thorn.htm</t>
  </si>
  <si>
    <t>http://www.lamptech.co.uk/Spec%20Sheets/TH%20DJ%20Q150BT45FR-E27-120%20Thorn.htm</t>
  </si>
  <si>
    <t>Double Envelope Halogèna Tubular - K/23</t>
  </si>
  <si>
    <t>http://www.lamptech.co.uk/Spec%20Sheets/TH%20DJ%20Q75T32FR-E27-225%20Philips.htm</t>
  </si>
  <si>
    <t>Double Envelope Halogèna BTT - K/26</t>
  </si>
  <si>
    <t>http://www.lamptech.co.uk/Spec%20Sheets/TH%20DJ%20Q75BT45C-B22d-225%20Philips.htm</t>
  </si>
  <si>
    <t>Double Envelope Halogèna BTT Mini</t>
  </si>
  <si>
    <t>http://www.lamptech.co.uk/Spec%20Sheets/TH%20DJ%20Q60BT35CL-E14-225%20Philips.htm</t>
  </si>
  <si>
    <t>Halogèna Neodymium Natural Light Plus</t>
  </si>
  <si>
    <t>http://www.lamptech.co.uk/Spec%20Sheets/TH%20DJ%20Q60BT45ND-E26-120%20Philips.htm</t>
  </si>
  <si>
    <t>Double Envelope Halogen with Oxygen Fuse</t>
  </si>
  <si>
    <t>http://www.lamptech.co.uk/Spec%20Sheets/TH%20DJ%20Q60BT45CL-E26-120%20Sylvania.htm</t>
  </si>
  <si>
    <t>Tungsten Halogen - Hardglass Capsule</t>
  </si>
  <si>
    <t>A-Line Performance Plus Halogen Retrofit</t>
  </si>
  <si>
    <t>http://www.lamptech.co.uk/Spec%20Sheets/TH%20DJ%20Q51TB19FR-E26-120%20GE.htm</t>
  </si>
  <si>
    <t>Sylvania Capsylite High Efficacy with Diode Rectifier</t>
  </si>
  <si>
    <t>http://www.lamptech.co.uk/Spec%20Sheets/TH%20DJ%20Q72MB19FR-E26-120%20Sylvania.htm</t>
  </si>
  <si>
    <t>Sylvania Halogen DLX with Hardglass Capsule</t>
  </si>
  <si>
    <t>http://www.lamptech.co.uk/Spec%20Sheets/TH%20DJ%20Q50BT45CL-E27-230%20Sylvania.htm</t>
  </si>
  <si>
    <t>Tungsten Halogen - Double Jacket - Integrated Transformer</t>
  </si>
  <si>
    <t>Tungsten Halogen - Reflector - Low Voltage Glass Reflector</t>
  </si>
  <si>
    <t>Halostar KLR51 1st Gen. - 41870FL M50 EXZ</t>
  </si>
  <si>
    <t>http://www.lamptech.co.uk/Spec%20Sheets/TH%20RM%20Q50MR16O-12%20EXZ%20Osram.htm</t>
  </si>
  <si>
    <t>Sylvania Tru-Aim MR16 Energy Saver - EYR</t>
  </si>
  <si>
    <t>http://www.lamptech.co.uk/Spec%20Sheets/TH%20RM%20Q42MR16O-12%20EYR%20Sylvania.htm</t>
  </si>
  <si>
    <t>Tungsten Halogen - Low Voltage Metal Reflector</t>
  </si>
  <si>
    <t>Halostar Maxi Spot AR70 - 41980SP M/160</t>
  </si>
  <si>
    <t>http://www.lamptech.co.uk/Spec%20Sheets/TH%20RA%20Q75AR70SP-B15d-12%20Wotan.htm</t>
  </si>
  <si>
    <t>Tungten Halogen - Reflector - Mains Voltage</t>
  </si>
  <si>
    <t>Carbon Filament - American Lamps</t>
  </si>
  <si>
    <t>http://www.lamptech.co.uk/Spec%20Sheets/IN%20C%20Brush-Swan%20TH.htm</t>
  </si>
  <si>
    <t>Novak Bromine-Filled Carbon Lamp</t>
  </si>
  <si>
    <t>http://www.lamptech.co.uk/Spec%20Sheets/IN%20C%20Novak.htm</t>
  </si>
  <si>
    <t>Carbon Filament - British Lamps</t>
  </si>
  <si>
    <t>Tungsten Filament - Squirted &amp; Sintered Tungsten Filament</t>
  </si>
  <si>
    <t>Osram Squirted &amp; Sintered Tungsten Filament</t>
  </si>
  <si>
    <t>http://www.lamptech.co.uk/Spec%20Sheets/IN%20WS%20Osram%20225-50G90CL-E27.htm</t>
  </si>
  <si>
    <t>Pintsch 'Sirius' with Colloidal Tungsten Filament</t>
  </si>
  <si>
    <t>http://www.lamptech.co.uk/Spec%20Sheets/IN%20WS%20Pintsch%20125-25S55CL-E27.htm</t>
  </si>
  <si>
    <t>Graetzin Sintered Metal Tungsten Filament</t>
  </si>
  <si>
    <t>http://www.lamptech.co.uk/Spec%20Sheets/IN%20WS%20Graetzin%2025-18SA55CL-B22d.htm</t>
  </si>
  <si>
    <t>German Auer Sintered Tungsten made for GEC</t>
  </si>
  <si>
    <t>http://www.lamptech.co.uk/Spec%20Sheets/IN%20WS%20GEC%20100-17SA55CL-B22d.htm</t>
  </si>
  <si>
    <t>Royal Ediswan Tubular Sintered Tungsten</t>
  </si>
  <si>
    <t>http://www.lamptech.co.uk/Spec%20Sheets/IN%20WS%20Ediswan%20105-17T25CL-B15d.htm</t>
  </si>
  <si>
    <t>GE Squirted &amp; Sintered Tungsten Filament, 1909</t>
  </si>
  <si>
    <t>http://www.lamptech.co.uk/Spec%20Sheets/IN%20WS%20GE%20117-40SA19FC-E26.htm</t>
  </si>
  <si>
    <t>Sunbeam Mazda Sintered Tungsten, 1909</t>
  </si>
  <si>
    <t>http://www.lamptech.co.uk/Spec%20Sheets/IN%20WS%20National-Sunbeam%20110-100S30CL-E26.htm</t>
  </si>
  <si>
    <t>Tungsten Filament - Drawn Tungsten Filament</t>
  </si>
  <si>
    <t>Columbia Mazda Drawn Crinkled Tungsten</t>
  </si>
  <si>
    <t>http://www.lamptech.co.uk/Spec%20Sheets/IN%20WD%20National-Columbia%20108-40S67CL-E27%20Crinkled.htm</t>
  </si>
  <si>
    <t>Osram-GEC Drawn Tungsten 'Angle'</t>
  </si>
  <si>
    <t>Tungsten Filament - Coiled Tungsten Filament</t>
  </si>
  <si>
    <t>Edison Mazda 'C' Gasfilled Tungsten, 1915</t>
  </si>
  <si>
    <t>http://www.lamptech.co.uk/Spec%20Sheets/IN%20WC%20GE%20112-500SA40CL-E39.htm</t>
  </si>
  <si>
    <t>Experimental GLS with Plastic Cap</t>
  </si>
  <si>
    <t>http://www.lamptech.co.uk/Spec%20Sheets/IN%20WC%20GEC%20240-100PS60FR-BC%20Plastic.htm</t>
  </si>
  <si>
    <t>GE Incandescent Tuff-Skin Rough-Service 150W</t>
  </si>
  <si>
    <t>http://www.lamptech.co.uk/Spec%20Sheets/IN%20WC%20GE%20120-150A25TS-E26.htm</t>
  </si>
  <si>
    <t>Tungsten Filament - Infrared Recycling Coating</t>
  </si>
  <si>
    <t>Duro-Test Mi-T Wattsaver</t>
  </si>
  <si>
    <t>http://www.lamptech.co.uk/Spec%20Sheets/IN%20WC%20DuroTest%20120-65G30IRC-E26.htm</t>
  </si>
  <si>
    <t>Fluorescent Lamps - Sulphide</t>
  </si>
  <si>
    <t>Philora HPL300 with Sulphide Phosphor</t>
  </si>
  <si>
    <t>http://www.lamptech.co.uk/Spec%20Sheets/D%20MB%20Philora%20HPL300.htm</t>
  </si>
  <si>
    <t>Fluorescent Lamps - Germanate / Arsenate</t>
  </si>
  <si>
    <t>Osram MBF/V Magnesium Fluorogermanate</t>
  </si>
  <si>
    <t>http://www.lamptech.co.uk/Spec%20Sheets/D%20MB%20GEC%20MBF125.htm</t>
  </si>
  <si>
    <t>Sylvania Colour Improved Mercury H38-4-JA/C</t>
  </si>
  <si>
    <t>http://www.lamptech.co.uk/Spec%20Sheets/D%20MB%20Sylvania%20H100-C.htm</t>
  </si>
  <si>
    <t>HPL Mercury with Magnesium Arsenate Phosphor</t>
  </si>
  <si>
    <t>http://www.lamptech.co.uk/Spec%20Sheets/D%20MB%20Philips%20HPL250.htm</t>
  </si>
  <si>
    <t>HQLG 400-01 'Goldweiß' Mercury Discharge</t>
  </si>
  <si>
    <t>http://www.lamptech.co.uk/Spec%20Sheets/D%20MB%20Narva%20HQLG400.htm</t>
  </si>
  <si>
    <t>Osram HQL 50W Half Coated</t>
  </si>
  <si>
    <t>http://www.lamptech.co.uk/Spec%20Sheets/D%20MB%20Osram%20HQL50%20Halfcoat.htm</t>
  </si>
  <si>
    <t>Fluorescent Lamps - Orthophosphate</t>
  </si>
  <si>
    <t>GE Mercury Bonus Line H175W39-22</t>
  </si>
  <si>
    <t>http://www.lamptech.co.uk/Spec%20Sheets/D%20MB%20GE%20BonusLine%20175.htm</t>
  </si>
  <si>
    <t>Lifeguard High-Efficacy White Mercury H33-1-GL/W</t>
  </si>
  <si>
    <t>http://www.lamptech.co.uk/Spec%20Sheets/D%20MB%20Westinghouse%20H33.htm</t>
  </si>
  <si>
    <t>HQLS 250-01 'Silberweiß' Mercury Discharge</t>
  </si>
  <si>
    <t>http://www.lamptech.co.uk/Spec%20Sheets/D%20MB%20Narva%20HQLS250.htm</t>
  </si>
  <si>
    <t>HQLS 'Silberweiß' Isothermal Mercury</t>
  </si>
  <si>
    <t>http://www.lamptech.co.uk/Spec%20Sheets/D%20MB%20Osram%20HQLS400.htm</t>
  </si>
  <si>
    <t>Fluorescent Lamps - Halophosphate</t>
  </si>
  <si>
    <t>Tesla RVL-B with Halophosphate Coating</t>
  </si>
  <si>
    <t>http://www.lamptech.co.uk/Spec%20Sheets/D%20MB%20Tesla%20RVLB125.htm</t>
  </si>
  <si>
    <t>Fluorescent Lamps - Vanadate</t>
  </si>
  <si>
    <t>Polam LRF 125W Mercury Discharge</t>
  </si>
  <si>
    <t>http://www.lamptech.co.uk/Spec%20Sheets/D%20MB%20Polam%20LRF125.htm</t>
  </si>
  <si>
    <t>Sylvania BriteWhite Deluxe H39KC-175/DX</t>
  </si>
  <si>
    <t>http://www.lamptech.co.uk/Spec%20Sheets/D%20MB%20Sylvania%20H175-DX.htm</t>
  </si>
  <si>
    <t>GEC MBF/U Truelite Mercury Fluorescent</t>
  </si>
  <si>
    <t>http://www.lamptech.co.uk/Spec%20Sheets/D%20MB%20GEC%20MBF1000.htm</t>
  </si>
  <si>
    <t>ToshibaJapanese Style Mercury Lamp</t>
  </si>
  <si>
    <t>http://www.lamptech.co.uk/Spec%20Sheets/D%20MB%20Toshiba%20HF200.htm</t>
  </si>
  <si>
    <t>Duro-Test Safe-T-Vapor Mercury Lamp</t>
  </si>
  <si>
    <t>http://www.lamptech.co.uk/Spec%20Sheets/D%20MB%20DuroTest%20HT175.htm</t>
  </si>
  <si>
    <t>Westinghouse Safety Lifeguard H33GL-T400/DX</t>
  </si>
  <si>
    <t>http://www.lamptech.co.uk/Spec%20Sheets/D%20MB%20Westinghouse%20HT400.htm</t>
  </si>
  <si>
    <t>Fluorescent Lamps - Warm and Deluxe Colours</t>
  </si>
  <si>
    <t>Sylvania Warm Deluxe Mercury H33-1GL/WDX</t>
  </si>
  <si>
    <t>http://www.lamptech.co.uk/Spec%20Sheets/D%20MBF%20Sylvania%20H33-1-GL-WDX.htm</t>
  </si>
  <si>
    <t>Sylvania Mercury Warmtone H38JA-100/N</t>
  </si>
  <si>
    <t>http://www.lamptech.co.uk/Spec%20Sheets/D%20MB%20Sylvania%20H38JA100N.htm</t>
  </si>
  <si>
    <t>Westinghouse Beauty-Lite Mercury H33GL-400/R</t>
  </si>
  <si>
    <t>http://www.lamptech.co.uk/Spec%20Sheets/D%20MB%20Westinghouse%20H33-R.htm</t>
  </si>
  <si>
    <t>Philips HPL Deluxe 400W</t>
  </si>
  <si>
    <t>http://www.lamptech.co.uk/Spec%20Sheets/D%20MB%20Philips%20HPLD400.htm</t>
  </si>
  <si>
    <t>HPL-Comfort High Colour Rendering Lamp</t>
  </si>
  <si>
    <t>http://www.lamptech.co.uk/Spec%20Sheets/D%20MB%20Philips%20HPLC80.htm</t>
  </si>
  <si>
    <t>HQL-B Spherical Super Deluxe Colour Mercury</t>
  </si>
  <si>
    <t>http://www.lamptech.co.uk/Spec%20Sheets/D%20MB%20Osram%20HQLB.htm</t>
  </si>
  <si>
    <t>Fluorescent Lamps - Yellow</t>
  </si>
  <si>
    <t>Westinghouse Yellow Mercury H33-1-GL/Y</t>
  </si>
  <si>
    <t>http://www.lamptech.co.uk/Spec%20Sheets/D%20MB%20Westinghouse%20H33-Y.htm</t>
  </si>
  <si>
    <t>HQL/5 "Caution Yellow" Mercury Discharge</t>
  </si>
  <si>
    <t>http://www.lamptech.co.uk/Spec%20Sheets/D%20MB%20Osram%20HQL250%20Gelb.htm</t>
  </si>
  <si>
    <t>Philips HPI/T 2000W 1st Generation</t>
  </si>
  <si>
    <t>http://www.lamptech.co.uk/Spec%20Sheets/D%20MHQ%20Philips%20HPIT2000HV.htm</t>
  </si>
  <si>
    <t>Philips HPI/T 375W Second Generation</t>
  </si>
  <si>
    <t>http://www.lamptech.co.uk/Spec%20Sheets/D%20MHQ%20Philips%20HPIT375.htm</t>
  </si>
  <si>
    <t>Philips HPI/T 400W Third Generation</t>
  </si>
  <si>
    <t>http://www.lamptech.co.uk/Spec%20Sheets/D%20MHQ%20Philips%20HPIT400%20Mk3.htm</t>
  </si>
  <si>
    <t>Philips HPI/T 400W 4th Generation</t>
  </si>
  <si>
    <t>http://www.lamptech.co.uk/Spec%20Sheets/D%20MHQ%20Philips%20HPIT400%20Mk4.htm</t>
  </si>
  <si>
    <t>Philips HPI/T 400W 5th Generation</t>
  </si>
  <si>
    <t>http://www.lamptech.co.uk/Spec%20Sheets/D%20MHQ%20Philips%20HPIT400%20Mk5.htm</t>
  </si>
  <si>
    <t>Philips HPI-T Plus 400W/745</t>
  </si>
  <si>
    <t>http://www.lamptech.co.uk/Spec%20Sheets/D%20MHQ%20Philips%20HPIT400%20Mk7.htm</t>
  </si>
  <si>
    <t>Philips HPI-T PLUS Base-Up 400W</t>
  </si>
  <si>
    <t>http://www.lamptech.co.uk/Spec%20Sheets/D%20MHQ%20Philips%20HPIT400BU.htm</t>
  </si>
  <si>
    <t>Philips Self-Starting Metal Halide HPI-BUS 400W</t>
  </si>
  <si>
    <t>http://www.lamptech.co.uk/Spec%20Sheets/D%20MHQ%20Philips%20HPI400BUS.htm</t>
  </si>
  <si>
    <t>Philips HPI-Plus 250W Daylight</t>
  </si>
  <si>
    <t>http://www.lamptech.co.uk/Spec%20Sheets/D%20MHQ%20Philips%20HPI250BUD.htm</t>
  </si>
  <si>
    <t>Philips HPI/TD 10,000W</t>
  </si>
  <si>
    <t>http://www.lamptech.co.uk/Spec%20Sheets/D%20MHQ%20Philips%20HPITD10000.htm</t>
  </si>
  <si>
    <t>Mazda Metal Halide MAIH 2000W B 380V</t>
  </si>
  <si>
    <t>http://www.lamptech.co.uk/Spec%20Sheets/D%20MHQ%20CdL%20MAIH2000B.htm</t>
  </si>
  <si>
    <t>Mazda Metal Halide MAIH 1000W TP 220V</t>
  </si>
  <si>
    <t>http://www.lamptech.co.uk/Spec%20Sheets/D%20MHQ%20CdL%20MAIH1000TP.htm</t>
  </si>
  <si>
    <t>Claude Metal Halide MI-1000W 380V</t>
  </si>
  <si>
    <t>http://www.lamptech.co.uk/Spec%20Sheets/D%20MHQ%20Claude%20MI1000-380V.htm</t>
  </si>
  <si>
    <t>GEC MBI/H 2000W White</t>
  </si>
  <si>
    <t>http://www.lamptech.co.uk/Spec%20Sheets/D%20MHQ%20GEC%20MBI2000.htm</t>
  </si>
  <si>
    <t>Narva Nachroma NC400-00 Mercury Halide</t>
  </si>
  <si>
    <t>http://www.lamptech.co.uk/Spec%20Sheets/D%20MHQ%20Narva%20NC400-00.htm</t>
  </si>
  <si>
    <t>Kolorarc MBI-T 250W Tri-Band Metal Halide</t>
  </si>
  <si>
    <t>http://www.lamptech.co.uk/Spec%20Sheets/D%20MHQ%20Thorn%20MBIT250.htm</t>
  </si>
  <si>
    <t>Iwasaki 'FEC Multi Super Ace' 5 Band Metal Halide</t>
  </si>
  <si>
    <t>http://www.lamptech.co.uk/Spec%20Sheets/D%20MHQ%20Iwasaki%20MF400LSH.htm</t>
  </si>
  <si>
    <t>Quartz - Sodium-Scandium Halides</t>
  </si>
  <si>
    <t>Metalarc M400/BU with Na-Sc-Th Chemistry</t>
  </si>
  <si>
    <t>http://www.lamptech.co.uk/Spec%20Sheets/D%20MHQ%20Sylvania%20M400.htm</t>
  </si>
  <si>
    <t>Metalarc Fluorescent M400/C BUH</t>
  </si>
  <si>
    <t>http://www.lamptech.co.uk/Spec%20Sheets/D%20MHQ%20Sylvania%20M400C-BUH.htm</t>
  </si>
  <si>
    <t>Sylvania Super Metalarc MS400/HOR 400W</t>
  </si>
  <si>
    <t>http://www.lamptech.co.uk/Spec%20Sheets/D%20MHQ%20Sylvania%20MS400HOR.htm</t>
  </si>
  <si>
    <t>Sylvania Super Metalarc Vertical MS1000/BU</t>
  </si>
  <si>
    <t>http://www.lamptech.co.uk/Spec%20Sheets/D%20MHQ%20Sylvania%20MS1000VBU.htm</t>
  </si>
  <si>
    <t>Metal Halide Multi-Vapor MV-400/BD</t>
  </si>
  <si>
    <t>http://www.lamptech.co.uk/Spec%20Sheets/D%20MHQ%20GE%20MV400BD.htm</t>
  </si>
  <si>
    <t>Westinghouse Metal Halide MH400/BU/4</t>
  </si>
  <si>
    <t>http://www.lamptech.co.uk/Spec%20Sheets/D%20MHQ%20Westinghouse%20MH400-BU-4.htm</t>
  </si>
  <si>
    <t>Thorn Metal Halide Kolorarc MBI/BD 400W</t>
  </si>
  <si>
    <t>http://www.lamptech.co.uk/Spec%20Sheets/D%20MHQ%20Thorn%20MBI400BD.htm</t>
  </si>
  <si>
    <t>MBIF/H Lithium Doped Marks &amp; Spencer Lamp</t>
  </si>
  <si>
    <t>http://www.lamptech.co.uk/Spec%20Sheets/D%20MHQ%20Thorn%20MBIFHS250.htm</t>
  </si>
  <si>
    <t>Svetotekhnika ДРИ175 (DRI175)</t>
  </si>
  <si>
    <t>http://www.lamptech.co.uk/Spec%20Sheets/D%20MHQ%20Svetotekhnika%20DRI175.htm</t>
  </si>
  <si>
    <t>Multi-Vapor II High Performance Metal Halide</t>
  </si>
  <si>
    <t>http://www.lamptech.co.uk/Spec%20Sheets/D%20MHQ%20GE%20MXR175.htm</t>
  </si>
  <si>
    <t>Musco MH1500Z Sports Field Z-Lamp</t>
  </si>
  <si>
    <t>http://www.lamptech.co.uk/Spec%20Sheets/D%20MHQ%20Musco%20MH1500Z.htm</t>
  </si>
  <si>
    <t>Venture GlareGuard High Bay Metal Halide</t>
  </si>
  <si>
    <t>http://www.lamptech.co.uk/Spec%20Sheets/D%20MHQ%20Venture%20GlareGuard.htm</t>
  </si>
  <si>
    <t>MBIL/H Linear Metal Halide Floodlight</t>
  </si>
  <si>
    <t>http://www.lamptech.co.uk/Spec%20Sheets/D%20MHQ%20Thorn%20MBIL1500.htm</t>
  </si>
  <si>
    <t>Metalarc Open Fixture M100/BU/BD</t>
  </si>
  <si>
    <t>http://www.lamptech.co.uk/Spec%20Sheets/D%20MHQ%20Sylvania%20M100.htm</t>
  </si>
  <si>
    <t>Halarc MXR 32-Watt Compact Metal Halide</t>
  </si>
  <si>
    <t>http://www.lamptech.co.uk/Spec%20Sheets/D%20MHQ%20GE%20MXR32.htm</t>
  </si>
  <si>
    <t>GE Metal Halide PulseArc MVR350/VBU/PA</t>
  </si>
  <si>
    <t>http://www.lamptech.co.uk/Spec%20Sheets/D%20MHQ%20GE%20MVR350-VBU-PA.htm</t>
  </si>
  <si>
    <t>GE Halarc Electronic - Clear Model</t>
  </si>
  <si>
    <t>http://www.lamptech.co.uk/Spec%20Sheets/D%20MHQ%20GE%20Electronic%20Halarc%20Clear.htm</t>
  </si>
  <si>
    <t>Halarc 'First Light' Self-Ballasted Metal Halide</t>
  </si>
  <si>
    <t>http://www.lamptech.co.uk/Spec%20Sheets/D%20MHQ%20GE%20First%20Light.htm</t>
  </si>
  <si>
    <t>Quartz - Rare Earth Handles</t>
  </si>
  <si>
    <t>Osram Metal Halide Power Stars HQIL 400W</t>
  </si>
  <si>
    <t>http://www.lamptech.co.uk/Spec%20Sheets/D%20MHQ%20Osram%20HQIL400.htm</t>
  </si>
  <si>
    <t>Osram Metal Halide Power Stars HQI 400W-71</t>
  </si>
  <si>
    <t>http://www.lamptech.co.uk/Spec%20Sheets/D%20MHQ%20Osram%20HQIT400-71.htm</t>
  </si>
  <si>
    <t>Osram Metal Halide Powerstar HQI-T 400W/DH</t>
  </si>
  <si>
    <t>http://www.lamptech.co.uk/Spec%20Sheets/D%20MHQ%20Osram%20HQIT400DH.htm</t>
  </si>
  <si>
    <t>Wotan Metal Halide Powerstar HQI-T 400W/DV</t>
  </si>
  <si>
    <t>http://www.lamptech.co.uk/Spec%20Sheets/D%20MHQ%20Wotan%20HQIT400DV.htm</t>
  </si>
  <si>
    <t>Osram Metal Halide Powerstar HQI-T 400W/D</t>
  </si>
  <si>
    <t>http://www.lamptech.co.uk/Spec%20Sheets/D%20MHQ%20Osram%20HQIT400D.htm</t>
  </si>
  <si>
    <t>HQI-BT Tubular Metal Halide</t>
  </si>
  <si>
    <t>http://www.lamptech.co.uk/Spec%20Sheets/D%20MHQ%20Osram%20HQIBT400.htm</t>
  </si>
  <si>
    <t>Wotan Powerstar HQI-R Reflector Lamp</t>
  </si>
  <si>
    <t>http://www.lamptech.co.uk/Spec%20Sheets/D%20MHQ%20Wotan%20HQIR250.htm</t>
  </si>
  <si>
    <t>Tungsram Daylight Metal Halide HgMIF/DH</t>
  </si>
  <si>
    <t>http://www.lamptech.co.uk/Spec%20Sheets/D%20MHQ%20Tungsram%20HgMIF400.htm</t>
  </si>
  <si>
    <t>COBR-Polam Metal Halide LRJD 400W</t>
  </si>
  <si>
    <t>http://www.lamptech.co.uk/Spec%20Sheets/D%20MHQ%20Polam-COBR%20LRJD400.htm</t>
  </si>
  <si>
    <t>HQI-TS Double Ended Compact Metal Halide</t>
  </si>
  <si>
    <t>http://www.lamptech.co.uk/Spec%20Sheets/D%20MHQ%20Osram%20HQITS150.htm</t>
  </si>
  <si>
    <t>Philips MHN Thulium Lamp - Compact Metal Halide</t>
  </si>
  <si>
    <t>http://www.lamptech.co.uk/Spec%20Sheets/D%20MHQ%20Philips%20MHN70.htm</t>
  </si>
  <si>
    <t>Philips MHN-T 70W Open Fixture Metal Halide</t>
  </si>
  <si>
    <t>http://www.lamptech.co.uk/Spec%20Sheets/D%20MHQ%20Philips%20MHNT70.htm</t>
  </si>
  <si>
    <t>Philips MHN-TC Prototype Metal Halide</t>
  </si>
  <si>
    <t>http://www.lamptech.co.uk/Spec%20Sheets/D%20MHQ%20Philips%20MHNTC35.htm</t>
  </si>
  <si>
    <t>Iwasaki ColorArc High-CRI Metal Halide</t>
  </si>
  <si>
    <t>http://www.lamptech.co.uk/Spec%20Sheets/D%20MHQ%20Iwasaki%20MT150SDW.htm</t>
  </si>
  <si>
    <t>ColorArc PAR36 Metal Halide Reflector</t>
  </si>
  <si>
    <t>http://www.lamptech.co.uk/Spec%20Sheets/D%20MHQ%20Iwasaki%20M70P36.htm</t>
  </si>
  <si>
    <t>Sylvania BriteSpot ES50 - Metal Halide MR16</t>
  </si>
  <si>
    <t>http://www.lamptech.co.uk/Spec%20Sheets/D%20MHQ%20Sylvania%20BriteSpot%20ES50.htm</t>
  </si>
  <si>
    <t>Quartz - Molecular Halides</t>
  </si>
  <si>
    <t>Experimental MBI-T Compact Metal Halide</t>
  </si>
  <si>
    <t>http://www.lamptech.co.uk/Spec%20Sheets/D%20MHQ%20Thorn%20MBIT150%20prototype.htm</t>
  </si>
  <si>
    <t>HQI-T Single Ended Compact Metal Halide</t>
  </si>
  <si>
    <t>http://www.lamptech.co.uk/Spec%20Sheets/D%20MHQ%20Osram%20HQIT70.htm</t>
  </si>
  <si>
    <t>HPS_low</t>
  </si>
  <si>
    <t>HPS_high</t>
  </si>
  <si>
    <t>(7E-161)*EXP^0.1854x</t>
  </si>
  <si>
    <t>GE Lucalox LU1000/BD with Auxiliary Electrode</t>
  </si>
  <si>
    <t>http://www.lamptech.co.uk/Spec%20Sheets/D%20SHP%20GE%20LU1000BD.htm</t>
  </si>
  <si>
    <t>Philips High Pressure Sodium SON-T 400W</t>
  </si>
  <si>
    <t>http://www.lamptech.co.uk/Spec%20Sheets/D%20SHP%20Philips%20SONT400.htm</t>
  </si>
  <si>
    <t>SON-T 250W High Pressure Sodium</t>
  </si>
  <si>
    <t>http://www.lamptech.co.uk/Spec%20Sheets/D%20SHP%20Philips%20SONT250.htm</t>
  </si>
  <si>
    <t>Norelco SON-T American Design</t>
  </si>
  <si>
    <t>http://www.lamptech.co.uk/Spec%20Sheets/D%20SHP%20Philips%20SON-USA%20250.htm</t>
  </si>
  <si>
    <t>Thorn SON-T 400W with Cermet Seal</t>
  </si>
  <si>
    <t>http://www.lamptech.co.uk/Spec%20Sheets/D%20SHP%20Thorn%20SONT400%20Cermet.htm</t>
  </si>
  <si>
    <t>PZGRL DNaT400-4 of Ukrainian Design</t>
  </si>
  <si>
    <t>http://www.lamptech.co.uk/Spec%20Sheets/D%20SHP%20GRL%20DNaT400-4.htm</t>
  </si>
  <si>
    <t>Diffuse Outer Bulb</t>
  </si>
  <si>
    <t>Philips High Pressure Sodium SON-E 400W</t>
  </si>
  <si>
    <t>http://www.lamptech.co.uk/Spec%20Sheets/D%20SHP%20Philips%20SONE400.htm</t>
  </si>
  <si>
    <t>Atlas KolorSON 400W</t>
  </si>
  <si>
    <t>http://www.lamptech.co.uk/Spec%20Sheets/D%20SHP%20Atlas%20SONE400.htm</t>
  </si>
  <si>
    <t>Philips SON-T 250W Diffuse Coated</t>
  </si>
  <si>
    <t>http://www.lamptech.co.uk/Spec%20Sheets/D%20SHP%20Philips%20SONT250%20Coated.htm</t>
  </si>
  <si>
    <t>Transparent Arc Tube</t>
  </si>
  <si>
    <t>Westinghouse Ceramalux Corstar Sapphire HPS</t>
  </si>
  <si>
    <t>http://www.lamptech.co.uk/Spec%20Sheets/D%20SHP%20Westinghouse%20Corstar.htm</t>
  </si>
  <si>
    <t>SON-T 400W with 'Corstar' Sapphire Arc Tube</t>
  </si>
  <si>
    <t>http://www.lamptech.co.uk/Spec%20Sheets/D%20SHP%20Thorn%20SONT400%20Corstar.htm</t>
  </si>
  <si>
    <t>Instant-Restrike Twin Arc Designs</t>
  </si>
  <si>
    <t>Sylvania SHP-T Standby with Twin Arc Tubes</t>
  </si>
  <si>
    <t>http://www.lamptech.co.uk/Spec%20Sheets/D%20SHP%20Sylvania%20SON2T400.htm</t>
  </si>
  <si>
    <t>Solarcolour Plug-In SON-I 310W</t>
  </si>
  <si>
    <t>http://www.lamptech.co.uk/Spec%20Sheets/D%20SHP%20GEC%20SONI310.htm</t>
  </si>
  <si>
    <t>Sylvania Unalux Penning-Start Mercury Retrofit</t>
  </si>
  <si>
    <t>http://www.lamptech.co.uk/Spec%20Sheets/D%20SHP%20Sylvania%20ULX360.htm</t>
  </si>
  <si>
    <t>GE Lucalox E-Z Lux LUH215 Mercury Retrofit HPS</t>
  </si>
  <si>
    <t>http://www.lamptech.co.uk/Spec%20Sheets/D%20SHP%20GE%20LUH215.htm</t>
  </si>
  <si>
    <t>Solarcolour Plus SONP-T 310W</t>
  </si>
  <si>
    <t>http://www.lamptech.co.uk/Spec%20Sheets/D%20SHP%20GEC%20SONPT310.htm</t>
  </si>
  <si>
    <t>Thorn SON XL-T with Sintered Moly Antenna</t>
  </si>
  <si>
    <t>http://www.lamptech.co.uk/Spec%20Sheets/D%20SHP%20Thorn%20SONXLT400.htm</t>
  </si>
  <si>
    <t>Deluxe Colour</t>
  </si>
  <si>
    <t>Solarcolour Deluxe SONDL-T 400W</t>
  </si>
  <si>
    <t>http://www.lamptech.co.uk/Spec%20Sheets/D%20SHP%20GEC%20SONDLT400.htm</t>
  </si>
  <si>
    <t>Thorn SONDL-T Deluxe Colour 400W</t>
  </si>
  <si>
    <t>http://www.lamptech.co.uk/Spec%20Sheets/D%20SHP%20Thorn%20SONDLT400.htm</t>
  </si>
  <si>
    <t>Philips SON-T Comfort 250W</t>
  </si>
  <si>
    <t>http://www.lamptech.co.uk/Spec%20Sheets/D%20SHP%20Philips%20SONT250%20Comfort.htm</t>
  </si>
  <si>
    <t>GE Lucalox Deluxe LU400/DX/40 HPS</t>
  </si>
  <si>
    <t>http://www.lamptech.co.uk/Spec%20Sheets/D%20SHP%20GE%20LU400DX.htm</t>
  </si>
  <si>
    <t>Thorn SON Deluxe with Infra-Red Coating</t>
  </si>
  <si>
    <t>http://www.lamptech.co.uk/Spec%20Sheets/D%20SHP%20Thorn%20SONDL400%20Dichroic.htm</t>
  </si>
  <si>
    <t>Quartzray SON-TD 250W</t>
  </si>
  <si>
    <t>http://www.lamptech.co.uk/Spec%20Sheets/D%20SHP%20Thorn%20SONTD250.htm</t>
  </si>
  <si>
    <t>Lighting electricity consumption, shares by Lamp type</t>
  </si>
  <si>
    <t>Luminous Efficacy by Lamp type</t>
  </si>
  <si>
    <t>Weighted luminous effiacies by Lamp type</t>
  </si>
  <si>
    <t>ALL</t>
  </si>
  <si>
    <t>Eta_E_pl</t>
  </si>
  <si>
    <t>Agg_K</t>
  </si>
  <si>
    <t>Eta_E_univ</t>
  </si>
  <si>
    <t>Photopic--&gt;Universal Factor</t>
  </si>
  <si>
    <t>Domestic electric lamps</t>
  </si>
  <si>
    <t>Industrial electric lamps</t>
  </si>
  <si>
    <t>Lamp etas (transposed)</t>
  </si>
  <si>
    <t>Lamp etas (copied from above)</t>
  </si>
  <si>
    <t>Indoor C&amp;P electric lamps</t>
  </si>
  <si>
    <t>Outdoor C&amp;P electric lamps</t>
  </si>
  <si>
    <t>Street lighting (Outdoor C&amp;P electric lamps)</t>
  </si>
  <si>
    <t>Values from Lamp_Allocation</t>
  </si>
  <si>
    <t>Extended Values</t>
  </si>
  <si>
    <t>Perecentage shares</t>
  </si>
  <si>
    <t>Machine</t>
  </si>
  <si>
    <t>Eu.product</t>
  </si>
  <si>
    <t>Country</t>
  </si>
  <si>
    <t>GBR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</si>
  <si>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</si>
  <si>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</si>
  <si>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</si>
  <si>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</si>
  <si>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</si>
  <si>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</si>
  <si>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</si>
  <si>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</si>
  <si>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}</t>
  </si>
  <si>
    <t xml:space="preserve">  month={Jul}</t>
  </si>
  <si>
    <t xml:space="preserve">  title={The Energy and Exergy of Light with Application to Societal Exergy Analysis},</t>
  </si>
  <si>
    <t xml:space="preserve">  author={Heun, Matthew Kuperus and Marshall, Zeke and Aramendia, Emmanuel and Brockway, Paul E},</t>
  </si>
  <si>
    <t xml:space="preserve">  journal={Energies},</t>
  </si>
  <si>
    <t xml:space="preserve">  volume={13},</t>
  </si>
  <si>
    <t xml:space="preserve">  number={20},</t>
  </si>
  <si>
    <t xml:space="preserve">  pages={5489},</t>
  </si>
  <si>
    <t xml:space="preserve">  year={2020},</t>
  </si>
  <si>
    <t xml:space="preserve">  publisher={Multidisciplinary Digital Publishing Institute},</t>
  </si>
  <si>
    <t xml:space="preserve">  DOI={https://doi.org/10.3390/en13205489}</t>
  </si>
  <si>
    <t>Commercial indoor electric lamps</t>
  </si>
  <si>
    <t>L</t>
  </si>
  <si>
    <t>https://webarchive.nationalarchives.gov.uk/ukgwa/20180608041853/https://www.gov.uk/government/statistics/energy-consumption-in-the-uk</t>
  </si>
  <si>
    <t>BEIS (2018) - ECUK 2017</t>
  </si>
  <si>
    <t>Collated from ECUK sheets</t>
  </si>
  <si>
    <t>WRLD</t>
  </si>
  <si>
    <t>@article{doe2012light,</t>
  </si>
  <si>
    <t xml:space="preserve">  title = {2010 U.S. Lighting Market Characterization},</t>
  </si>
  <si>
    <t xml:space="preserve">  author = {Ashe, Mary and Chwastyk, Dan and de Monasterio, Caroline and Gupta, Mahima and Pegors, Mika},</t>
  </si>
  <si>
    <t xml:space="preserve">  doi = {10.2172/1219460},</t>
  </si>
  <si>
    <t xml:space="preserve">  url = {https://www.osti.gov/biblio/1219460},</t>
  </si>
  <si>
    <t xml:space="preserve">  place = {United States},</t>
  </si>
  <si>
    <t xml:space="preserve">  year = {2012},</t>
  </si>
  <si>
    <t xml:space="preserve">  month = {1}</t>
  </si>
  <si>
    <t>@article{doe2002light,</t>
  </si>
  <si>
    <t xml:space="preserve">  title = {U.S. Lighting Market Characterization Volume I: National Lighting Inventory and Energy Consumption Estimate Final Report},</t>
  </si>
  <si>
    <t xml:space="preserve">  author = {Navigant Consulting},</t>
  </si>
  <si>
    <t xml:space="preserve">  doi = {10.2172/1217986},</t>
  </si>
  <si>
    <t xml:space="preserve">  url = {https://www.osti.gov/biblio/1217986},</t>
  </si>
  <si>
    <t xml:space="preserve">  year = {2002},</t>
  </si>
  <si>
    <t xml:space="preserve">  month = {9}</t>
  </si>
  <si>
    <t>@misc{ecuk2017,</t>
  </si>
  <si>
    <t xml:space="preserve">  author = {BEIS},</t>
  </si>
  <si>
    <t xml:space="preserve">  institution = {Department for Business, Energy &amp; Industrial Strategy (BEIS)},</t>
  </si>
  <si>
    <t xml:space="preserve">  title = {Energy Consumption in the UK (ECUK) 2017},</t>
  </si>
  <si>
    <t xml:space="preserve">  url = {https://webarchive.nationalarchives.gov.uk/ukgwa/20180608041853/https://www.gov.uk/government/statistics/energy-consumption-in-the-uk},</t>
  </si>
  <si>
    <t xml:space="preserve">  year = {2017}</t>
  </si>
  <si>
    <t>@misc{hooker2021,</t>
  </si>
  <si>
    <t xml:space="preserve">  url={http://www.lamptech.co.uk/index.html},</t>
  </si>
  <si>
    <t xml:space="preserve">  journal={Museum of Electric Lamp Technology},</t>
  </si>
  <si>
    <t xml:space="preserve">  author={Hooker, James D.},</t>
  </si>
  <si>
    <t xml:space="preserve">  year={2021},</t>
  </si>
  <si>
    <t>@article{heun2020,</t>
  </si>
  <si>
    <t>@article{doe2017light,</t>
  </si>
  <si>
    <t xml:space="preserve">  title = {2015 U.S. Lighting Market Characterization},</t>
  </si>
  <si>
    <t xml:space="preserve">  author = {Buccitelli, Nicole and Elliott, Clay and Schober, Seth and Yamada, Mary},</t>
  </si>
  <si>
    <t xml:space="preserve">  doi = {10.2172/1413883},</t>
  </si>
  <si>
    <t xml:space="preserve">  url = {https://www.osti.gov/biblio/1413883},</t>
  </si>
  <si>
    <t xml:space="preserve">  year = {2017},</t>
  </si>
  <si>
    <t xml:space="preserve">  month = {11}</t>
  </si>
  <si>
    <t>@misc{energystar2021lamps,</t>
  </si>
  <si>
    <t xml:space="preserve">  url={https://data.energystar.gov/Active-Specifications/ENERGY-STAR-Certified-Light-Bulbs/ebgj-qsf7/data},</t>
  </si>
  <si>
    <t xml:space="preserve">  title={ENERGY STAR Certified Light Bulbs},</t>
  </si>
  <si>
    <t xml:space="preserve">  author={Energy Star},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</si>
</sst>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000000"/>
    <numFmt numFmtId="166" formatCode="[&gt;=0.5]#,##0;[&lt;0.5]&quot;-&quot;;General"/>
    <numFmt numFmtId="167" formatCode="#,##0.000"/>
    <numFmt numFmtId="168" formatCode="0.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i/>
      <sz val="10"/>
      <color rgb="FFFF0000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sz val="16"/>
      <color rgb="FF0000FF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trike/>
      <vertAlign val="superscript"/>
      <sz val="12"/>
      <name val="Arial"/>
      <family val="2"/>
    </font>
    <font>
      <b/>
      <sz val="11"/>
      <color rgb="FFFF0000"/>
      <name val="Calibri"/>
      <family val="2"/>
      <scheme val="minor"/>
    </font>
    <font>
      <u/>
      <sz val="10"/>
      <color rgb="FF3333FF"/>
      <name val="Arial"/>
      <family val="2"/>
    </font>
    <font>
      <u/>
      <sz val="8"/>
      <color rgb="FF3333FF"/>
      <name val="Arial"/>
      <family val="2"/>
    </font>
    <font>
      <vertAlign val="superscript"/>
      <sz val="8"/>
      <color indexed="8"/>
      <name val="Arial"/>
      <family val="2"/>
    </font>
    <font>
      <sz val="9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19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  <xf numFmtId="0" fontId="10" fillId="0" borderId="0"/>
  </cellStyleXfs>
  <cellXfs count="20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4" fillId="0" borderId="0" xfId="3"/>
    <xf numFmtId="0" fontId="1" fillId="0" borderId="0" xfId="0" applyFont="1" applyAlignment="1"/>
    <xf numFmtId="0" fontId="0" fillId="0" borderId="0" xfId="0" applyFill="1"/>
    <xf numFmtId="0" fontId="6" fillId="3" borderId="0" xfId="4" applyFont="1" applyFill="1"/>
    <xf numFmtId="0" fontId="8" fillId="3" borderId="0" xfId="4" applyFont="1" applyFill="1"/>
    <xf numFmtId="0" fontId="5" fillId="3" borderId="0" xfId="4" applyFill="1"/>
    <xf numFmtId="0" fontId="5" fillId="3" borderId="0" xfId="4" applyFill="1" applyAlignment="1">
      <alignment horizontal="right"/>
    </xf>
    <xf numFmtId="0" fontId="9" fillId="3" borderId="0" xfId="5" applyFill="1" applyBorder="1" applyAlignment="1" applyProtection="1"/>
    <xf numFmtId="0" fontId="9" fillId="3" borderId="4" xfId="5" applyFill="1" applyBorder="1" applyAlignment="1" applyProtection="1"/>
    <xf numFmtId="0" fontId="5" fillId="3" borderId="4" xfId="6" applyFont="1" applyFill="1" applyBorder="1"/>
    <xf numFmtId="0" fontId="11" fillId="3" borderId="4" xfId="4" applyFont="1" applyFill="1" applyBorder="1"/>
    <xf numFmtId="0" fontId="8" fillId="3" borderId="4" xfId="4" applyFont="1" applyFill="1" applyBorder="1"/>
    <xf numFmtId="0" fontId="8" fillId="3" borderId="4" xfId="4" applyFont="1" applyFill="1" applyBorder="1" applyAlignment="1">
      <alignment horizontal="right"/>
    </xf>
    <xf numFmtId="0" fontId="5" fillId="3" borderId="4" xfId="4" applyFill="1" applyBorder="1"/>
    <xf numFmtId="0" fontId="5" fillId="3" borderId="4" xfId="4" applyFill="1" applyBorder="1" applyAlignment="1">
      <alignment horizontal="right"/>
    </xf>
    <xf numFmtId="0" fontId="12" fillId="3" borderId="0" xfId="4" applyFont="1" applyFill="1"/>
    <xf numFmtId="0" fontId="12" fillId="3" borderId="5" xfId="4" applyFont="1" applyFill="1" applyBorder="1" applyAlignment="1">
      <alignment horizontal="center"/>
    </xf>
    <xf numFmtId="0" fontId="12" fillId="3" borderId="0" xfId="4" applyFont="1" applyFill="1" applyAlignment="1">
      <alignment horizontal="right"/>
    </xf>
    <xf numFmtId="0" fontId="14" fillId="3" borderId="1" xfId="4" applyFont="1" applyFill="1" applyBorder="1" applyAlignment="1">
      <alignment vertical="center"/>
    </xf>
    <xf numFmtId="0" fontId="14" fillId="3" borderId="1" xfId="4" applyFont="1" applyFill="1" applyBorder="1" applyAlignment="1">
      <alignment horizontal="right" vertical="center" wrapText="1"/>
    </xf>
    <xf numFmtId="0" fontId="14" fillId="3" borderId="0" xfId="4" applyFont="1" applyFill="1" applyAlignment="1">
      <alignment horizontal="right" vertical="center" wrapText="1"/>
    </xf>
    <xf numFmtId="0" fontId="14" fillId="3" borderId="0" xfId="4" applyFont="1" applyFill="1" applyAlignment="1">
      <alignment vertical="center"/>
    </xf>
    <xf numFmtId="0" fontId="16" fillId="3" borderId="0" xfId="4" applyFont="1" applyFill="1" applyAlignment="1">
      <alignment horizontal="left"/>
    </xf>
    <xf numFmtId="3" fontId="16" fillId="3" borderId="0" xfId="4" applyNumberFormat="1" applyFont="1" applyFill="1"/>
    <xf numFmtId="41" fontId="16" fillId="3" borderId="0" xfId="7" applyNumberFormat="1" applyFont="1" applyFill="1" applyBorder="1"/>
    <xf numFmtId="9" fontId="16" fillId="3" borderId="0" xfId="4" applyNumberFormat="1" applyFont="1" applyFill="1"/>
    <xf numFmtId="0" fontId="16" fillId="3" borderId="0" xfId="4" applyFont="1" applyFill="1"/>
    <xf numFmtId="0" fontId="16" fillId="3" borderId="4" xfId="4" applyFont="1" applyFill="1" applyBorder="1" applyAlignment="1">
      <alignment horizontal="left"/>
    </xf>
    <xf numFmtId="3" fontId="16" fillId="3" borderId="4" xfId="4" applyNumberFormat="1" applyFont="1" applyFill="1" applyBorder="1"/>
    <xf numFmtId="9" fontId="17" fillId="3" borderId="0" xfId="4" applyNumberFormat="1" applyFont="1" applyFill="1"/>
    <xf numFmtId="1" fontId="16" fillId="3" borderId="0" xfId="4" applyNumberFormat="1" applyFont="1" applyFill="1"/>
    <xf numFmtId="0" fontId="18" fillId="3" borderId="0" xfId="4" applyFont="1" applyFill="1"/>
    <xf numFmtId="3" fontId="18" fillId="3" borderId="0" xfId="4" applyNumberFormat="1" applyFont="1" applyFill="1"/>
    <xf numFmtId="0" fontId="18" fillId="3" borderId="0" xfId="4" applyFont="1" applyFill="1" applyAlignment="1">
      <alignment horizontal="left"/>
    </xf>
    <xf numFmtId="1" fontId="19" fillId="3" borderId="0" xfId="4" applyNumberFormat="1" applyFont="1" applyFill="1"/>
    <xf numFmtId="0" fontId="18" fillId="3" borderId="0" xfId="8" applyFont="1" applyFill="1"/>
    <xf numFmtId="1" fontId="18" fillId="3" borderId="0" xfId="4" applyNumberFormat="1" applyFont="1" applyFill="1"/>
    <xf numFmtId="0" fontId="16" fillId="3" borderId="0" xfId="8" applyFont="1" applyFill="1"/>
    <xf numFmtId="0" fontId="16" fillId="3" borderId="0" xfId="8" applyFont="1" applyFill="1" applyAlignment="1">
      <alignment wrapText="1"/>
    </xf>
    <xf numFmtId="0" fontId="20" fillId="3" borderId="0" xfId="4" applyFont="1" applyFill="1"/>
    <xf numFmtId="2" fontId="16" fillId="3" borderId="0" xfId="4" applyNumberFormat="1" applyFont="1" applyFill="1"/>
    <xf numFmtId="0" fontId="21" fillId="3" borderId="0" xfId="4" applyFont="1" applyFill="1"/>
    <xf numFmtId="0" fontId="14" fillId="3" borderId="0" xfId="9" quotePrefix="1" applyFont="1" applyFill="1" applyAlignment="1">
      <alignment horizontal="left"/>
    </xf>
    <xf numFmtId="0" fontId="14" fillId="3" borderId="0" xfId="9" applyFont="1" applyFill="1"/>
    <xf numFmtId="3" fontId="9" fillId="0" borderId="4" xfId="5" applyNumberFormat="1" applyFill="1" applyBorder="1" applyAlignment="1" applyProtection="1"/>
    <xf numFmtId="164" fontId="0" fillId="0" borderId="0" xfId="13" applyNumberFormat="1" applyFont="1" applyFill="1" applyAlignment="1">
      <alignment horizontal="right"/>
    </xf>
    <xf numFmtId="3" fontId="5" fillId="0" borderId="0" xfId="7" applyNumberFormat="1" applyFont="1" applyFill="1" applyBorder="1"/>
    <xf numFmtId="164" fontId="5" fillId="0" borderId="0" xfId="13" applyNumberFormat="1" applyFont="1" applyFill="1"/>
    <xf numFmtId="165" fontId="16" fillId="3" borderId="0" xfId="4" applyNumberFormat="1" applyFont="1" applyFill="1"/>
    <xf numFmtId="0" fontId="9" fillId="0" borderId="4" xfId="5" applyFill="1" applyBorder="1" applyAlignment="1" applyProtection="1"/>
    <xf numFmtId="1" fontId="23" fillId="0" borderId="0" xfId="11" applyNumberFormat="1" applyFont="1" applyFill="1"/>
    <xf numFmtId="3" fontId="6" fillId="0" borderId="0" xfId="4" applyNumberFormat="1" applyFont="1" applyFill="1"/>
    <xf numFmtId="3" fontId="5" fillId="0" borderId="0" xfId="4" applyNumberFormat="1" applyFill="1"/>
    <xf numFmtId="3" fontId="5" fillId="0" borderId="0" xfId="4" applyNumberFormat="1" applyFill="1" applyAlignment="1">
      <alignment horizontal="right"/>
    </xf>
    <xf numFmtId="3" fontId="8" fillId="0" borderId="0" xfId="4" applyNumberFormat="1" applyFont="1" applyFill="1"/>
    <xf numFmtId="3" fontId="8" fillId="0" borderId="4" xfId="4" applyNumberFormat="1" applyFont="1" applyFill="1" applyBorder="1"/>
    <xf numFmtId="3" fontId="8" fillId="0" borderId="4" xfId="4" applyNumberFormat="1" applyFont="1" applyFill="1" applyBorder="1" applyAlignment="1">
      <alignment horizontal="right"/>
    </xf>
    <xf numFmtId="3" fontId="11" fillId="0" borderId="4" xfId="4" applyNumberFormat="1" applyFont="1" applyFill="1" applyBorder="1"/>
    <xf numFmtId="3" fontId="5" fillId="0" borderId="4" xfId="4" applyNumberFormat="1" applyFill="1" applyBorder="1" applyAlignment="1">
      <alignment horizontal="right"/>
    </xf>
    <xf numFmtId="3" fontId="0" fillId="0" borderId="4" xfId="4" applyNumberFormat="1" applyFont="1" applyFill="1" applyBorder="1" applyAlignment="1">
      <alignment horizontal="right"/>
    </xf>
    <xf numFmtId="1" fontId="5" fillId="0" borderId="0" xfId="4" applyNumberFormat="1" applyFill="1"/>
    <xf numFmtId="0" fontId="24" fillId="0" borderId="0" xfId="12" applyFill="1" applyAlignment="1">
      <alignment horizontal="center"/>
    </xf>
    <xf numFmtId="3" fontId="0" fillId="0" borderId="5" xfId="4" applyNumberFormat="1" applyFont="1" applyFill="1" applyBorder="1" applyAlignment="1">
      <alignment horizontal="center" vertical="center"/>
    </xf>
    <xf numFmtId="3" fontId="5" fillId="0" borderId="0" xfId="4" applyNumberFormat="1" applyFill="1" applyAlignment="1">
      <alignment horizontal="center"/>
    </xf>
    <xf numFmtId="0" fontId="24" fillId="0" borderId="0" xfId="12" applyFill="1"/>
    <xf numFmtId="1" fontId="5" fillId="0" borderId="1" xfId="4" applyNumberFormat="1" applyFill="1" applyBorder="1"/>
    <xf numFmtId="3" fontId="0" fillId="0" borderId="1" xfId="4" applyNumberFormat="1" applyFont="1" applyFill="1" applyBorder="1" applyAlignment="1">
      <alignment wrapText="1"/>
    </xf>
    <xf numFmtId="3" fontId="0" fillId="0" borderId="1" xfId="4" applyNumberFormat="1" applyFont="1" applyFill="1" applyBorder="1"/>
    <xf numFmtId="3" fontId="5" fillId="0" borderId="1" xfId="4" applyNumberFormat="1" applyFill="1" applyBorder="1" applyAlignment="1">
      <alignment horizontal="right" wrapText="1"/>
    </xf>
    <xf numFmtId="3" fontId="0" fillId="0" borderId="1" xfId="4" applyNumberFormat="1" applyFont="1" applyFill="1" applyBorder="1" applyAlignment="1">
      <alignment horizontal="right" wrapText="1"/>
    </xf>
    <xf numFmtId="3" fontId="5" fillId="0" borderId="0" xfId="4" applyNumberFormat="1" applyFill="1" applyAlignment="1">
      <alignment horizontal="right" wrapText="1"/>
    </xf>
    <xf numFmtId="3" fontId="0" fillId="0" borderId="0" xfId="4" applyNumberFormat="1" applyFont="1" applyFill="1" applyAlignment="1">
      <alignment horizontal="right" wrapText="1"/>
    </xf>
    <xf numFmtId="0" fontId="5" fillId="0" borderId="1" xfId="4" applyFill="1" applyBorder="1" applyAlignment="1">
      <alignment horizontal="right" wrapText="1"/>
    </xf>
    <xf numFmtId="3" fontId="5" fillId="0" borderId="1" xfId="4" applyNumberFormat="1" applyFill="1" applyBorder="1"/>
    <xf numFmtId="1" fontId="5" fillId="0" borderId="0" xfId="4" applyNumberFormat="1" applyFill="1" applyAlignment="1">
      <alignment horizontal="left"/>
    </xf>
    <xf numFmtId="3" fontId="0" fillId="0" borderId="0" xfId="4" applyNumberFormat="1" applyFont="1" applyFill="1" applyAlignment="1">
      <alignment horizontal="right"/>
    </xf>
    <xf numFmtId="1" fontId="5" fillId="0" borderId="4" xfId="4" applyNumberFormat="1" applyFill="1" applyBorder="1" applyAlignment="1">
      <alignment horizontal="left"/>
    </xf>
    <xf numFmtId="3" fontId="5" fillId="0" borderId="4" xfId="4" applyNumberFormat="1" applyFill="1" applyBorder="1" applyAlignment="1">
      <alignment horizontal="left"/>
    </xf>
    <xf numFmtId="3" fontId="5" fillId="0" borderId="4" xfId="4" applyNumberFormat="1" applyFill="1" applyBorder="1"/>
    <xf numFmtId="3" fontId="5" fillId="0" borderId="0" xfId="4" applyNumberFormat="1" applyFill="1" applyAlignment="1">
      <alignment horizontal="left"/>
    </xf>
    <xf numFmtId="1" fontId="22" fillId="0" borderId="0" xfId="9" quotePrefix="1" applyNumberFormat="1" applyFont="1" applyFill="1" applyAlignment="1">
      <alignment horizontal="left"/>
    </xf>
    <xf numFmtId="3" fontId="22" fillId="0" borderId="0" xfId="9" quotePrefix="1" applyNumberFormat="1" applyFont="1" applyFill="1" applyAlignment="1">
      <alignment horizontal="left"/>
    </xf>
    <xf numFmtId="1" fontId="22" fillId="0" borderId="0" xfId="9" applyNumberFormat="1" applyFont="1" applyFill="1"/>
    <xf numFmtId="3" fontId="22" fillId="0" borderId="0" xfId="9" applyNumberFormat="1" applyFont="1" applyFill="1"/>
    <xf numFmtId="9" fontId="5" fillId="0" borderId="0" xfId="14" applyFont="1" applyFill="1"/>
    <xf numFmtId="9" fontId="5" fillId="0" borderId="0" xfId="4" applyNumberFormat="1" applyFill="1"/>
    <xf numFmtId="3" fontId="22" fillId="0" borderId="0" xfId="4" applyNumberFormat="1" applyFont="1" applyFill="1"/>
    <xf numFmtId="1" fontId="22" fillId="0" borderId="0" xfId="4" applyNumberFormat="1" applyFont="1" applyFill="1"/>
    <xf numFmtId="3" fontId="1" fillId="0" borderId="1" xfId="4" applyNumberFormat="1" applyFont="1" applyFill="1" applyBorder="1" applyAlignment="1">
      <alignment horizontal="center" wrapText="1"/>
    </xf>
    <xf numFmtId="3" fontId="1" fillId="0" borderId="1" xfId="4" applyNumberFormat="1" applyFont="1" applyFill="1" applyBorder="1" applyAlignment="1">
      <alignment horizontal="center"/>
    </xf>
    <xf numFmtId="4" fontId="5" fillId="0" borderId="0" xfId="4" applyNumberFormat="1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5" fillId="0" borderId="0" xfId="15" applyFont="1"/>
    <xf numFmtId="0" fontId="27" fillId="0" borderId="0" xfId="15" applyFont="1"/>
    <xf numFmtId="0" fontId="28" fillId="3" borderId="0" xfId="5" applyFont="1" applyFill="1" applyBorder="1" applyAlignment="1" applyProtection="1"/>
    <xf numFmtId="0" fontId="29" fillId="3" borderId="4" xfId="5" applyFont="1" applyFill="1" applyBorder="1" applyAlignment="1" applyProtection="1"/>
    <xf numFmtId="0" fontId="16" fillId="3" borderId="0" xfId="4" applyFont="1" applyFill="1" applyAlignment="1">
      <alignment horizontal="right"/>
    </xf>
    <xf numFmtId="0" fontId="17" fillId="3" borderId="0" xfId="4" applyFont="1" applyFill="1"/>
    <xf numFmtId="0" fontId="17" fillId="3" borderId="6" xfId="4" applyFont="1" applyFill="1" applyBorder="1"/>
    <xf numFmtId="0" fontId="18" fillId="3" borderId="6" xfId="4" applyFont="1" applyFill="1" applyBorder="1"/>
    <xf numFmtId="0" fontId="18" fillId="3" borderId="6" xfId="4" applyFont="1" applyFill="1" applyBorder="1" applyAlignment="1">
      <alignment horizontal="left"/>
    </xf>
    <xf numFmtId="0" fontId="14" fillId="3" borderId="0" xfId="4" applyFont="1" applyFill="1" applyAlignment="1">
      <alignment vertical="center" wrapText="1"/>
    </xf>
    <xf numFmtId="0" fontId="18" fillId="3" borderId="0" xfId="4" applyFont="1" applyFill="1" applyAlignment="1">
      <alignment horizontal="right" vertical="center" wrapText="1"/>
    </xf>
    <xf numFmtId="0" fontId="18" fillId="3" borderId="2" xfId="4" applyFont="1" applyFill="1" applyBorder="1" applyAlignment="1">
      <alignment horizontal="right" vertical="center" wrapText="1"/>
    </xf>
    <xf numFmtId="0" fontId="16" fillId="3" borderId="2" xfId="4" applyFont="1" applyFill="1" applyBorder="1" applyAlignment="1">
      <alignment horizontal="center" vertical="center" wrapText="1"/>
    </xf>
    <xf numFmtId="0" fontId="16" fillId="3" borderId="2" xfId="4" applyFont="1" applyFill="1" applyBorder="1" applyAlignment="1">
      <alignment horizontal="center" vertical="center"/>
    </xf>
    <xf numFmtId="0" fontId="16" fillId="3" borderId="2" xfId="4" applyFont="1" applyFill="1" applyBorder="1" applyAlignment="1">
      <alignment horizontal="right" vertical="center" wrapText="1"/>
    </xf>
    <xf numFmtId="0" fontId="19" fillId="3" borderId="0" xfId="4" applyFont="1" applyFill="1" applyAlignment="1">
      <alignment horizontal="right" vertical="center" wrapText="1"/>
    </xf>
    <xf numFmtId="0" fontId="16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/>
    </xf>
    <xf numFmtId="0" fontId="16" fillId="3" borderId="0" xfId="4" applyFont="1" applyFill="1" applyAlignment="1">
      <alignment horizontal="right" vertical="center" wrapText="1"/>
    </xf>
    <xf numFmtId="0" fontId="17" fillId="3" borderId="0" xfId="4" applyFont="1" applyFill="1" applyAlignment="1">
      <alignment vertical="center" wrapText="1"/>
    </xf>
    <xf numFmtId="0" fontId="16" fillId="3" borderId="1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3" borderId="3" xfId="4" applyFont="1" applyFill="1" applyBorder="1" applyAlignment="1">
      <alignment horizontal="right" vertical="center" wrapText="1"/>
    </xf>
    <xf numFmtId="166" fontId="16" fillId="3" borderId="0" xfId="16" applyNumberFormat="1" applyFont="1" applyFill="1" applyAlignment="1">
      <alignment vertical="center"/>
    </xf>
    <xf numFmtId="3" fontId="16" fillId="3" borderId="0" xfId="11" applyNumberFormat="1" applyFont="1" applyFill="1"/>
    <xf numFmtId="3" fontId="16" fillId="3" borderId="0" xfId="17" applyNumberFormat="1" applyFont="1" applyFill="1" applyBorder="1"/>
    <xf numFmtId="166" fontId="16" fillId="3" borderId="0" xfId="16" applyNumberFormat="1" applyFont="1" applyFill="1"/>
    <xf numFmtId="167" fontId="16" fillId="3" borderId="0" xfId="16" applyNumberFormat="1" applyFont="1" applyFill="1"/>
    <xf numFmtId="0" fontId="16" fillId="0" borderId="0" xfId="4" applyFont="1" applyAlignment="1">
      <alignment horizontal="left"/>
    </xf>
    <xf numFmtId="3" fontId="16" fillId="0" borderId="0" xfId="17" applyNumberFormat="1" applyFont="1" applyFill="1" applyBorder="1"/>
    <xf numFmtId="3" fontId="16" fillId="0" borderId="0" xfId="11" applyNumberFormat="1" applyFont="1"/>
    <xf numFmtId="166" fontId="16" fillId="0" borderId="0" xfId="16" applyNumberFormat="1" applyFont="1" applyAlignment="1">
      <alignment vertical="center"/>
    </xf>
    <xf numFmtId="3" fontId="16" fillId="0" borderId="0" xfId="4" applyNumberFormat="1" applyFont="1"/>
    <xf numFmtId="0" fontId="17" fillId="0" borderId="0" xfId="4" applyFont="1"/>
    <xf numFmtId="0" fontId="16" fillId="0" borderId="4" xfId="4" applyFont="1" applyBorder="1" applyAlignment="1">
      <alignment horizontal="left"/>
    </xf>
    <xf numFmtId="3" fontId="16" fillId="0" borderId="4" xfId="17" applyNumberFormat="1" applyFont="1" applyFill="1" applyBorder="1"/>
    <xf numFmtId="3" fontId="16" fillId="0" borderId="4" xfId="11" applyNumberFormat="1" applyFont="1" applyBorder="1"/>
    <xf numFmtId="166" fontId="16" fillId="3" borderId="4" xfId="16" applyNumberFormat="1" applyFont="1" applyFill="1" applyBorder="1" applyAlignment="1">
      <alignment vertical="center"/>
    </xf>
    <xf numFmtId="166" fontId="16" fillId="0" borderId="4" xfId="16" applyNumberFormat="1" applyFont="1" applyBorder="1" applyAlignment="1">
      <alignment vertical="center"/>
    </xf>
    <xf numFmtId="3" fontId="16" fillId="0" borderId="4" xfId="4" applyNumberFormat="1" applyFont="1" applyBorder="1"/>
    <xf numFmtId="0" fontId="17" fillId="3" borderId="0" xfId="4" applyFont="1" applyFill="1" applyAlignment="1">
      <alignment horizontal="left"/>
    </xf>
    <xf numFmtId="0" fontId="20" fillId="3" borderId="0" xfId="11" applyFont="1" applyFill="1"/>
    <xf numFmtId="0" fontId="21" fillId="3" borderId="0" xfId="11" applyFont="1" applyFill="1"/>
    <xf numFmtId="0" fontId="31" fillId="3" borderId="0" xfId="4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Font="1"/>
    <xf numFmtId="168" fontId="0" fillId="0" borderId="0" xfId="0" applyNumberFormat="1" applyAlignment="1">
      <alignment horizontal="center"/>
    </xf>
    <xf numFmtId="10" fontId="0" fillId="0" borderId="0" xfId="0" applyNumberFormat="1"/>
    <xf numFmtId="10" fontId="1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center" wrapText="1"/>
    </xf>
    <xf numFmtId="10" fontId="0" fillId="0" borderId="0" xfId="0" applyNumberFormat="1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10" fontId="0" fillId="2" borderId="0" xfId="0" applyNumberFormat="1" applyFill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2" fillId="0" borderId="1" xfId="18" applyFont="1" applyBorder="1" applyAlignment="1">
      <alignment horizontal="center"/>
    </xf>
    <xf numFmtId="10" fontId="33" fillId="0" borderId="0" xfId="0" applyNumberFormat="1" applyFont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3" applyAlignment="1">
      <alignment horizontal="left"/>
    </xf>
    <xf numFmtId="0" fontId="0" fillId="0" borderId="0" xfId="0" applyAlignment="1">
      <alignment horizontal="left"/>
    </xf>
    <xf numFmtId="0" fontId="33" fillId="0" borderId="0" xfId="3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5" xfId="4" applyFill="1" applyBorder="1" applyAlignment="1">
      <alignment horizontal="center"/>
    </xf>
    <xf numFmtId="3" fontId="0" fillId="0" borderId="5" xfId="4" applyNumberFormat="1" applyFont="1" applyFill="1" applyBorder="1" applyAlignment="1">
      <alignment horizontal="center"/>
    </xf>
    <xf numFmtId="3" fontId="5" fillId="0" borderId="5" xfId="4" applyNumberFormat="1" applyFill="1" applyBorder="1" applyAlignment="1">
      <alignment horizontal="center"/>
    </xf>
    <xf numFmtId="0" fontId="24" fillId="0" borderId="5" xfId="12" applyFill="1" applyBorder="1" applyAlignment="1">
      <alignment horizontal="center"/>
    </xf>
    <xf numFmtId="3" fontId="0" fillId="0" borderId="5" xfId="4" applyNumberFormat="1" applyFont="1" applyFill="1" applyBorder="1" applyAlignment="1">
      <alignment horizontal="center" vertical="center"/>
    </xf>
    <xf numFmtId="0" fontId="24" fillId="0" borderId="5" xfId="12" applyFill="1" applyBorder="1" applyAlignment="1">
      <alignment horizontal="center" vertical="center"/>
    </xf>
    <xf numFmtId="3" fontId="0" fillId="0" borderId="6" xfId="4" applyNumberFormat="1" applyFont="1" applyFill="1" applyBorder="1" applyAlignment="1">
      <alignment horizontal="center"/>
    </xf>
    <xf numFmtId="3" fontId="5" fillId="0" borderId="6" xfId="4" applyNumberFormat="1" applyFill="1" applyBorder="1" applyAlignment="1">
      <alignment horizontal="center"/>
    </xf>
    <xf numFmtId="0" fontId="24" fillId="0" borderId="6" xfId="12" applyFill="1" applyBorder="1" applyAlignment="1">
      <alignment horizontal="center"/>
    </xf>
    <xf numFmtId="0" fontId="12" fillId="3" borderId="5" xfId="4" applyFont="1" applyFill="1" applyBorder="1" applyAlignment="1">
      <alignment horizontal="center"/>
    </xf>
    <xf numFmtId="0" fontId="12" fillId="3" borderId="5" xfId="4" applyFont="1" applyFill="1" applyBorder="1"/>
    <xf numFmtId="0" fontId="13" fillId="3" borderId="5" xfId="4" applyFont="1" applyFill="1" applyBorder="1" applyAlignment="1">
      <alignment horizontal="center"/>
    </xf>
    <xf numFmtId="0" fontId="18" fillId="3" borderId="6" xfId="4" applyFont="1" applyFill="1" applyBorder="1" applyAlignment="1">
      <alignment horizontal="center"/>
    </xf>
    <xf numFmtId="0" fontId="18" fillId="3" borderId="5" xfId="4" applyFont="1" applyFill="1" applyBorder="1" applyAlignment="1">
      <alignment horizontal="center"/>
    </xf>
    <xf numFmtId="0" fontId="16" fillId="3" borderId="5" xfId="4" applyFont="1" applyFill="1" applyBorder="1" applyAlignment="1">
      <alignment horizontal="center"/>
    </xf>
    <xf numFmtId="0" fontId="18" fillId="3" borderId="0" xfId="4" applyFont="1" applyFill="1" applyAlignment="1">
      <alignment horizontal="center"/>
    </xf>
    <xf numFmtId="0" fontId="19" fillId="3" borderId="6" xfId="4" applyFont="1" applyFill="1" applyBorder="1" applyAlignment="1">
      <alignment horizontal="center"/>
    </xf>
    <xf numFmtId="0" fontId="16" fillId="3" borderId="0" xfId="4" applyFont="1" applyFill="1" applyAlignment="1">
      <alignment horizontal="center"/>
    </xf>
    <xf numFmtId="0" fontId="19" fillId="3" borderId="0" xfId="4" applyFont="1" applyFill="1" applyAlignment="1">
      <alignment horizontal="center"/>
    </xf>
    <xf numFmtId="0" fontId="18" fillId="3" borderId="2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3" borderId="3" xfId="4" applyFont="1" applyFill="1" applyBorder="1" applyAlignment="1">
      <alignment horizontal="center" vertical="center" wrapText="1"/>
    </xf>
    <xf numFmtId="0" fontId="16" fillId="3" borderId="3" xfId="4" applyFont="1" applyFill="1" applyBorder="1" applyAlignment="1">
      <alignment horizontal="center" vertical="center" wrapText="1"/>
    </xf>
    <xf numFmtId="0" fontId="18" fillId="3" borderId="3" xfId="4" applyFont="1" applyFill="1" applyBorder="1" applyAlignment="1">
      <alignment horizontal="center" vertical="center"/>
    </xf>
    <xf numFmtId="0" fontId="16" fillId="3" borderId="3" xfId="4" applyFont="1" applyFill="1" applyBorder="1" applyAlignment="1">
      <alignment horizontal="center" vertical="center"/>
    </xf>
    <xf numFmtId="0" fontId="18" fillId="3" borderId="2" xfId="4" applyFont="1" applyFill="1" applyBorder="1" applyAlignment="1">
      <alignment horizontal="center" vertical="center" wrapText="1"/>
    </xf>
    <xf numFmtId="0" fontId="18" fillId="3" borderId="1" xfId="4" applyFont="1" applyFill="1" applyBorder="1" applyAlignment="1">
      <alignment horizontal="center" vertical="center" wrapText="1"/>
    </xf>
    <xf numFmtId="0" fontId="18" fillId="3" borderId="0" xfId="4" applyFont="1" applyFill="1" applyAlignment="1">
      <alignment horizontal="center" vertical="center" wrapText="1"/>
    </xf>
    <xf numFmtId="0" fontId="16" fillId="3" borderId="0" xfId="4" applyFont="1" applyFill="1" applyAlignment="1">
      <alignment horizontal="center" vertical="center" wrapText="1"/>
    </xf>
    <xf numFmtId="0" fontId="18" fillId="3" borderId="0" xfId="4" applyFont="1" applyFill="1" applyAlignment="1">
      <alignment horizontal="center" vertical="center"/>
    </xf>
    <xf numFmtId="0" fontId="16" fillId="3" borderId="0" xfId="4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4" fillId="3" borderId="0" xfId="0" applyFont="1" applyFill="1"/>
  </cellXfs>
  <cellStyles count="19">
    <cellStyle name="Comma 2" xfId="13" xr:uid="{00000000-0005-0000-0000-000000000000}"/>
    <cellStyle name="Comma 2 2" xfId="17" xr:uid="{00000000-0005-0000-0000-000001000000}"/>
    <cellStyle name="Comma 3" xfId="7" xr:uid="{00000000-0005-0000-0000-000002000000}"/>
    <cellStyle name="Hyperlink" xfId="3" builtinId="8"/>
    <cellStyle name="Hyperlink 2" xfId="5" xr:uid="{00000000-0005-0000-0000-000004000000}"/>
    <cellStyle name="Normal" xfId="0" builtinId="0"/>
    <cellStyle name="Normal 11" xfId="11" xr:uid="{00000000-0005-0000-0000-000006000000}"/>
    <cellStyle name="Normal 2" xfId="1" xr:uid="{00000000-0005-0000-0000-000007000000}"/>
    <cellStyle name="Normal 2 2 3" xfId="18" xr:uid="{00000000-0005-0000-0000-000008000000}"/>
    <cellStyle name="Normal 2 3" xfId="4" xr:uid="{00000000-0005-0000-0000-000009000000}"/>
    <cellStyle name="Normal 3" xfId="2" xr:uid="{00000000-0005-0000-0000-00000A000000}"/>
    <cellStyle name="Normal 4" xfId="12" xr:uid="{00000000-0005-0000-0000-00000B000000}"/>
    <cellStyle name="Normal 4 3" xfId="15" xr:uid="{00000000-0005-0000-0000-00000C000000}"/>
    <cellStyle name="Normal 5 2" xfId="8" xr:uid="{00000000-0005-0000-0000-00000D000000}"/>
    <cellStyle name="Normal 8 2" xfId="9" xr:uid="{00000000-0005-0000-0000-00000E000000}"/>
    <cellStyle name="Normal_domestic data (PM)" xfId="6" xr:uid="{00000000-0005-0000-0000-00000F000000}"/>
    <cellStyle name="Normal_service sector data 2" xfId="16" xr:uid="{00000000-0005-0000-0000-000010000000}"/>
    <cellStyle name="Percent 2" xfId="10" xr:uid="{00000000-0005-0000-0000-000011000000}"/>
    <cellStyle name="Percent 3" xfId="1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ETA_ALL!$A$9</c:f>
              <c:strCache>
                <c:ptCount val="1"/>
                <c:pt idx="0">
                  <c:v>Domestic electric lamps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ETA_ALL!$B$9:$BJ$9</c:f>
              <c:numCache>
                <c:formatCode>0.00%</c:formatCode>
                <c:ptCount val="61"/>
                <c:pt idx="0">
                  <c:v>2.9068506915464365E-2</c:v>
                </c:pt>
                <c:pt idx="1">
                  <c:v>2.9629474358357388E-2</c:v>
                </c:pt>
                <c:pt idx="2">
                  <c:v>3.0190441801250412E-2</c:v>
                </c:pt>
                <c:pt idx="3">
                  <c:v>3.0751409244143435E-2</c:v>
                </c:pt>
                <c:pt idx="4">
                  <c:v>3.1312376687036458E-2</c:v>
                </c:pt>
                <c:pt idx="5">
                  <c:v>3.1873344129929482E-2</c:v>
                </c:pt>
                <c:pt idx="6">
                  <c:v>3.2434311572822505E-2</c:v>
                </c:pt>
                <c:pt idx="7">
                  <c:v>3.2995279015715528E-2</c:v>
                </c:pt>
                <c:pt idx="8">
                  <c:v>3.3556246458608552E-2</c:v>
                </c:pt>
                <c:pt idx="9">
                  <c:v>3.4117213901501575E-2</c:v>
                </c:pt>
                <c:pt idx="10">
                  <c:v>3.4626678062852037E-2</c:v>
                </c:pt>
                <c:pt idx="11">
                  <c:v>3.521027124450872E-2</c:v>
                </c:pt>
                <c:pt idx="12">
                  <c:v>3.5795293995102034E-2</c:v>
                </c:pt>
                <c:pt idx="13">
                  <c:v>3.637719368513765E-2</c:v>
                </c:pt>
                <c:pt idx="14">
                  <c:v>3.6954716028757932E-2</c:v>
                </c:pt>
                <c:pt idx="15">
                  <c:v>3.7525550936999399E-2</c:v>
                </c:pt>
                <c:pt idx="16">
                  <c:v>3.8088694168370539E-2</c:v>
                </c:pt>
                <c:pt idx="17">
                  <c:v>3.8640931892635087E-2</c:v>
                </c:pt>
                <c:pt idx="18">
                  <c:v>3.9180015301388198E-2</c:v>
                </c:pt>
                <c:pt idx="19">
                  <c:v>3.9704018621473089E-2</c:v>
                </c:pt>
                <c:pt idx="20">
                  <c:v>4.0209840210234271E-2</c:v>
                </c:pt>
                <c:pt idx="21">
                  <c:v>4.0752977801412939E-2</c:v>
                </c:pt>
                <c:pt idx="22">
                  <c:v>4.1283510175521579E-2</c:v>
                </c:pt>
                <c:pt idx="23">
                  <c:v>4.1798206526951015E-2</c:v>
                </c:pt>
                <c:pt idx="24">
                  <c:v>4.229364884723482E-2</c:v>
                </c:pt>
                <c:pt idx="25">
                  <c:v>4.2768872541287896E-2</c:v>
                </c:pt>
                <c:pt idx="26">
                  <c:v>4.3224272428948315E-2</c:v>
                </c:pt>
                <c:pt idx="27">
                  <c:v>4.3662288668270093E-2</c:v>
                </c:pt>
                <c:pt idx="28">
                  <c:v>4.4084149186001495E-2</c:v>
                </c:pt>
                <c:pt idx="29">
                  <c:v>4.448889074985346E-2</c:v>
                </c:pt>
                <c:pt idx="30">
                  <c:v>4.4880160085959242E-2</c:v>
                </c:pt>
                <c:pt idx="31">
                  <c:v>4.5257440897367655E-2</c:v>
                </c:pt>
                <c:pt idx="32">
                  <c:v>4.5626479613322855E-2</c:v>
                </c:pt>
                <c:pt idx="33">
                  <c:v>4.5986218259047307E-2</c:v>
                </c:pt>
                <c:pt idx="34">
                  <c:v>4.6340425673116963E-2</c:v>
                </c:pt>
                <c:pt idx="35">
                  <c:v>4.669117573698274E-2</c:v>
                </c:pt>
                <c:pt idx="36">
                  <c:v>4.704191740851224E-2</c:v>
                </c:pt>
                <c:pt idx="37">
                  <c:v>4.7449792637261852E-2</c:v>
                </c:pt>
                <c:pt idx="38">
                  <c:v>4.8057106087982644E-2</c:v>
                </c:pt>
                <c:pt idx="39">
                  <c:v>4.8566896376443541E-2</c:v>
                </c:pt>
                <c:pt idx="40">
                  <c:v>4.9058598916212892E-2</c:v>
                </c:pt>
                <c:pt idx="41">
                  <c:v>4.9520815093905414E-2</c:v>
                </c:pt>
                <c:pt idx="42">
                  <c:v>4.9936758961359205E-2</c:v>
                </c:pt>
                <c:pt idx="43">
                  <c:v>5.0277032843213054E-2</c:v>
                </c:pt>
                <c:pt idx="44">
                  <c:v>5.054235847412105E-2</c:v>
                </c:pt>
                <c:pt idx="45">
                  <c:v>5.0748560693667878E-2</c:v>
                </c:pt>
                <c:pt idx="46">
                  <c:v>5.0893431415245376E-2</c:v>
                </c:pt>
                <c:pt idx="47">
                  <c:v>5.0978088993942662E-2</c:v>
                </c:pt>
                <c:pt idx="48">
                  <c:v>5.2822837390172905E-2</c:v>
                </c:pt>
                <c:pt idx="49">
                  <c:v>5.6618348484404828E-2</c:v>
                </c:pt>
                <c:pt idx="50">
                  <c:v>6.0894736604887492E-2</c:v>
                </c:pt>
                <c:pt idx="51">
                  <c:v>6.6010896767111749E-2</c:v>
                </c:pt>
                <c:pt idx="52">
                  <c:v>7.0189437288327536E-2</c:v>
                </c:pt>
                <c:pt idx="53">
                  <c:v>7.2006981571530987E-2</c:v>
                </c:pt>
                <c:pt idx="54">
                  <c:v>7.2376000625370418E-2</c:v>
                </c:pt>
                <c:pt idx="55">
                  <c:v>7.2118430543181566E-2</c:v>
                </c:pt>
                <c:pt idx="56">
                  <c:v>7.167968979206174E-2</c:v>
                </c:pt>
                <c:pt idx="57">
                  <c:v>7.8993031660257174E-2</c:v>
                </c:pt>
                <c:pt idx="58">
                  <c:v>8.1604159975205093E-2</c:v>
                </c:pt>
                <c:pt idx="59">
                  <c:v>8.42152882901539E-2</c:v>
                </c:pt>
                <c:pt idx="60">
                  <c:v>8.6826416605101819E-2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B-4D64-B369-1DAB7453A739}"/>
            </c:ext>
          </c:extLst>
        </c:ser>
        <c:ser>
          <c:idx val="1"/>
          <c:order val="1"/>
          <c:tx>
            <c:strRef>
              <c:f>ETA_ALL!$A$10</c:f>
              <c:strCache>
                <c:ptCount val="1"/>
                <c:pt idx="0">
                  <c:v>Industrial electric lamps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ETA_ALL!$B$10:$BJ$10</c:f>
              <c:numCache>
                <c:formatCode>0.00%</c:formatCode>
                <c:ptCount val="61"/>
                <c:pt idx="0">
                  <c:v>0.14996295628933298</c:v>
                </c:pt>
                <c:pt idx="1">
                  <c:v>0.1501332911468104</c:v>
                </c:pt>
                <c:pt idx="2">
                  <c:v>0.15030362600428782</c:v>
                </c:pt>
                <c:pt idx="3">
                  <c:v>0.15047396086176523</c:v>
                </c:pt>
                <c:pt idx="4">
                  <c:v>0.15064429571924265</c:v>
                </c:pt>
                <c:pt idx="5">
                  <c:v>0.15081463057672007</c:v>
                </c:pt>
                <c:pt idx="6">
                  <c:v>0.15098496543419748</c:v>
                </c:pt>
                <c:pt idx="7">
                  <c:v>0.1511553002916749</c:v>
                </c:pt>
                <c:pt idx="8">
                  <c:v>0.15132563514915232</c:v>
                </c:pt>
                <c:pt idx="9">
                  <c:v>0.15149597000662973</c:v>
                </c:pt>
                <c:pt idx="10">
                  <c:v>0.15166719509115356</c:v>
                </c:pt>
                <c:pt idx="11">
                  <c:v>0.15183351507602141</c:v>
                </c:pt>
                <c:pt idx="12">
                  <c:v>0.15201370811088979</c:v>
                </c:pt>
                <c:pt idx="13">
                  <c:v>0.15217601747351717</c:v>
                </c:pt>
                <c:pt idx="14">
                  <c:v>0.15234877361629395</c:v>
                </c:pt>
                <c:pt idx="15">
                  <c:v>0.15252192051467281</c:v>
                </c:pt>
                <c:pt idx="16">
                  <c:v>0.15267736747627475</c:v>
                </c:pt>
                <c:pt idx="17">
                  <c:v>0.15285723660659917</c:v>
                </c:pt>
                <c:pt idx="18">
                  <c:v>0.15302678099034014</c:v>
                </c:pt>
                <c:pt idx="19">
                  <c:v>0.15319965923549533</c:v>
                </c:pt>
                <c:pt idx="20">
                  <c:v>0.15337559647517848</c:v>
                </c:pt>
                <c:pt idx="21">
                  <c:v>0.15352891898512824</c:v>
                </c:pt>
                <c:pt idx="22">
                  <c:v>0.15370842284857969</c:v>
                </c:pt>
                <c:pt idx="23">
                  <c:v>0.15387131651514119</c:v>
                </c:pt>
                <c:pt idx="24">
                  <c:v>0.15404717783591546</c:v>
                </c:pt>
                <c:pt idx="25">
                  <c:v>0.15422640931180925</c:v>
                </c:pt>
                <c:pt idx="26">
                  <c:v>0.15438930139522467</c:v>
                </c:pt>
                <c:pt idx="27">
                  <c:v>0.15456199468345574</c:v>
                </c:pt>
                <c:pt idx="28">
                  <c:v>0.15471931673399125</c:v>
                </c:pt>
                <c:pt idx="29">
                  <c:v>0.15489837610598789</c:v>
                </c:pt>
                <c:pt idx="30">
                  <c:v>0.15507732495072679</c:v>
                </c:pt>
                <c:pt idx="31">
                  <c:v>0.15523419897839494</c:v>
                </c:pt>
                <c:pt idx="32">
                  <c:v>0.15541587934927234</c:v>
                </c:pt>
                <c:pt idx="33">
                  <c:v>0.15557892323287043</c:v>
                </c:pt>
                <c:pt idx="34">
                  <c:v>0.155750356399141</c:v>
                </c:pt>
                <c:pt idx="35">
                  <c:v>0.15592761729787591</c:v>
                </c:pt>
                <c:pt idx="36">
                  <c:v>0.15609136212736988</c:v>
                </c:pt>
                <c:pt idx="37">
                  <c:v>0.1561875630915612</c:v>
                </c:pt>
                <c:pt idx="38">
                  <c:v>0.15591260647149469</c:v>
                </c:pt>
                <c:pt idx="39">
                  <c:v>0.15615178682622124</c:v>
                </c:pt>
                <c:pt idx="40">
                  <c:v>0.15721727076526101</c:v>
                </c:pt>
                <c:pt idx="41">
                  <c:v>0.15914639470195166</c:v>
                </c:pt>
                <c:pt idx="42">
                  <c:v>0.162401872418723</c:v>
                </c:pt>
                <c:pt idx="43">
                  <c:v>0.16607504263804473</c:v>
                </c:pt>
                <c:pt idx="44">
                  <c:v>0.17011630339618333</c:v>
                </c:pt>
                <c:pt idx="45">
                  <c:v>0.1736712062839624</c:v>
                </c:pt>
                <c:pt idx="46">
                  <c:v>0.17824437846305166</c:v>
                </c:pt>
                <c:pt idx="47">
                  <c:v>0.18133819291984521</c:v>
                </c:pt>
                <c:pt idx="48">
                  <c:v>0.1851025446244727</c:v>
                </c:pt>
                <c:pt idx="49">
                  <c:v>0.18916370404145072</c:v>
                </c:pt>
                <c:pt idx="50">
                  <c:v>0.1933189051432509</c:v>
                </c:pt>
                <c:pt idx="51">
                  <c:v>0.19717712588542274</c:v>
                </c:pt>
                <c:pt idx="52">
                  <c:v>0.20065521738961251</c:v>
                </c:pt>
                <c:pt idx="53">
                  <c:v>0.20362902565904709</c:v>
                </c:pt>
                <c:pt idx="54">
                  <c:v>0.20595872967452353</c:v>
                </c:pt>
                <c:pt idx="55">
                  <c:v>0.20774790062195428</c:v>
                </c:pt>
                <c:pt idx="56">
                  <c:v>0.20935536448871622</c:v>
                </c:pt>
                <c:pt idx="57">
                  <c:v>0.21524624107749357</c:v>
                </c:pt>
                <c:pt idx="58">
                  <c:v>0.21851923445538901</c:v>
                </c:pt>
                <c:pt idx="59">
                  <c:v>0.22179222783328445</c:v>
                </c:pt>
                <c:pt idx="60">
                  <c:v>0.225065221211179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B-4D64-B369-1DAB7453A739}"/>
            </c:ext>
          </c:extLst>
        </c:ser>
        <c:ser>
          <c:idx val="2"/>
          <c:order val="2"/>
          <c:tx>
            <c:strRef>
              <c:f>ETA_ALL!$A$11</c:f>
              <c:strCache>
                <c:ptCount val="1"/>
                <c:pt idx="0">
                  <c:v>Indoor C&amp;P lamps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ETA_ALL!$B$11:$BJ$11</c:f>
              <c:numCache>
                <c:formatCode>0.00%</c:formatCode>
                <c:ptCount val="61"/>
                <c:pt idx="0">
                  <c:v>2.4031449602033517E-2</c:v>
                </c:pt>
                <c:pt idx="1">
                  <c:v>2.4224979938083868E-2</c:v>
                </c:pt>
                <c:pt idx="2">
                  <c:v>2.441851027413422E-2</c:v>
                </c:pt>
                <c:pt idx="3">
                  <c:v>2.4612040610184571E-2</c:v>
                </c:pt>
                <c:pt idx="4">
                  <c:v>2.4805570946234923E-2</c:v>
                </c:pt>
                <c:pt idx="5">
                  <c:v>2.4999101282285274E-2</c:v>
                </c:pt>
                <c:pt idx="6">
                  <c:v>2.5192631618335626E-2</c:v>
                </c:pt>
                <c:pt idx="7">
                  <c:v>2.5386161954385977E-2</c:v>
                </c:pt>
                <c:pt idx="8">
                  <c:v>2.5579692290436329E-2</c:v>
                </c:pt>
                <c:pt idx="9">
                  <c:v>2.5773222626486736E-2</c:v>
                </c:pt>
                <c:pt idx="10">
                  <c:v>2.5966752962537077E-2</c:v>
                </c:pt>
                <c:pt idx="11">
                  <c:v>2.6160283298587411E-2</c:v>
                </c:pt>
                <c:pt idx="12">
                  <c:v>2.6353813634637745E-2</c:v>
                </c:pt>
                <c:pt idx="13">
                  <c:v>2.6547343970688135E-2</c:v>
                </c:pt>
                <c:pt idx="14">
                  <c:v>2.6740874306738469E-2</c:v>
                </c:pt>
                <c:pt idx="15">
                  <c:v>2.6934404642788862E-2</c:v>
                </c:pt>
                <c:pt idx="16">
                  <c:v>2.7127934978839193E-2</c:v>
                </c:pt>
                <c:pt idx="17">
                  <c:v>2.7321465314889583E-2</c:v>
                </c:pt>
                <c:pt idx="18">
                  <c:v>2.751499565093992E-2</c:v>
                </c:pt>
                <c:pt idx="19">
                  <c:v>2.7708525986990251E-2</c:v>
                </c:pt>
                <c:pt idx="20">
                  <c:v>2.7902056323040641E-2</c:v>
                </c:pt>
                <c:pt idx="21">
                  <c:v>2.8377955482776863E-2</c:v>
                </c:pt>
                <c:pt idx="22">
                  <c:v>2.8855604195881689E-2</c:v>
                </c:pt>
                <c:pt idx="23">
                  <c:v>2.9333894004415065E-2</c:v>
                </c:pt>
                <c:pt idx="24">
                  <c:v>2.9813337233055893E-2</c:v>
                </c:pt>
                <c:pt idx="25">
                  <c:v>3.0293906186269356E-2</c:v>
                </c:pt>
                <c:pt idx="26">
                  <c:v>3.0776100528563038E-2</c:v>
                </c:pt>
                <c:pt idx="27">
                  <c:v>3.1612870528103416E-2</c:v>
                </c:pt>
                <c:pt idx="28">
                  <c:v>3.2263828409992687E-2</c:v>
                </c:pt>
                <c:pt idx="29">
                  <c:v>3.2770883049003253E-2</c:v>
                </c:pt>
                <c:pt idx="30">
                  <c:v>3.3187837484953221E-2</c:v>
                </c:pt>
                <c:pt idx="31">
                  <c:v>3.3481900518459694E-2</c:v>
                </c:pt>
                <c:pt idx="32">
                  <c:v>3.3681086792286499E-2</c:v>
                </c:pt>
                <c:pt idx="33">
                  <c:v>3.380577214892299E-2</c:v>
                </c:pt>
                <c:pt idx="34">
                  <c:v>3.3865331225036766E-2</c:v>
                </c:pt>
                <c:pt idx="35">
                  <c:v>3.3825610865421948E-2</c:v>
                </c:pt>
                <c:pt idx="36">
                  <c:v>3.3796593055117313E-2</c:v>
                </c:pt>
                <c:pt idx="37">
                  <c:v>3.3751467754207738E-2</c:v>
                </c:pt>
                <c:pt idx="38">
                  <c:v>3.3632854492211185E-2</c:v>
                </c:pt>
                <c:pt idx="39">
                  <c:v>3.3548337801339874E-2</c:v>
                </c:pt>
                <c:pt idx="40">
                  <c:v>3.3486173061016603E-2</c:v>
                </c:pt>
                <c:pt idx="41">
                  <c:v>3.3371665378860334E-2</c:v>
                </c:pt>
                <c:pt idx="42">
                  <c:v>3.3198527961299414E-2</c:v>
                </c:pt>
                <c:pt idx="43">
                  <c:v>3.3137961830315532E-2</c:v>
                </c:pt>
                <c:pt idx="44">
                  <c:v>3.3013483434269776E-2</c:v>
                </c:pt>
                <c:pt idx="45">
                  <c:v>3.2866069814070642E-2</c:v>
                </c:pt>
                <c:pt idx="46">
                  <c:v>3.2827921661587441E-2</c:v>
                </c:pt>
                <c:pt idx="47">
                  <c:v>3.287334008383809E-2</c:v>
                </c:pt>
                <c:pt idx="48">
                  <c:v>3.3045747498614081E-2</c:v>
                </c:pt>
                <c:pt idx="49">
                  <c:v>3.4090221371148616E-2</c:v>
                </c:pt>
                <c:pt idx="50">
                  <c:v>3.4674941706842988E-2</c:v>
                </c:pt>
                <c:pt idx="51">
                  <c:v>3.6941234079519804E-2</c:v>
                </c:pt>
                <c:pt idx="52">
                  <c:v>3.8982973879089465E-2</c:v>
                </c:pt>
                <c:pt idx="53">
                  <c:v>3.9247356791898079E-2</c:v>
                </c:pt>
                <c:pt idx="54">
                  <c:v>3.9510249625366291E-2</c:v>
                </c:pt>
                <c:pt idx="55">
                  <c:v>3.9794932912430123E-2</c:v>
                </c:pt>
                <c:pt idx="56">
                  <c:v>4.0091683872619979E-2</c:v>
                </c:pt>
                <c:pt idx="57">
                  <c:v>4.1899381685552406E-2</c:v>
                </c:pt>
                <c:pt idx="58">
                  <c:v>4.2790481610675446E-2</c:v>
                </c:pt>
                <c:pt idx="59">
                  <c:v>4.3681581535798486E-2</c:v>
                </c:pt>
                <c:pt idx="60">
                  <c:v>4.4572681460921526E-2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6B-4D64-B369-1DAB7453A739}"/>
            </c:ext>
          </c:extLst>
        </c:ser>
        <c:ser>
          <c:idx val="3"/>
          <c:order val="3"/>
          <c:tx>
            <c:strRef>
              <c:f>ETA_ALL!$A$12</c:f>
              <c:strCache>
                <c:ptCount val="1"/>
                <c:pt idx="0">
                  <c:v>Outdoor C&amp;P lamps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ETA_ALL!$B$1:$BJ$1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ETA_ALL!$B$12:$BJ$12</c:f>
              <c:numCache>
                <c:formatCode>0.00%</c:formatCode>
                <c:ptCount val="61"/>
                <c:pt idx="0">
                  <c:v>0.13224224992318856</c:v>
                </c:pt>
                <c:pt idx="1">
                  <c:v>0.13447717368771883</c:v>
                </c:pt>
                <c:pt idx="2">
                  <c:v>0.1367120974522491</c:v>
                </c:pt>
                <c:pt idx="3">
                  <c:v>0.13894702121677938</c:v>
                </c:pt>
                <c:pt idx="4">
                  <c:v>0.14118194498130965</c:v>
                </c:pt>
                <c:pt idx="5">
                  <c:v>0.14341686874583992</c:v>
                </c:pt>
                <c:pt idx="6">
                  <c:v>0.14565179251037108</c:v>
                </c:pt>
                <c:pt idx="7">
                  <c:v>0.14788671627490135</c:v>
                </c:pt>
                <c:pt idx="8">
                  <c:v>0.15012164003943163</c:v>
                </c:pt>
                <c:pt idx="9">
                  <c:v>0.1523565638039619</c:v>
                </c:pt>
                <c:pt idx="10">
                  <c:v>0.15444156845047849</c:v>
                </c:pt>
                <c:pt idx="11">
                  <c:v>0.15678280846805298</c:v>
                </c:pt>
                <c:pt idx="12">
                  <c:v>0.15908642841743068</c:v>
                </c:pt>
                <c:pt idx="13">
                  <c:v>0.16136425516805911</c:v>
                </c:pt>
                <c:pt idx="14">
                  <c:v>0.16362017897764017</c:v>
                </c:pt>
                <c:pt idx="15">
                  <c:v>0.16584529490900202</c:v>
                </c:pt>
                <c:pt idx="16">
                  <c:v>0.16806306992613551</c:v>
                </c:pt>
                <c:pt idx="17">
                  <c:v>0.17026836392360989</c:v>
                </c:pt>
                <c:pt idx="18">
                  <c:v>0.17246580030351955</c:v>
                </c:pt>
                <c:pt idx="19">
                  <c:v>0.17465554268817476</c:v>
                </c:pt>
                <c:pt idx="20">
                  <c:v>0.17683385907047613</c:v>
                </c:pt>
                <c:pt idx="21">
                  <c:v>0.18078366140728311</c:v>
                </c:pt>
                <c:pt idx="22">
                  <c:v>0.18516203499910824</c:v>
                </c:pt>
                <c:pt idx="23">
                  <c:v>0.18946813180707922</c:v>
                </c:pt>
                <c:pt idx="24">
                  <c:v>0.19369261993125297</c:v>
                </c:pt>
                <c:pt idx="25">
                  <c:v>0.19784506358203599</c:v>
                </c:pt>
                <c:pt idx="26">
                  <c:v>0.20187393821800451</c:v>
                </c:pt>
                <c:pt idx="27">
                  <c:v>0.20582046687045755</c:v>
                </c:pt>
                <c:pt idx="28">
                  <c:v>0.20968525139804695</c:v>
                </c:pt>
                <c:pt idx="29">
                  <c:v>0.21351649587710517</c:v>
                </c:pt>
                <c:pt idx="30">
                  <c:v>0.21723457545771341</c:v>
                </c:pt>
                <c:pt idx="31">
                  <c:v>0.22091226132018582</c:v>
                </c:pt>
                <c:pt idx="32">
                  <c:v>0.22452386975942834</c:v>
                </c:pt>
                <c:pt idx="33">
                  <c:v>0.22806815975141223</c:v>
                </c:pt>
                <c:pt idx="34">
                  <c:v>0.23140901061634947</c:v>
                </c:pt>
                <c:pt idx="35">
                  <c:v>0.23411770283256109</c:v>
                </c:pt>
                <c:pt idx="36">
                  <c:v>0.23728255832273221</c:v>
                </c:pt>
                <c:pt idx="37">
                  <c:v>0.24025825523659669</c:v>
                </c:pt>
                <c:pt idx="38">
                  <c:v>0.24308223657851954</c:v>
                </c:pt>
                <c:pt idx="39">
                  <c:v>0.2458591841249699</c:v>
                </c:pt>
                <c:pt idx="40">
                  <c:v>0.2365160359998959</c:v>
                </c:pt>
                <c:pt idx="41">
                  <c:v>0.23671412981296688</c:v>
                </c:pt>
                <c:pt idx="42">
                  <c:v>0.23680086784733093</c:v>
                </c:pt>
                <c:pt idx="43">
                  <c:v>0.23670769246066894</c:v>
                </c:pt>
                <c:pt idx="44">
                  <c:v>0.23737948141740919</c:v>
                </c:pt>
                <c:pt idx="45">
                  <c:v>0.23797651317852528</c:v>
                </c:pt>
                <c:pt idx="46">
                  <c:v>0.23827301724476396</c:v>
                </c:pt>
                <c:pt idx="47">
                  <c:v>0.23788616218270606</c:v>
                </c:pt>
                <c:pt idx="48">
                  <c:v>0.23739106981454389</c:v>
                </c:pt>
                <c:pt idx="49">
                  <c:v>0.2377273385878465</c:v>
                </c:pt>
                <c:pt idx="50">
                  <c:v>0.23816695158362258</c:v>
                </c:pt>
                <c:pt idx="51">
                  <c:v>0.23907846092483687</c:v>
                </c:pt>
                <c:pt idx="52">
                  <c:v>0.23987944905660297</c:v>
                </c:pt>
                <c:pt idx="53">
                  <c:v>0.24025528300043067</c:v>
                </c:pt>
                <c:pt idx="54">
                  <c:v>0.2406517879401571</c:v>
                </c:pt>
                <c:pt idx="55">
                  <c:v>0.2411303707925323</c:v>
                </c:pt>
                <c:pt idx="56">
                  <c:v>0.24178258388446752</c:v>
                </c:pt>
                <c:pt idx="57">
                  <c:v>0.24186069090910889</c:v>
                </c:pt>
                <c:pt idx="58">
                  <c:v>0.24228864734831623</c:v>
                </c:pt>
                <c:pt idx="59">
                  <c:v>0.24271660378752358</c:v>
                </c:pt>
                <c:pt idx="60">
                  <c:v>0.24314456022673103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6B-4D64-B369-1DAB7453A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26271"/>
        <c:axId val="265594383"/>
      </c:lineChart>
      <c:catAx>
        <c:axId val="17222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594383"/>
        <c:crosses val="autoZero"/>
        <c:auto val="1"/>
        <c:lblAlgn val="ctr"/>
        <c:lblOffset val="100"/>
        <c:noMultiLvlLbl val="0"/>
      </c:catAx>
      <c:valAx>
        <c:axId val="2655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Final-to-useful</a:t>
                </a:r>
                <a:r>
                  <a:rPr lang="en-GB" baseline="0"/>
                  <a:t> energy efficiency (Eta.fu)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LPS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9945319335083115E-3"/>
                  <c:y val="-0.148564814814814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LPS!$A$2:$A$66</c:f>
              <c:numCache>
                <c:formatCode>General</c:formatCode>
                <c:ptCount val="62"/>
                <c:pt idx="0">
                  <c:v>1932</c:v>
                </c:pt>
                <c:pt idx="1">
                  <c:v>1932</c:v>
                </c:pt>
                <c:pt idx="2">
                  <c:v>1938</c:v>
                </c:pt>
                <c:pt idx="3">
                  <c:v>1940</c:v>
                </c:pt>
                <c:pt idx="4">
                  <c:v>1940</c:v>
                </c:pt>
                <c:pt idx="5">
                  <c:v>1949</c:v>
                </c:pt>
                <c:pt idx="6">
                  <c:v>1950</c:v>
                </c:pt>
                <c:pt idx="7">
                  <c:v>1951</c:v>
                </c:pt>
                <c:pt idx="8">
                  <c:v>1952</c:v>
                </c:pt>
                <c:pt idx="9">
                  <c:v>1952</c:v>
                </c:pt>
                <c:pt idx="10">
                  <c:v>1953</c:v>
                </c:pt>
                <c:pt idx="11">
                  <c:v>1954</c:v>
                </c:pt>
                <c:pt idx="12">
                  <c:v>1955</c:v>
                </c:pt>
                <c:pt idx="13">
                  <c:v>1957</c:v>
                </c:pt>
                <c:pt idx="14">
                  <c:v>1957</c:v>
                </c:pt>
                <c:pt idx="15">
                  <c:v>1958</c:v>
                </c:pt>
                <c:pt idx="16">
                  <c:v>1958</c:v>
                </c:pt>
                <c:pt idx="17">
                  <c:v>1958</c:v>
                </c:pt>
                <c:pt idx="18">
                  <c:v>1960</c:v>
                </c:pt>
                <c:pt idx="19">
                  <c:v>1960</c:v>
                </c:pt>
                <c:pt idx="20">
                  <c:v>1960</c:v>
                </c:pt>
                <c:pt idx="21">
                  <c:v>1961</c:v>
                </c:pt>
                <c:pt idx="22">
                  <c:v>1961</c:v>
                </c:pt>
                <c:pt idx="23">
                  <c:v>1962</c:v>
                </c:pt>
                <c:pt idx="24">
                  <c:v>1963</c:v>
                </c:pt>
                <c:pt idx="25">
                  <c:v>1963</c:v>
                </c:pt>
                <c:pt idx="26">
                  <c:v>1965</c:v>
                </c:pt>
                <c:pt idx="27">
                  <c:v>1965</c:v>
                </c:pt>
                <c:pt idx="28">
                  <c:v>1965</c:v>
                </c:pt>
                <c:pt idx="29">
                  <c:v>1965</c:v>
                </c:pt>
                <c:pt idx="30">
                  <c:v>1966</c:v>
                </c:pt>
                <c:pt idx="31">
                  <c:v>1966</c:v>
                </c:pt>
                <c:pt idx="32">
                  <c:v>1967</c:v>
                </c:pt>
                <c:pt idx="33">
                  <c:v>1967</c:v>
                </c:pt>
                <c:pt idx="34">
                  <c:v>1968</c:v>
                </c:pt>
                <c:pt idx="35">
                  <c:v>1971</c:v>
                </c:pt>
                <c:pt idx="36">
                  <c:v>1971</c:v>
                </c:pt>
                <c:pt idx="37">
                  <c:v>1972</c:v>
                </c:pt>
                <c:pt idx="38">
                  <c:v>1973</c:v>
                </c:pt>
                <c:pt idx="39">
                  <c:v>1973</c:v>
                </c:pt>
                <c:pt idx="40">
                  <c:v>1973</c:v>
                </c:pt>
                <c:pt idx="41">
                  <c:v>1974</c:v>
                </c:pt>
                <c:pt idx="42">
                  <c:v>1978</c:v>
                </c:pt>
                <c:pt idx="43">
                  <c:v>1978</c:v>
                </c:pt>
                <c:pt idx="44">
                  <c:v>1980</c:v>
                </c:pt>
                <c:pt idx="45">
                  <c:v>1983</c:v>
                </c:pt>
                <c:pt idx="46">
                  <c:v>1983</c:v>
                </c:pt>
                <c:pt idx="47">
                  <c:v>1984</c:v>
                </c:pt>
                <c:pt idx="48">
                  <c:v>1984</c:v>
                </c:pt>
                <c:pt idx="49">
                  <c:v>1984</c:v>
                </c:pt>
                <c:pt idx="50">
                  <c:v>1985</c:v>
                </c:pt>
                <c:pt idx="51">
                  <c:v>1985</c:v>
                </c:pt>
                <c:pt idx="52">
                  <c:v>1986</c:v>
                </c:pt>
                <c:pt idx="53">
                  <c:v>1988</c:v>
                </c:pt>
                <c:pt idx="54">
                  <c:v>1991</c:v>
                </c:pt>
                <c:pt idx="55">
                  <c:v>1993</c:v>
                </c:pt>
                <c:pt idx="56">
                  <c:v>1996</c:v>
                </c:pt>
                <c:pt idx="57">
                  <c:v>2003</c:v>
                </c:pt>
                <c:pt idx="58">
                  <c:v>2003</c:v>
                </c:pt>
                <c:pt idx="59">
                  <c:v>2003</c:v>
                </c:pt>
                <c:pt idx="60">
                  <c:v>2004</c:v>
                </c:pt>
                <c:pt idx="61">
                  <c:v>2012</c:v>
                </c:pt>
              </c:numCache>
            </c:numRef>
          </c:xVal>
          <c:yVal>
            <c:numRef>
              <c:f>LPS!$E$2:$E$66</c:f>
              <c:numCache>
                <c:formatCode>General</c:formatCode>
                <c:ptCount val="62"/>
                <c:pt idx="0">
                  <c:v>40</c:v>
                </c:pt>
                <c:pt idx="1">
                  <c:v>50</c:v>
                </c:pt>
                <c:pt idx="2">
                  <c:v>70</c:v>
                </c:pt>
                <c:pt idx="3">
                  <c:v>17</c:v>
                </c:pt>
                <c:pt idx="4">
                  <c:v>62.5</c:v>
                </c:pt>
                <c:pt idx="5">
                  <c:v>64.3</c:v>
                </c:pt>
                <c:pt idx="6">
                  <c:v>67</c:v>
                </c:pt>
                <c:pt idx="7">
                  <c:v>76</c:v>
                </c:pt>
                <c:pt idx="8">
                  <c:v>60</c:v>
                </c:pt>
                <c:pt idx="9">
                  <c:v>63</c:v>
                </c:pt>
                <c:pt idx="10">
                  <c:v>73</c:v>
                </c:pt>
                <c:pt idx="11">
                  <c:v>60</c:v>
                </c:pt>
                <c:pt idx="12">
                  <c:v>71</c:v>
                </c:pt>
                <c:pt idx="13">
                  <c:v>60</c:v>
                </c:pt>
                <c:pt idx="14">
                  <c:v>73</c:v>
                </c:pt>
                <c:pt idx="15">
                  <c:v>67.900000000000006</c:v>
                </c:pt>
                <c:pt idx="16">
                  <c:v>70</c:v>
                </c:pt>
                <c:pt idx="17">
                  <c:v>70</c:v>
                </c:pt>
                <c:pt idx="18">
                  <c:v>107.5</c:v>
                </c:pt>
                <c:pt idx="19">
                  <c:v>95</c:v>
                </c:pt>
                <c:pt idx="20">
                  <c:v>23</c:v>
                </c:pt>
                <c:pt idx="21">
                  <c:v>114</c:v>
                </c:pt>
                <c:pt idx="22">
                  <c:v>95</c:v>
                </c:pt>
                <c:pt idx="23">
                  <c:v>92.9</c:v>
                </c:pt>
                <c:pt idx="24">
                  <c:v>107.5</c:v>
                </c:pt>
                <c:pt idx="25">
                  <c:v>73.3</c:v>
                </c:pt>
                <c:pt idx="26">
                  <c:v>65.5</c:v>
                </c:pt>
                <c:pt idx="27">
                  <c:v>70</c:v>
                </c:pt>
                <c:pt idx="28">
                  <c:v>81.7</c:v>
                </c:pt>
                <c:pt idx="29">
                  <c:v>92.9</c:v>
                </c:pt>
                <c:pt idx="30">
                  <c:v>95</c:v>
                </c:pt>
                <c:pt idx="31">
                  <c:v>70</c:v>
                </c:pt>
                <c:pt idx="32">
                  <c:v>107.5</c:v>
                </c:pt>
                <c:pt idx="33">
                  <c:v>141.69999999999999</c:v>
                </c:pt>
                <c:pt idx="34">
                  <c:v>136.1</c:v>
                </c:pt>
                <c:pt idx="35">
                  <c:v>151</c:v>
                </c:pt>
                <c:pt idx="36">
                  <c:v>107.5</c:v>
                </c:pt>
                <c:pt idx="37">
                  <c:v>88.6</c:v>
                </c:pt>
                <c:pt idx="38">
                  <c:v>108.3</c:v>
                </c:pt>
                <c:pt idx="39">
                  <c:v>73.3</c:v>
                </c:pt>
                <c:pt idx="40">
                  <c:v>88.2</c:v>
                </c:pt>
                <c:pt idx="41">
                  <c:v>134.19999999999999</c:v>
                </c:pt>
                <c:pt idx="42">
                  <c:v>155</c:v>
                </c:pt>
                <c:pt idx="43">
                  <c:v>139.1</c:v>
                </c:pt>
                <c:pt idx="44">
                  <c:v>147.6</c:v>
                </c:pt>
                <c:pt idx="45">
                  <c:v>159.30000000000001</c:v>
                </c:pt>
                <c:pt idx="46">
                  <c:v>141.69999999999999</c:v>
                </c:pt>
                <c:pt idx="47">
                  <c:v>140</c:v>
                </c:pt>
                <c:pt idx="48">
                  <c:v>102.5</c:v>
                </c:pt>
                <c:pt idx="49">
                  <c:v>114</c:v>
                </c:pt>
                <c:pt idx="50">
                  <c:v>100</c:v>
                </c:pt>
                <c:pt idx="51">
                  <c:v>155</c:v>
                </c:pt>
                <c:pt idx="52">
                  <c:v>131.4</c:v>
                </c:pt>
                <c:pt idx="53">
                  <c:v>144.4</c:v>
                </c:pt>
                <c:pt idx="54">
                  <c:v>131.4</c:v>
                </c:pt>
                <c:pt idx="55">
                  <c:v>142</c:v>
                </c:pt>
                <c:pt idx="56">
                  <c:v>130</c:v>
                </c:pt>
                <c:pt idx="57">
                  <c:v>137.1</c:v>
                </c:pt>
                <c:pt idx="58">
                  <c:v>131</c:v>
                </c:pt>
                <c:pt idx="59">
                  <c:v>144.6</c:v>
                </c:pt>
                <c:pt idx="60">
                  <c:v>131</c:v>
                </c:pt>
                <c:pt idx="61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F-4BB0-BC83-9E8BE0958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321568"/>
        <c:axId val="1681669744"/>
      </c:scatterChart>
      <c:valAx>
        <c:axId val="19203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9744"/>
        <c:crosses val="autoZero"/>
        <c:crossBetween val="midCat"/>
      </c:valAx>
      <c:valAx>
        <c:axId val="168166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3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CFL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252843394575677E-2"/>
                  <c:y val="-0.28789611824837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CFL!$A$2:$A$30</c:f>
              <c:numCache>
                <c:formatCode>General</c:formatCode>
                <c:ptCount val="29"/>
                <c:pt idx="0">
                  <c:v>1976</c:v>
                </c:pt>
                <c:pt idx="1">
                  <c:v>1980</c:v>
                </c:pt>
                <c:pt idx="2">
                  <c:v>1982</c:v>
                </c:pt>
                <c:pt idx="3">
                  <c:v>1983</c:v>
                </c:pt>
                <c:pt idx="4">
                  <c:v>1988</c:v>
                </c:pt>
                <c:pt idx="5">
                  <c:v>1988</c:v>
                </c:pt>
                <c:pt idx="6">
                  <c:v>1989</c:v>
                </c:pt>
                <c:pt idx="7">
                  <c:v>1989</c:v>
                </c:pt>
                <c:pt idx="8">
                  <c:v>1990</c:v>
                </c:pt>
                <c:pt idx="9">
                  <c:v>1993</c:v>
                </c:pt>
                <c:pt idx="10">
                  <c:v>1995</c:v>
                </c:pt>
                <c:pt idx="11">
                  <c:v>1998</c:v>
                </c:pt>
                <c:pt idx="12">
                  <c:v>1998</c:v>
                </c:pt>
                <c:pt idx="13">
                  <c:v>1999</c:v>
                </c:pt>
                <c:pt idx="14">
                  <c:v>1999</c:v>
                </c:pt>
                <c:pt idx="15">
                  <c:v>1999</c:v>
                </c:pt>
                <c:pt idx="16">
                  <c:v>1999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2003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2010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</c:numCache>
            </c:numRef>
          </c:xVal>
          <c:yVal>
            <c:numRef>
              <c:f>CFL!$E$2:$E$30</c:f>
              <c:numCache>
                <c:formatCode>General</c:formatCode>
                <c:ptCount val="29"/>
                <c:pt idx="0">
                  <c:v>47.2</c:v>
                </c:pt>
                <c:pt idx="1">
                  <c:v>50</c:v>
                </c:pt>
                <c:pt idx="2">
                  <c:v>50</c:v>
                </c:pt>
                <c:pt idx="3">
                  <c:v>67.7</c:v>
                </c:pt>
                <c:pt idx="4">
                  <c:v>55.6</c:v>
                </c:pt>
                <c:pt idx="5">
                  <c:v>57</c:v>
                </c:pt>
                <c:pt idx="6">
                  <c:v>75</c:v>
                </c:pt>
                <c:pt idx="7">
                  <c:v>66.7</c:v>
                </c:pt>
                <c:pt idx="8">
                  <c:v>46.4</c:v>
                </c:pt>
                <c:pt idx="9">
                  <c:v>61.1</c:v>
                </c:pt>
                <c:pt idx="10">
                  <c:v>42.7</c:v>
                </c:pt>
                <c:pt idx="11">
                  <c:v>28.6</c:v>
                </c:pt>
                <c:pt idx="12">
                  <c:v>54.5</c:v>
                </c:pt>
                <c:pt idx="13">
                  <c:v>87</c:v>
                </c:pt>
                <c:pt idx="14">
                  <c:v>70</c:v>
                </c:pt>
                <c:pt idx="15">
                  <c:v>64</c:v>
                </c:pt>
                <c:pt idx="16">
                  <c:v>30</c:v>
                </c:pt>
                <c:pt idx="17">
                  <c:v>66.7</c:v>
                </c:pt>
                <c:pt idx="18">
                  <c:v>60</c:v>
                </c:pt>
                <c:pt idx="19">
                  <c:v>31</c:v>
                </c:pt>
                <c:pt idx="20">
                  <c:v>48.9</c:v>
                </c:pt>
                <c:pt idx="21">
                  <c:v>54.5</c:v>
                </c:pt>
                <c:pt idx="22">
                  <c:v>63</c:v>
                </c:pt>
                <c:pt idx="23">
                  <c:v>63.1</c:v>
                </c:pt>
                <c:pt idx="24">
                  <c:v>68.599999999999994</c:v>
                </c:pt>
                <c:pt idx="25">
                  <c:v>63.3</c:v>
                </c:pt>
                <c:pt idx="26">
                  <c:v>73.400000000000006</c:v>
                </c:pt>
                <c:pt idx="27">
                  <c:v>80</c:v>
                </c:pt>
                <c:pt idx="28">
                  <c:v>81.2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7-451E-88B0-C7CF9DD3F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98159"/>
        <c:axId val="2017555103"/>
      </c:scatterChart>
      <c:valAx>
        <c:axId val="201759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5103"/>
        <c:crosses val="autoZero"/>
        <c:crossBetween val="midCat"/>
      </c:valAx>
      <c:valAx>
        <c:axId val="201755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9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409011373578301E-2"/>
                  <c:y val="-0.27588874307378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FL!$A$2:$A$31</c:f>
              <c:numCache>
                <c:formatCode>General</c:formatCode>
                <c:ptCount val="30"/>
                <c:pt idx="0">
                  <c:v>1941</c:v>
                </c:pt>
                <c:pt idx="1">
                  <c:v>1941</c:v>
                </c:pt>
                <c:pt idx="2">
                  <c:v>1945</c:v>
                </c:pt>
                <c:pt idx="3">
                  <c:v>1945</c:v>
                </c:pt>
                <c:pt idx="4">
                  <c:v>1945</c:v>
                </c:pt>
                <c:pt idx="5">
                  <c:v>1949</c:v>
                </c:pt>
                <c:pt idx="6">
                  <c:v>1950</c:v>
                </c:pt>
                <c:pt idx="7">
                  <c:v>1950</c:v>
                </c:pt>
                <c:pt idx="8">
                  <c:v>1956</c:v>
                </c:pt>
                <c:pt idx="9">
                  <c:v>1956</c:v>
                </c:pt>
                <c:pt idx="10">
                  <c:v>1956</c:v>
                </c:pt>
                <c:pt idx="11">
                  <c:v>1963</c:v>
                </c:pt>
                <c:pt idx="12">
                  <c:v>1965</c:v>
                </c:pt>
                <c:pt idx="13">
                  <c:v>1965</c:v>
                </c:pt>
                <c:pt idx="14">
                  <c:v>1965</c:v>
                </c:pt>
                <c:pt idx="15">
                  <c:v>1967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1981</c:v>
                </c:pt>
                <c:pt idx="20">
                  <c:v>1987</c:v>
                </c:pt>
                <c:pt idx="21">
                  <c:v>1990</c:v>
                </c:pt>
                <c:pt idx="22">
                  <c:v>1995</c:v>
                </c:pt>
                <c:pt idx="23">
                  <c:v>2000</c:v>
                </c:pt>
                <c:pt idx="24">
                  <c:v>2001</c:v>
                </c:pt>
                <c:pt idx="25">
                  <c:v>2010</c:v>
                </c:pt>
                <c:pt idx="26">
                  <c:v>2012</c:v>
                </c:pt>
                <c:pt idx="27">
                  <c:v>2012</c:v>
                </c:pt>
                <c:pt idx="28">
                  <c:v>2015</c:v>
                </c:pt>
                <c:pt idx="29">
                  <c:v>2015</c:v>
                </c:pt>
              </c:numCache>
            </c:numRef>
          </c:xVal>
          <c:yVal>
            <c:numRef>
              <c:f>FL!$E$2:$E$31</c:f>
              <c:numCache>
                <c:formatCode>General</c:formatCode>
                <c:ptCount val="30"/>
                <c:pt idx="0">
                  <c:v>3</c:v>
                </c:pt>
                <c:pt idx="1">
                  <c:v>21</c:v>
                </c:pt>
                <c:pt idx="2">
                  <c:v>39</c:v>
                </c:pt>
                <c:pt idx="3">
                  <c:v>35</c:v>
                </c:pt>
                <c:pt idx="4">
                  <c:v>35</c:v>
                </c:pt>
                <c:pt idx="5">
                  <c:v>45</c:v>
                </c:pt>
                <c:pt idx="6">
                  <c:v>50</c:v>
                </c:pt>
                <c:pt idx="7">
                  <c:v>43.3</c:v>
                </c:pt>
                <c:pt idx="8">
                  <c:v>55</c:v>
                </c:pt>
                <c:pt idx="9">
                  <c:v>43.8</c:v>
                </c:pt>
                <c:pt idx="10">
                  <c:v>40</c:v>
                </c:pt>
                <c:pt idx="11">
                  <c:v>62.7</c:v>
                </c:pt>
                <c:pt idx="12">
                  <c:v>80</c:v>
                </c:pt>
                <c:pt idx="13">
                  <c:v>50</c:v>
                </c:pt>
                <c:pt idx="14">
                  <c:v>51.5</c:v>
                </c:pt>
                <c:pt idx="15">
                  <c:v>36</c:v>
                </c:pt>
                <c:pt idx="16">
                  <c:v>61</c:v>
                </c:pt>
                <c:pt idx="17">
                  <c:v>57.8</c:v>
                </c:pt>
                <c:pt idx="18">
                  <c:v>59</c:v>
                </c:pt>
                <c:pt idx="19">
                  <c:v>71.900000000000006</c:v>
                </c:pt>
                <c:pt idx="20">
                  <c:v>65.099999999999994</c:v>
                </c:pt>
                <c:pt idx="21">
                  <c:v>71.900000000000006</c:v>
                </c:pt>
                <c:pt idx="22">
                  <c:v>70.099999999999994</c:v>
                </c:pt>
                <c:pt idx="23">
                  <c:v>47.5</c:v>
                </c:pt>
                <c:pt idx="24">
                  <c:v>88</c:v>
                </c:pt>
                <c:pt idx="25">
                  <c:v>90.4</c:v>
                </c:pt>
                <c:pt idx="26">
                  <c:v>77.900000000000006</c:v>
                </c:pt>
                <c:pt idx="27">
                  <c:v>73.7</c:v>
                </c:pt>
                <c:pt idx="28">
                  <c:v>103.5</c:v>
                </c:pt>
                <c:pt idx="2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6-43EC-B3FA-5B7D04FF8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2623"/>
        <c:axId val="159723807"/>
      </c:scatterChart>
      <c:valAx>
        <c:axId val="15732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23807"/>
        <c:crosses val="autoZero"/>
        <c:crossBetween val="midCat"/>
      </c:valAx>
      <c:valAx>
        <c:axId val="1597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377515310586178E-2"/>
                  <c:y val="-0.554601924759405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HAL!$A$2:$A$38</c:f>
              <c:numCache>
                <c:formatCode>General</c:formatCode>
                <c:ptCount val="37"/>
                <c:pt idx="0">
                  <c:v>1964</c:v>
                </c:pt>
                <c:pt idx="1">
                  <c:v>1966</c:v>
                </c:pt>
                <c:pt idx="2">
                  <c:v>1966</c:v>
                </c:pt>
                <c:pt idx="3">
                  <c:v>1969</c:v>
                </c:pt>
                <c:pt idx="4">
                  <c:v>1985</c:v>
                </c:pt>
                <c:pt idx="5">
                  <c:v>1986</c:v>
                </c:pt>
                <c:pt idx="6">
                  <c:v>1986</c:v>
                </c:pt>
                <c:pt idx="7">
                  <c:v>1987</c:v>
                </c:pt>
                <c:pt idx="8">
                  <c:v>1987</c:v>
                </c:pt>
                <c:pt idx="9">
                  <c:v>1987</c:v>
                </c:pt>
                <c:pt idx="10">
                  <c:v>1988</c:v>
                </c:pt>
                <c:pt idx="11">
                  <c:v>1988</c:v>
                </c:pt>
                <c:pt idx="12">
                  <c:v>1989</c:v>
                </c:pt>
                <c:pt idx="13">
                  <c:v>1989</c:v>
                </c:pt>
                <c:pt idx="14">
                  <c:v>1989</c:v>
                </c:pt>
                <c:pt idx="15">
                  <c:v>1989</c:v>
                </c:pt>
                <c:pt idx="16">
                  <c:v>1989</c:v>
                </c:pt>
                <c:pt idx="17">
                  <c:v>1989</c:v>
                </c:pt>
                <c:pt idx="18">
                  <c:v>1990</c:v>
                </c:pt>
                <c:pt idx="19">
                  <c:v>1990</c:v>
                </c:pt>
                <c:pt idx="20">
                  <c:v>1991</c:v>
                </c:pt>
                <c:pt idx="21">
                  <c:v>1991</c:v>
                </c:pt>
                <c:pt idx="22">
                  <c:v>1992</c:v>
                </c:pt>
                <c:pt idx="23">
                  <c:v>1994</c:v>
                </c:pt>
                <c:pt idx="24">
                  <c:v>1994</c:v>
                </c:pt>
                <c:pt idx="25">
                  <c:v>1994</c:v>
                </c:pt>
                <c:pt idx="26">
                  <c:v>1997</c:v>
                </c:pt>
                <c:pt idx="27">
                  <c:v>2001</c:v>
                </c:pt>
                <c:pt idx="28">
                  <c:v>2004</c:v>
                </c:pt>
                <c:pt idx="29">
                  <c:v>2004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2008</c:v>
                </c:pt>
                <c:pt idx="34">
                  <c:v>2010</c:v>
                </c:pt>
                <c:pt idx="35">
                  <c:v>2012</c:v>
                </c:pt>
                <c:pt idx="36">
                  <c:v>2015</c:v>
                </c:pt>
              </c:numCache>
            </c:numRef>
          </c:xVal>
          <c:yVal>
            <c:numRef>
              <c:f>HAL!$E$2:$E$38</c:f>
              <c:numCache>
                <c:formatCode>General</c:formatCode>
                <c:ptCount val="37"/>
                <c:pt idx="0">
                  <c:v>21</c:v>
                </c:pt>
                <c:pt idx="1">
                  <c:v>26.2</c:v>
                </c:pt>
                <c:pt idx="2">
                  <c:v>30</c:v>
                </c:pt>
                <c:pt idx="3">
                  <c:v>18</c:v>
                </c:pt>
                <c:pt idx="4">
                  <c:v>17</c:v>
                </c:pt>
                <c:pt idx="5">
                  <c:v>20</c:v>
                </c:pt>
                <c:pt idx="6">
                  <c:v>16.8</c:v>
                </c:pt>
                <c:pt idx="7">
                  <c:v>19</c:v>
                </c:pt>
                <c:pt idx="8">
                  <c:v>17.100000000000001</c:v>
                </c:pt>
                <c:pt idx="9">
                  <c:v>20</c:v>
                </c:pt>
                <c:pt idx="10">
                  <c:v>19</c:v>
                </c:pt>
                <c:pt idx="11">
                  <c:v>18</c:v>
                </c:pt>
                <c:pt idx="12">
                  <c:v>18.100000000000001</c:v>
                </c:pt>
                <c:pt idx="13">
                  <c:v>13.5</c:v>
                </c:pt>
                <c:pt idx="14">
                  <c:v>15.3</c:v>
                </c:pt>
                <c:pt idx="15">
                  <c:v>13.9</c:v>
                </c:pt>
                <c:pt idx="16">
                  <c:v>13.5</c:v>
                </c:pt>
                <c:pt idx="17">
                  <c:v>24</c:v>
                </c:pt>
                <c:pt idx="18">
                  <c:v>14.5</c:v>
                </c:pt>
                <c:pt idx="19">
                  <c:v>16.8</c:v>
                </c:pt>
                <c:pt idx="20">
                  <c:v>13.5</c:v>
                </c:pt>
                <c:pt idx="21">
                  <c:v>14.5</c:v>
                </c:pt>
                <c:pt idx="22">
                  <c:v>20</c:v>
                </c:pt>
                <c:pt idx="23">
                  <c:v>13.5</c:v>
                </c:pt>
                <c:pt idx="24">
                  <c:v>14</c:v>
                </c:pt>
                <c:pt idx="25">
                  <c:v>14</c:v>
                </c:pt>
                <c:pt idx="26">
                  <c:v>10.5</c:v>
                </c:pt>
                <c:pt idx="27">
                  <c:v>20</c:v>
                </c:pt>
                <c:pt idx="28">
                  <c:v>10.8</c:v>
                </c:pt>
                <c:pt idx="29">
                  <c:v>13.7</c:v>
                </c:pt>
                <c:pt idx="30">
                  <c:v>13.7</c:v>
                </c:pt>
                <c:pt idx="31">
                  <c:v>13.7</c:v>
                </c:pt>
                <c:pt idx="32">
                  <c:v>12.3</c:v>
                </c:pt>
                <c:pt idx="33">
                  <c:v>20.7</c:v>
                </c:pt>
                <c:pt idx="34">
                  <c:v>18.100000000000001</c:v>
                </c:pt>
                <c:pt idx="35">
                  <c:v>11</c:v>
                </c:pt>
                <c:pt idx="36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AF-41B3-A175-BC7244751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330991"/>
        <c:axId val="1959882015"/>
      </c:scatterChart>
      <c:valAx>
        <c:axId val="189533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82015"/>
        <c:crosses val="autoZero"/>
        <c:crossBetween val="midCat"/>
      </c:valAx>
      <c:valAx>
        <c:axId val="195988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33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2926509186352"/>
                  <c:y val="-0.29464822105570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INC!$A$2:$A$48</c:f>
              <c:numCache>
                <c:formatCode>General</c:formatCode>
                <c:ptCount val="47"/>
                <c:pt idx="0">
                  <c:v>1880</c:v>
                </c:pt>
                <c:pt idx="1">
                  <c:v>1882</c:v>
                </c:pt>
                <c:pt idx="2">
                  <c:v>1882</c:v>
                </c:pt>
                <c:pt idx="3">
                  <c:v>1883</c:v>
                </c:pt>
                <c:pt idx="4">
                  <c:v>1883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1885</c:v>
                </c:pt>
                <c:pt idx="9">
                  <c:v>1887</c:v>
                </c:pt>
                <c:pt idx="10">
                  <c:v>1892</c:v>
                </c:pt>
                <c:pt idx="11">
                  <c:v>1893</c:v>
                </c:pt>
                <c:pt idx="12">
                  <c:v>1897</c:v>
                </c:pt>
                <c:pt idx="13">
                  <c:v>1901</c:v>
                </c:pt>
                <c:pt idx="14">
                  <c:v>1907</c:v>
                </c:pt>
                <c:pt idx="15">
                  <c:v>1908</c:v>
                </c:pt>
                <c:pt idx="16">
                  <c:v>1908</c:v>
                </c:pt>
                <c:pt idx="17">
                  <c:v>1908</c:v>
                </c:pt>
                <c:pt idx="18">
                  <c:v>1908</c:v>
                </c:pt>
                <c:pt idx="19">
                  <c:v>1908</c:v>
                </c:pt>
                <c:pt idx="20">
                  <c:v>1909</c:v>
                </c:pt>
                <c:pt idx="21">
                  <c:v>1909</c:v>
                </c:pt>
                <c:pt idx="22">
                  <c:v>1910</c:v>
                </c:pt>
                <c:pt idx="23">
                  <c:v>1910</c:v>
                </c:pt>
                <c:pt idx="24">
                  <c:v>1911</c:v>
                </c:pt>
                <c:pt idx="25">
                  <c:v>1912</c:v>
                </c:pt>
                <c:pt idx="26">
                  <c:v>1912</c:v>
                </c:pt>
                <c:pt idx="27">
                  <c:v>1913</c:v>
                </c:pt>
                <c:pt idx="28">
                  <c:v>1915</c:v>
                </c:pt>
                <c:pt idx="29">
                  <c:v>1915</c:v>
                </c:pt>
                <c:pt idx="30">
                  <c:v>1919</c:v>
                </c:pt>
                <c:pt idx="31">
                  <c:v>1925</c:v>
                </c:pt>
                <c:pt idx="32">
                  <c:v>1935</c:v>
                </c:pt>
                <c:pt idx="33">
                  <c:v>1939</c:v>
                </c:pt>
                <c:pt idx="34">
                  <c:v>1950</c:v>
                </c:pt>
                <c:pt idx="35">
                  <c:v>1955</c:v>
                </c:pt>
                <c:pt idx="36">
                  <c:v>1974</c:v>
                </c:pt>
                <c:pt idx="37">
                  <c:v>1979</c:v>
                </c:pt>
                <c:pt idx="38">
                  <c:v>1979</c:v>
                </c:pt>
                <c:pt idx="39">
                  <c:v>1980</c:v>
                </c:pt>
                <c:pt idx="40">
                  <c:v>1980</c:v>
                </c:pt>
                <c:pt idx="41">
                  <c:v>1990</c:v>
                </c:pt>
                <c:pt idx="42">
                  <c:v>1994</c:v>
                </c:pt>
                <c:pt idx="43">
                  <c:v>2001</c:v>
                </c:pt>
                <c:pt idx="44">
                  <c:v>2010</c:v>
                </c:pt>
                <c:pt idx="45">
                  <c:v>2013</c:v>
                </c:pt>
                <c:pt idx="46">
                  <c:v>2015</c:v>
                </c:pt>
              </c:numCache>
            </c:numRef>
          </c:xVal>
          <c:yVal>
            <c:numRef>
              <c:f>INC!$E$2:$E$48</c:f>
              <c:numCache>
                <c:formatCode>General</c:formatCode>
                <c:ptCount val="47"/>
                <c:pt idx="0">
                  <c:v>1.4</c:v>
                </c:pt>
                <c:pt idx="1">
                  <c:v>2.2000000000000002</c:v>
                </c:pt>
                <c:pt idx="2">
                  <c:v>2.6</c:v>
                </c:pt>
                <c:pt idx="3">
                  <c:v>2.5</c:v>
                </c:pt>
                <c:pt idx="4">
                  <c:v>2.7</c:v>
                </c:pt>
                <c:pt idx="5">
                  <c:v>3.7</c:v>
                </c:pt>
                <c:pt idx="6">
                  <c:v>2.8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2.7</c:v>
                </c:pt>
                <c:pt idx="12">
                  <c:v>2.2000000000000002</c:v>
                </c:pt>
                <c:pt idx="13">
                  <c:v>2.5</c:v>
                </c:pt>
                <c:pt idx="14">
                  <c:v>5.5</c:v>
                </c:pt>
                <c:pt idx="15">
                  <c:v>7.5</c:v>
                </c:pt>
                <c:pt idx="16">
                  <c:v>10.4</c:v>
                </c:pt>
                <c:pt idx="17">
                  <c:v>7.1</c:v>
                </c:pt>
                <c:pt idx="18">
                  <c:v>7.9</c:v>
                </c:pt>
                <c:pt idx="19">
                  <c:v>11.8</c:v>
                </c:pt>
                <c:pt idx="20">
                  <c:v>6</c:v>
                </c:pt>
                <c:pt idx="21">
                  <c:v>7.2</c:v>
                </c:pt>
                <c:pt idx="22">
                  <c:v>7.1</c:v>
                </c:pt>
                <c:pt idx="23">
                  <c:v>9.5</c:v>
                </c:pt>
                <c:pt idx="24">
                  <c:v>6.3</c:v>
                </c:pt>
                <c:pt idx="25">
                  <c:v>7.5</c:v>
                </c:pt>
                <c:pt idx="26">
                  <c:v>7</c:v>
                </c:pt>
                <c:pt idx="27">
                  <c:v>7.5</c:v>
                </c:pt>
                <c:pt idx="28">
                  <c:v>8.5</c:v>
                </c:pt>
                <c:pt idx="29">
                  <c:v>18</c:v>
                </c:pt>
                <c:pt idx="30">
                  <c:v>14</c:v>
                </c:pt>
                <c:pt idx="31">
                  <c:v>12</c:v>
                </c:pt>
                <c:pt idx="32">
                  <c:v>14.2</c:v>
                </c:pt>
                <c:pt idx="33">
                  <c:v>17.899999999999999</c:v>
                </c:pt>
                <c:pt idx="34">
                  <c:v>16.3</c:v>
                </c:pt>
                <c:pt idx="35">
                  <c:v>16.3</c:v>
                </c:pt>
                <c:pt idx="36">
                  <c:v>9.625</c:v>
                </c:pt>
                <c:pt idx="37">
                  <c:v>11.5</c:v>
                </c:pt>
                <c:pt idx="38">
                  <c:v>13.2</c:v>
                </c:pt>
                <c:pt idx="39">
                  <c:v>13.2</c:v>
                </c:pt>
                <c:pt idx="40">
                  <c:v>21.5</c:v>
                </c:pt>
                <c:pt idx="41">
                  <c:v>14.8</c:v>
                </c:pt>
                <c:pt idx="42">
                  <c:v>10.8</c:v>
                </c:pt>
                <c:pt idx="43">
                  <c:v>17</c:v>
                </c:pt>
                <c:pt idx="44">
                  <c:v>12.9</c:v>
                </c:pt>
                <c:pt idx="45">
                  <c:v>14.1</c:v>
                </c:pt>
                <c:pt idx="46">
                  <c:v>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E-43D7-A7ED-FA64F0505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6687"/>
        <c:axId val="2017554687"/>
      </c:scatterChart>
      <c:valAx>
        <c:axId val="5116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4687"/>
        <c:crosses val="autoZero"/>
        <c:crossBetween val="midCat"/>
      </c:valAx>
      <c:valAx>
        <c:axId val="20175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MHP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58792650918641E-2"/>
                  <c:y val="-0.40660469524642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MHP!$A$2:$A$67</c:f>
              <c:numCache>
                <c:formatCode>General</c:formatCode>
                <c:ptCount val="66"/>
                <c:pt idx="0">
                  <c:v>1937</c:v>
                </c:pt>
                <c:pt idx="1">
                  <c:v>1938</c:v>
                </c:pt>
                <c:pt idx="2">
                  <c:v>1938</c:v>
                </c:pt>
                <c:pt idx="3">
                  <c:v>1943</c:v>
                </c:pt>
                <c:pt idx="4">
                  <c:v>1944</c:v>
                </c:pt>
                <c:pt idx="5">
                  <c:v>1944</c:v>
                </c:pt>
                <c:pt idx="6">
                  <c:v>1945</c:v>
                </c:pt>
                <c:pt idx="7">
                  <c:v>1947</c:v>
                </c:pt>
                <c:pt idx="8">
                  <c:v>1947</c:v>
                </c:pt>
                <c:pt idx="9">
                  <c:v>1947</c:v>
                </c:pt>
                <c:pt idx="10">
                  <c:v>1950</c:v>
                </c:pt>
                <c:pt idx="11">
                  <c:v>1955</c:v>
                </c:pt>
                <c:pt idx="12">
                  <c:v>1957</c:v>
                </c:pt>
                <c:pt idx="13">
                  <c:v>1960</c:v>
                </c:pt>
                <c:pt idx="14">
                  <c:v>1960</c:v>
                </c:pt>
                <c:pt idx="15">
                  <c:v>1960</c:v>
                </c:pt>
                <c:pt idx="16">
                  <c:v>1961</c:v>
                </c:pt>
                <c:pt idx="17">
                  <c:v>1961</c:v>
                </c:pt>
                <c:pt idx="18">
                  <c:v>1963</c:v>
                </c:pt>
                <c:pt idx="19">
                  <c:v>1964</c:v>
                </c:pt>
                <c:pt idx="20">
                  <c:v>1964</c:v>
                </c:pt>
                <c:pt idx="21">
                  <c:v>1965</c:v>
                </c:pt>
                <c:pt idx="22">
                  <c:v>1965</c:v>
                </c:pt>
                <c:pt idx="23">
                  <c:v>1965</c:v>
                </c:pt>
                <c:pt idx="24">
                  <c:v>1968</c:v>
                </c:pt>
                <c:pt idx="25">
                  <c:v>1968</c:v>
                </c:pt>
                <c:pt idx="26">
                  <c:v>1969</c:v>
                </c:pt>
                <c:pt idx="27">
                  <c:v>1969</c:v>
                </c:pt>
                <c:pt idx="28">
                  <c:v>1969</c:v>
                </c:pt>
                <c:pt idx="29">
                  <c:v>1969</c:v>
                </c:pt>
                <c:pt idx="30">
                  <c:v>1969</c:v>
                </c:pt>
                <c:pt idx="31">
                  <c:v>1969</c:v>
                </c:pt>
                <c:pt idx="32">
                  <c:v>1970</c:v>
                </c:pt>
                <c:pt idx="33">
                  <c:v>1970</c:v>
                </c:pt>
                <c:pt idx="34">
                  <c:v>1971</c:v>
                </c:pt>
                <c:pt idx="35">
                  <c:v>1971</c:v>
                </c:pt>
                <c:pt idx="36">
                  <c:v>1972</c:v>
                </c:pt>
                <c:pt idx="37">
                  <c:v>1973</c:v>
                </c:pt>
                <c:pt idx="38">
                  <c:v>1974</c:v>
                </c:pt>
                <c:pt idx="39">
                  <c:v>1974</c:v>
                </c:pt>
                <c:pt idx="40">
                  <c:v>1975</c:v>
                </c:pt>
                <c:pt idx="41">
                  <c:v>1976</c:v>
                </c:pt>
                <c:pt idx="42">
                  <c:v>1977</c:v>
                </c:pt>
                <c:pt idx="43">
                  <c:v>1978</c:v>
                </c:pt>
                <c:pt idx="44">
                  <c:v>1978</c:v>
                </c:pt>
                <c:pt idx="45">
                  <c:v>1979</c:v>
                </c:pt>
                <c:pt idx="46">
                  <c:v>1979</c:v>
                </c:pt>
                <c:pt idx="47">
                  <c:v>1980</c:v>
                </c:pt>
                <c:pt idx="48">
                  <c:v>1980</c:v>
                </c:pt>
                <c:pt idx="49">
                  <c:v>1981</c:v>
                </c:pt>
                <c:pt idx="50">
                  <c:v>1982</c:v>
                </c:pt>
                <c:pt idx="51">
                  <c:v>1982</c:v>
                </c:pt>
                <c:pt idx="52">
                  <c:v>1983</c:v>
                </c:pt>
                <c:pt idx="53">
                  <c:v>1983</c:v>
                </c:pt>
                <c:pt idx="54">
                  <c:v>1984</c:v>
                </c:pt>
                <c:pt idx="55">
                  <c:v>1987</c:v>
                </c:pt>
                <c:pt idx="56">
                  <c:v>1988</c:v>
                </c:pt>
                <c:pt idx="57">
                  <c:v>1990</c:v>
                </c:pt>
                <c:pt idx="58">
                  <c:v>1993</c:v>
                </c:pt>
                <c:pt idx="59">
                  <c:v>1993</c:v>
                </c:pt>
                <c:pt idx="60">
                  <c:v>1995</c:v>
                </c:pt>
                <c:pt idx="61">
                  <c:v>1997</c:v>
                </c:pt>
                <c:pt idx="62">
                  <c:v>2001</c:v>
                </c:pt>
                <c:pt idx="63">
                  <c:v>2001</c:v>
                </c:pt>
                <c:pt idx="64">
                  <c:v>2003</c:v>
                </c:pt>
                <c:pt idx="65">
                  <c:v>2003</c:v>
                </c:pt>
              </c:numCache>
            </c:numRef>
          </c:xVal>
          <c:yVal>
            <c:numRef>
              <c:f>MHP!$E$2:$E$67</c:f>
              <c:numCache>
                <c:formatCode>General</c:formatCode>
                <c:ptCount val="66"/>
                <c:pt idx="0">
                  <c:v>40</c:v>
                </c:pt>
                <c:pt idx="1">
                  <c:v>35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17</c:v>
                </c:pt>
                <c:pt idx="7">
                  <c:v>38</c:v>
                </c:pt>
                <c:pt idx="8">
                  <c:v>38</c:v>
                </c:pt>
                <c:pt idx="9">
                  <c:v>20</c:v>
                </c:pt>
                <c:pt idx="10">
                  <c:v>22.3</c:v>
                </c:pt>
                <c:pt idx="11">
                  <c:v>37.5</c:v>
                </c:pt>
                <c:pt idx="12">
                  <c:v>16</c:v>
                </c:pt>
                <c:pt idx="13">
                  <c:v>34.4</c:v>
                </c:pt>
                <c:pt idx="14">
                  <c:v>22</c:v>
                </c:pt>
                <c:pt idx="15">
                  <c:v>18.100000000000001</c:v>
                </c:pt>
                <c:pt idx="16">
                  <c:v>57.5</c:v>
                </c:pt>
                <c:pt idx="17">
                  <c:v>41</c:v>
                </c:pt>
                <c:pt idx="18">
                  <c:v>44</c:v>
                </c:pt>
                <c:pt idx="19">
                  <c:v>32</c:v>
                </c:pt>
                <c:pt idx="20">
                  <c:v>51.3</c:v>
                </c:pt>
                <c:pt idx="21">
                  <c:v>42</c:v>
                </c:pt>
                <c:pt idx="22">
                  <c:v>30</c:v>
                </c:pt>
                <c:pt idx="23">
                  <c:v>39</c:v>
                </c:pt>
                <c:pt idx="24">
                  <c:v>55</c:v>
                </c:pt>
                <c:pt idx="25">
                  <c:v>50</c:v>
                </c:pt>
                <c:pt idx="26">
                  <c:v>27.5</c:v>
                </c:pt>
                <c:pt idx="27">
                  <c:v>53.8</c:v>
                </c:pt>
                <c:pt idx="28">
                  <c:v>48.8</c:v>
                </c:pt>
                <c:pt idx="29">
                  <c:v>44</c:v>
                </c:pt>
                <c:pt idx="30">
                  <c:v>39.200000000000003</c:v>
                </c:pt>
                <c:pt idx="31">
                  <c:v>44</c:v>
                </c:pt>
                <c:pt idx="32">
                  <c:v>51.3</c:v>
                </c:pt>
                <c:pt idx="33">
                  <c:v>19.399999999999999</c:v>
                </c:pt>
                <c:pt idx="34">
                  <c:v>51.3</c:v>
                </c:pt>
                <c:pt idx="35">
                  <c:v>37.200000000000003</c:v>
                </c:pt>
                <c:pt idx="36">
                  <c:v>42</c:v>
                </c:pt>
                <c:pt idx="37">
                  <c:v>52.5</c:v>
                </c:pt>
                <c:pt idx="38">
                  <c:v>48</c:v>
                </c:pt>
                <c:pt idx="39">
                  <c:v>22</c:v>
                </c:pt>
                <c:pt idx="40">
                  <c:v>35</c:v>
                </c:pt>
                <c:pt idx="41">
                  <c:v>44.4</c:v>
                </c:pt>
                <c:pt idx="42">
                  <c:v>54</c:v>
                </c:pt>
                <c:pt idx="43">
                  <c:v>41.6</c:v>
                </c:pt>
                <c:pt idx="44">
                  <c:v>28.9</c:v>
                </c:pt>
                <c:pt idx="45">
                  <c:v>47.7</c:v>
                </c:pt>
                <c:pt idx="46">
                  <c:v>43.2</c:v>
                </c:pt>
                <c:pt idx="47">
                  <c:v>14.4</c:v>
                </c:pt>
                <c:pt idx="48">
                  <c:v>47.7</c:v>
                </c:pt>
                <c:pt idx="49">
                  <c:v>50</c:v>
                </c:pt>
                <c:pt idx="50">
                  <c:v>50</c:v>
                </c:pt>
                <c:pt idx="51">
                  <c:v>37.5</c:v>
                </c:pt>
                <c:pt idx="52">
                  <c:v>60</c:v>
                </c:pt>
                <c:pt idx="53">
                  <c:v>32</c:v>
                </c:pt>
                <c:pt idx="54">
                  <c:v>17.2</c:v>
                </c:pt>
                <c:pt idx="55">
                  <c:v>18.100000000000001</c:v>
                </c:pt>
                <c:pt idx="56">
                  <c:v>51.3</c:v>
                </c:pt>
                <c:pt idx="57">
                  <c:v>49.5</c:v>
                </c:pt>
                <c:pt idx="58">
                  <c:v>50</c:v>
                </c:pt>
                <c:pt idx="59">
                  <c:v>32</c:v>
                </c:pt>
                <c:pt idx="60">
                  <c:v>37</c:v>
                </c:pt>
                <c:pt idx="61">
                  <c:v>60</c:v>
                </c:pt>
                <c:pt idx="62">
                  <c:v>23</c:v>
                </c:pt>
                <c:pt idx="63">
                  <c:v>10.9</c:v>
                </c:pt>
                <c:pt idx="64">
                  <c:v>18.8</c:v>
                </c:pt>
                <c:pt idx="65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5-4563-8C89-4272D3183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596559"/>
        <c:axId val="2017553439"/>
      </c:scatterChart>
      <c:valAx>
        <c:axId val="201759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53439"/>
        <c:crosses val="autoZero"/>
        <c:crossBetween val="midCat"/>
      </c:valAx>
      <c:valAx>
        <c:axId val="201755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9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493219597550305E-2"/>
                  <c:y val="-0.3331561679790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MH!$A$2:$A$85</c:f>
              <c:numCache>
                <c:formatCode>General</c:formatCode>
                <c:ptCount val="84"/>
                <c:pt idx="0">
                  <c:v>1965</c:v>
                </c:pt>
                <c:pt idx="1">
                  <c:v>1968</c:v>
                </c:pt>
                <c:pt idx="2">
                  <c:v>1968</c:v>
                </c:pt>
                <c:pt idx="3">
                  <c:v>1971</c:v>
                </c:pt>
                <c:pt idx="4">
                  <c:v>1973</c:v>
                </c:pt>
                <c:pt idx="5">
                  <c:v>1973</c:v>
                </c:pt>
                <c:pt idx="6">
                  <c:v>1974</c:v>
                </c:pt>
                <c:pt idx="7">
                  <c:v>1975</c:v>
                </c:pt>
                <c:pt idx="8">
                  <c:v>1978</c:v>
                </c:pt>
                <c:pt idx="9">
                  <c:v>1979</c:v>
                </c:pt>
                <c:pt idx="10">
                  <c:v>1979</c:v>
                </c:pt>
                <c:pt idx="11">
                  <c:v>1979</c:v>
                </c:pt>
                <c:pt idx="12">
                  <c:v>1980</c:v>
                </c:pt>
                <c:pt idx="13">
                  <c:v>1981</c:v>
                </c:pt>
                <c:pt idx="14">
                  <c:v>1981</c:v>
                </c:pt>
                <c:pt idx="15">
                  <c:v>1981</c:v>
                </c:pt>
                <c:pt idx="16">
                  <c:v>1981</c:v>
                </c:pt>
                <c:pt idx="17">
                  <c:v>1981</c:v>
                </c:pt>
                <c:pt idx="18">
                  <c:v>1982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1984</c:v>
                </c:pt>
                <c:pt idx="23">
                  <c:v>1984</c:v>
                </c:pt>
                <c:pt idx="24">
                  <c:v>1985</c:v>
                </c:pt>
                <c:pt idx="25">
                  <c:v>1985</c:v>
                </c:pt>
                <c:pt idx="26">
                  <c:v>1985</c:v>
                </c:pt>
                <c:pt idx="27">
                  <c:v>1986</c:v>
                </c:pt>
                <c:pt idx="28">
                  <c:v>1986</c:v>
                </c:pt>
                <c:pt idx="29">
                  <c:v>1986</c:v>
                </c:pt>
                <c:pt idx="30">
                  <c:v>1987</c:v>
                </c:pt>
                <c:pt idx="31">
                  <c:v>1987</c:v>
                </c:pt>
                <c:pt idx="32">
                  <c:v>1987</c:v>
                </c:pt>
                <c:pt idx="33">
                  <c:v>1987</c:v>
                </c:pt>
                <c:pt idx="34">
                  <c:v>1988</c:v>
                </c:pt>
                <c:pt idx="35">
                  <c:v>1988</c:v>
                </c:pt>
                <c:pt idx="36">
                  <c:v>1988</c:v>
                </c:pt>
                <c:pt idx="37">
                  <c:v>1989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1991</c:v>
                </c:pt>
                <c:pt idx="42">
                  <c:v>1991</c:v>
                </c:pt>
                <c:pt idx="43">
                  <c:v>1992</c:v>
                </c:pt>
                <c:pt idx="44">
                  <c:v>1992</c:v>
                </c:pt>
                <c:pt idx="45">
                  <c:v>1993</c:v>
                </c:pt>
                <c:pt idx="46">
                  <c:v>1994</c:v>
                </c:pt>
                <c:pt idx="47">
                  <c:v>1994</c:v>
                </c:pt>
                <c:pt idx="48">
                  <c:v>1996</c:v>
                </c:pt>
                <c:pt idx="49">
                  <c:v>1996</c:v>
                </c:pt>
                <c:pt idx="50">
                  <c:v>1997</c:v>
                </c:pt>
                <c:pt idx="51">
                  <c:v>1997</c:v>
                </c:pt>
                <c:pt idx="52">
                  <c:v>1997</c:v>
                </c:pt>
                <c:pt idx="53">
                  <c:v>1997</c:v>
                </c:pt>
                <c:pt idx="54">
                  <c:v>1997</c:v>
                </c:pt>
                <c:pt idx="55">
                  <c:v>1997</c:v>
                </c:pt>
                <c:pt idx="56">
                  <c:v>1999</c:v>
                </c:pt>
                <c:pt idx="57">
                  <c:v>1999</c:v>
                </c:pt>
                <c:pt idx="58">
                  <c:v>1999</c:v>
                </c:pt>
                <c:pt idx="59">
                  <c:v>2000</c:v>
                </c:pt>
                <c:pt idx="60">
                  <c:v>2001</c:v>
                </c:pt>
                <c:pt idx="61">
                  <c:v>2001</c:v>
                </c:pt>
                <c:pt idx="62">
                  <c:v>2002</c:v>
                </c:pt>
                <c:pt idx="63">
                  <c:v>2002</c:v>
                </c:pt>
                <c:pt idx="64">
                  <c:v>2002</c:v>
                </c:pt>
                <c:pt idx="65">
                  <c:v>2002</c:v>
                </c:pt>
                <c:pt idx="66">
                  <c:v>2003</c:v>
                </c:pt>
                <c:pt idx="67">
                  <c:v>2003</c:v>
                </c:pt>
                <c:pt idx="68">
                  <c:v>2003</c:v>
                </c:pt>
                <c:pt idx="69">
                  <c:v>2003</c:v>
                </c:pt>
                <c:pt idx="70">
                  <c:v>2003</c:v>
                </c:pt>
                <c:pt idx="71">
                  <c:v>2005</c:v>
                </c:pt>
                <c:pt idx="72">
                  <c:v>2005</c:v>
                </c:pt>
                <c:pt idx="73">
                  <c:v>2005</c:v>
                </c:pt>
                <c:pt idx="74">
                  <c:v>2007</c:v>
                </c:pt>
                <c:pt idx="75">
                  <c:v>2007</c:v>
                </c:pt>
                <c:pt idx="76">
                  <c:v>2008</c:v>
                </c:pt>
                <c:pt idx="77">
                  <c:v>2010</c:v>
                </c:pt>
                <c:pt idx="78">
                  <c:v>2011</c:v>
                </c:pt>
                <c:pt idx="79">
                  <c:v>2011</c:v>
                </c:pt>
                <c:pt idx="80">
                  <c:v>2012</c:v>
                </c:pt>
                <c:pt idx="81">
                  <c:v>2012</c:v>
                </c:pt>
                <c:pt idx="82">
                  <c:v>2015</c:v>
                </c:pt>
                <c:pt idx="83">
                  <c:v>2017</c:v>
                </c:pt>
              </c:numCache>
            </c:numRef>
          </c:xVal>
          <c:yVal>
            <c:numRef>
              <c:f>MH!$E$2:$E$85</c:f>
              <c:numCache>
                <c:formatCode>General</c:formatCode>
                <c:ptCount val="84"/>
                <c:pt idx="0">
                  <c:v>80</c:v>
                </c:pt>
                <c:pt idx="1">
                  <c:v>95</c:v>
                </c:pt>
                <c:pt idx="2">
                  <c:v>74.3</c:v>
                </c:pt>
                <c:pt idx="3">
                  <c:v>100</c:v>
                </c:pt>
                <c:pt idx="4">
                  <c:v>78</c:v>
                </c:pt>
                <c:pt idx="5">
                  <c:v>104.3</c:v>
                </c:pt>
                <c:pt idx="6">
                  <c:v>80</c:v>
                </c:pt>
                <c:pt idx="7">
                  <c:v>47</c:v>
                </c:pt>
                <c:pt idx="8">
                  <c:v>90</c:v>
                </c:pt>
                <c:pt idx="9">
                  <c:v>77.3</c:v>
                </c:pt>
                <c:pt idx="10">
                  <c:v>85</c:v>
                </c:pt>
                <c:pt idx="11">
                  <c:v>84</c:v>
                </c:pt>
                <c:pt idx="12">
                  <c:v>85</c:v>
                </c:pt>
                <c:pt idx="13">
                  <c:v>40.9</c:v>
                </c:pt>
                <c:pt idx="14">
                  <c:v>40.9</c:v>
                </c:pt>
                <c:pt idx="15">
                  <c:v>80.7</c:v>
                </c:pt>
                <c:pt idx="16">
                  <c:v>93.3</c:v>
                </c:pt>
                <c:pt idx="17">
                  <c:v>93.3</c:v>
                </c:pt>
                <c:pt idx="18">
                  <c:v>76</c:v>
                </c:pt>
                <c:pt idx="19">
                  <c:v>69</c:v>
                </c:pt>
                <c:pt idx="20">
                  <c:v>71</c:v>
                </c:pt>
                <c:pt idx="21">
                  <c:v>125</c:v>
                </c:pt>
                <c:pt idx="22">
                  <c:v>95</c:v>
                </c:pt>
                <c:pt idx="23">
                  <c:v>90</c:v>
                </c:pt>
                <c:pt idx="24">
                  <c:v>93.3</c:v>
                </c:pt>
                <c:pt idx="25">
                  <c:v>68</c:v>
                </c:pt>
                <c:pt idx="26">
                  <c:v>81</c:v>
                </c:pt>
                <c:pt idx="27">
                  <c:v>80.7</c:v>
                </c:pt>
                <c:pt idx="28">
                  <c:v>100</c:v>
                </c:pt>
                <c:pt idx="29">
                  <c:v>86</c:v>
                </c:pt>
                <c:pt idx="30">
                  <c:v>69</c:v>
                </c:pt>
                <c:pt idx="31">
                  <c:v>54</c:v>
                </c:pt>
                <c:pt idx="32">
                  <c:v>78.8</c:v>
                </c:pt>
                <c:pt idx="33">
                  <c:v>68.599999999999994</c:v>
                </c:pt>
                <c:pt idx="34">
                  <c:v>78</c:v>
                </c:pt>
                <c:pt idx="35">
                  <c:v>80</c:v>
                </c:pt>
                <c:pt idx="36">
                  <c:v>66.7</c:v>
                </c:pt>
                <c:pt idx="37">
                  <c:v>90</c:v>
                </c:pt>
                <c:pt idx="38">
                  <c:v>73</c:v>
                </c:pt>
                <c:pt idx="39">
                  <c:v>78.099999999999994</c:v>
                </c:pt>
                <c:pt idx="40">
                  <c:v>82.5</c:v>
                </c:pt>
                <c:pt idx="41">
                  <c:v>76</c:v>
                </c:pt>
                <c:pt idx="42">
                  <c:v>84</c:v>
                </c:pt>
                <c:pt idx="43">
                  <c:v>90</c:v>
                </c:pt>
                <c:pt idx="44">
                  <c:v>67.599999999999994</c:v>
                </c:pt>
                <c:pt idx="45">
                  <c:v>67</c:v>
                </c:pt>
                <c:pt idx="46">
                  <c:v>85.7</c:v>
                </c:pt>
                <c:pt idx="47">
                  <c:v>93.3</c:v>
                </c:pt>
                <c:pt idx="48">
                  <c:v>73</c:v>
                </c:pt>
                <c:pt idx="49">
                  <c:v>78.2</c:v>
                </c:pt>
                <c:pt idx="50">
                  <c:v>57.9</c:v>
                </c:pt>
                <c:pt idx="51">
                  <c:v>90</c:v>
                </c:pt>
                <c:pt idx="52">
                  <c:v>88.6</c:v>
                </c:pt>
                <c:pt idx="53">
                  <c:v>87.2</c:v>
                </c:pt>
                <c:pt idx="54">
                  <c:v>88.6</c:v>
                </c:pt>
                <c:pt idx="55">
                  <c:v>71.5</c:v>
                </c:pt>
                <c:pt idx="56">
                  <c:v>47.1</c:v>
                </c:pt>
                <c:pt idx="57">
                  <c:v>95.6</c:v>
                </c:pt>
                <c:pt idx="58">
                  <c:v>95.7</c:v>
                </c:pt>
                <c:pt idx="59">
                  <c:v>105.7</c:v>
                </c:pt>
                <c:pt idx="60">
                  <c:v>95.6</c:v>
                </c:pt>
                <c:pt idx="61">
                  <c:v>85</c:v>
                </c:pt>
                <c:pt idx="62">
                  <c:v>90</c:v>
                </c:pt>
                <c:pt idx="63">
                  <c:v>104</c:v>
                </c:pt>
                <c:pt idx="64">
                  <c:v>90</c:v>
                </c:pt>
                <c:pt idx="65">
                  <c:v>66.7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103</c:v>
                </c:pt>
                <c:pt idx="70">
                  <c:v>65</c:v>
                </c:pt>
                <c:pt idx="71">
                  <c:v>48.8</c:v>
                </c:pt>
                <c:pt idx="72">
                  <c:v>50</c:v>
                </c:pt>
                <c:pt idx="73">
                  <c:v>97.3</c:v>
                </c:pt>
                <c:pt idx="74">
                  <c:v>89.7</c:v>
                </c:pt>
                <c:pt idx="75">
                  <c:v>86.3</c:v>
                </c:pt>
                <c:pt idx="76">
                  <c:v>84.6</c:v>
                </c:pt>
                <c:pt idx="77">
                  <c:v>97.3</c:v>
                </c:pt>
                <c:pt idx="78">
                  <c:v>100</c:v>
                </c:pt>
                <c:pt idx="79">
                  <c:v>106.8</c:v>
                </c:pt>
                <c:pt idx="80">
                  <c:v>83.8</c:v>
                </c:pt>
                <c:pt idx="81">
                  <c:v>72</c:v>
                </c:pt>
                <c:pt idx="82">
                  <c:v>88</c:v>
                </c:pt>
                <c:pt idx="83">
                  <c:v>120.5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45-4F74-B7E8-603FB626F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645119"/>
        <c:axId val="2029990111"/>
      </c:scatterChart>
      <c:valAx>
        <c:axId val="24764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990111"/>
        <c:crosses val="autoZero"/>
        <c:crossBetween val="midCat"/>
      </c:valAx>
      <c:valAx>
        <c:axId val="20299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45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7801837270341211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LED!$A$2:$A$15</c:f>
              <c:numCache>
                <c:formatCode>General</c:formatCode>
                <c:ptCount val="14"/>
                <c:pt idx="0">
                  <c:v>1972</c:v>
                </c:pt>
                <c:pt idx="1">
                  <c:v>1973</c:v>
                </c:pt>
                <c:pt idx="2">
                  <c:v>2001</c:v>
                </c:pt>
                <c:pt idx="3">
                  <c:v>2009</c:v>
                </c:pt>
                <c:pt idx="4">
                  <c:v>2010</c:v>
                </c:pt>
                <c:pt idx="5">
                  <c:v>2010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</c:numCache>
            </c:numRef>
          </c:xVal>
          <c:yVal>
            <c:numRef>
              <c:f>LED!$E$2:$E$15</c:f>
              <c:numCache>
                <c:formatCode>General</c:formatCode>
                <c:ptCount val="14"/>
                <c:pt idx="0">
                  <c:v>0.03</c:v>
                </c:pt>
                <c:pt idx="1">
                  <c:v>0.03</c:v>
                </c:pt>
                <c:pt idx="2">
                  <c:v>20</c:v>
                </c:pt>
                <c:pt idx="3">
                  <c:v>53</c:v>
                </c:pt>
                <c:pt idx="4">
                  <c:v>64</c:v>
                </c:pt>
                <c:pt idx="5">
                  <c:v>55.8</c:v>
                </c:pt>
                <c:pt idx="6">
                  <c:v>70</c:v>
                </c:pt>
                <c:pt idx="7">
                  <c:v>78.3</c:v>
                </c:pt>
                <c:pt idx="8">
                  <c:v>106.8</c:v>
                </c:pt>
                <c:pt idx="9">
                  <c:v>114.3</c:v>
                </c:pt>
                <c:pt idx="10">
                  <c:v>139</c:v>
                </c:pt>
                <c:pt idx="11">
                  <c:v>154.5</c:v>
                </c:pt>
                <c:pt idx="12">
                  <c:v>150</c:v>
                </c:pt>
                <c:pt idx="13">
                  <c:v>147.1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3A-438F-8D5C-67D6DEA48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93247"/>
        <c:axId val="1958685695"/>
      </c:scatterChart>
      <c:valAx>
        <c:axId val="5099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685695"/>
        <c:crosses val="autoZero"/>
        <c:crossBetween val="midCat"/>
      </c:valAx>
      <c:valAx>
        <c:axId val="195868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3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HPS_high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34295713035871"/>
                  <c:y val="-0.2848177311169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HPS_high!$A$2:$A$45</c:f>
              <c:numCache>
                <c:formatCode>General</c:formatCode>
                <c:ptCount val="44"/>
                <c:pt idx="0">
                  <c:v>1965</c:v>
                </c:pt>
                <c:pt idx="1">
                  <c:v>1967</c:v>
                </c:pt>
                <c:pt idx="2">
                  <c:v>1969</c:v>
                </c:pt>
                <c:pt idx="3">
                  <c:v>1969</c:v>
                </c:pt>
                <c:pt idx="4">
                  <c:v>1971</c:v>
                </c:pt>
                <c:pt idx="5">
                  <c:v>1971</c:v>
                </c:pt>
                <c:pt idx="6">
                  <c:v>1971</c:v>
                </c:pt>
                <c:pt idx="7">
                  <c:v>1971</c:v>
                </c:pt>
                <c:pt idx="8">
                  <c:v>1974</c:v>
                </c:pt>
                <c:pt idx="9">
                  <c:v>1975</c:v>
                </c:pt>
                <c:pt idx="10">
                  <c:v>1977</c:v>
                </c:pt>
                <c:pt idx="11">
                  <c:v>1977</c:v>
                </c:pt>
                <c:pt idx="12">
                  <c:v>1978</c:v>
                </c:pt>
                <c:pt idx="13">
                  <c:v>1980</c:v>
                </c:pt>
                <c:pt idx="14">
                  <c:v>1980</c:v>
                </c:pt>
                <c:pt idx="15">
                  <c:v>1980</c:v>
                </c:pt>
                <c:pt idx="16">
                  <c:v>1981</c:v>
                </c:pt>
                <c:pt idx="17">
                  <c:v>1981</c:v>
                </c:pt>
                <c:pt idx="18">
                  <c:v>1982</c:v>
                </c:pt>
                <c:pt idx="19">
                  <c:v>1982</c:v>
                </c:pt>
                <c:pt idx="20">
                  <c:v>1983</c:v>
                </c:pt>
                <c:pt idx="21">
                  <c:v>1983</c:v>
                </c:pt>
                <c:pt idx="22">
                  <c:v>1983</c:v>
                </c:pt>
                <c:pt idx="23">
                  <c:v>1985</c:v>
                </c:pt>
                <c:pt idx="24">
                  <c:v>1985</c:v>
                </c:pt>
                <c:pt idx="25">
                  <c:v>1985</c:v>
                </c:pt>
                <c:pt idx="26">
                  <c:v>1985</c:v>
                </c:pt>
                <c:pt idx="27">
                  <c:v>1987</c:v>
                </c:pt>
                <c:pt idx="28">
                  <c:v>1987</c:v>
                </c:pt>
                <c:pt idx="29">
                  <c:v>1988</c:v>
                </c:pt>
                <c:pt idx="30">
                  <c:v>1988</c:v>
                </c:pt>
                <c:pt idx="31">
                  <c:v>1988</c:v>
                </c:pt>
                <c:pt idx="32">
                  <c:v>1989</c:v>
                </c:pt>
                <c:pt idx="33">
                  <c:v>1989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1997</c:v>
                </c:pt>
                <c:pt idx="39">
                  <c:v>1998</c:v>
                </c:pt>
                <c:pt idx="40">
                  <c:v>1998</c:v>
                </c:pt>
                <c:pt idx="41">
                  <c:v>2003</c:v>
                </c:pt>
                <c:pt idx="42">
                  <c:v>2005</c:v>
                </c:pt>
                <c:pt idx="43">
                  <c:v>2012</c:v>
                </c:pt>
              </c:numCache>
            </c:numRef>
          </c:xVal>
          <c:yVal>
            <c:numRef>
              <c:f>HPS_high!$E$2:$E$45</c:f>
              <c:numCache>
                <c:formatCode>General</c:formatCode>
                <c:ptCount val="44"/>
                <c:pt idx="0">
                  <c:v>100</c:v>
                </c:pt>
                <c:pt idx="1">
                  <c:v>110</c:v>
                </c:pt>
                <c:pt idx="2">
                  <c:v>87.1</c:v>
                </c:pt>
                <c:pt idx="3">
                  <c:v>100</c:v>
                </c:pt>
                <c:pt idx="4">
                  <c:v>130</c:v>
                </c:pt>
                <c:pt idx="5">
                  <c:v>117.5</c:v>
                </c:pt>
                <c:pt idx="6">
                  <c:v>100</c:v>
                </c:pt>
                <c:pt idx="7">
                  <c:v>95</c:v>
                </c:pt>
                <c:pt idx="8">
                  <c:v>110</c:v>
                </c:pt>
                <c:pt idx="9">
                  <c:v>110</c:v>
                </c:pt>
                <c:pt idx="10">
                  <c:v>125</c:v>
                </c:pt>
                <c:pt idx="11">
                  <c:v>120</c:v>
                </c:pt>
                <c:pt idx="12">
                  <c:v>110</c:v>
                </c:pt>
                <c:pt idx="13">
                  <c:v>102</c:v>
                </c:pt>
                <c:pt idx="14">
                  <c:v>104</c:v>
                </c:pt>
                <c:pt idx="15">
                  <c:v>140</c:v>
                </c:pt>
                <c:pt idx="16">
                  <c:v>104</c:v>
                </c:pt>
                <c:pt idx="17">
                  <c:v>126</c:v>
                </c:pt>
                <c:pt idx="18">
                  <c:v>105.7</c:v>
                </c:pt>
                <c:pt idx="19">
                  <c:v>110</c:v>
                </c:pt>
                <c:pt idx="20">
                  <c:v>100</c:v>
                </c:pt>
                <c:pt idx="21">
                  <c:v>110</c:v>
                </c:pt>
                <c:pt idx="22">
                  <c:v>120</c:v>
                </c:pt>
                <c:pt idx="23">
                  <c:v>108</c:v>
                </c:pt>
                <c:pt idx="24">
                  <c:v>120</c:v>
                </c:pt>
                <c:pt idx="25">
                  <c:v>100</c:v>
                </c:pt>
                <c:pt idx="26">
                  <c:v>96.3</c:v>
                </c:pt>
                <c:pt idx="27">
                  <c:v>132.30000000000001</c:v>
                </c:pt>
                <c:pt idx="28">
                  <c:v>120</c:v>
                </c:pt>
                <c:pt idx="29">
                  <c:v>87.5</c:v>
                </c:pt>
                <c:pt idx="30">
                  <c:v>88.4</c:v>
                </c:pt>
                <c:pt idx="31">
                  <c:v>130</c:v>
                </c:pt>
                <c:pt idx="32">
                  <c:v>92</c:v>
                </c:pt>
                <c:pt idx="33">
                  <c:v>120</c:v>
                </c:pt>
                <c:pt idx="34">
                  <c:v>120</c:v>
                </c:pt>
                <c:pt idx="35">
                  <c:v>137.5</c:v>
                </c:pt>
                <c:pt idx="36">
                  <c:v>144.1</c:v>
                </c:pt>
                <c:pt idx="37">
                  <c:v>116</c:v>
                </c:pt>
                <c:pt idx="38">
                  <c:v>110</c:v>
                </c:pt>
                <c:pt idx="39">
                  <c:v>102</c:v>
                </c:pt>
                <c:pt idx="40">
                  <c:v>93.5</c:v>
                </c:pt>
                <c:pt idx="41">
                  <c:v>104</c:v>
                </c:pt>
                <c:pt idx="42">
                  <c:v>139</c:v>
                </c:pt>
                <c:pt idx="43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E-41D5-BEFE-0ABDF2C67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72879"/>
        <c:axId val="250592239"/>
      </c:scatterChart>
      <c:valAx>
        <c:axId val="26667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92239"/>
        <c:crosses val="autoZero"/>
        <c:crossBetween val="midCat"/>
      </c:valAx>
      <c:valAx>
        <c:axId val="2505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67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0</xdr:rowOff>
    </xdr:from>
    <xdr:to>
      <xdr:col>6</xdr:col>
      <xdr:colOff>495300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C74987-5933-48C8-B0A1-5A0DFDDF72D8}"/>
            </a:ext>
          </a:extLst>
        </xdr:cNvPr>
        <xdr:cNvSpPr txBox="1"/>
      </xdr:nvSpPr>
      <xdr:spPr>
        <a:xfrm>
          <a:off x="1933575" y="2352675"/>
          <a:ext cx="3533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for 1960-1979</a:t>
          </a:r>
          <a:r>
            <a:rPr lang="en-GB" sz="1100" baseline="0"/>
            <a:t> is extrapolated backwards from 1970 using the 1970-1980 trend, via the TREND function.</a:t>
          </a:r>
        </a:p>
        <a:p>
          <a:endParaRPr lang="en-GB" sz="1100" baseline="0"/>
        </a:p>
        <a:p>
          <a:r>
            <a:rPr lang="en-GB" sz="1100" baseline="0"/>
            <a:t>Data for 2017-2020 is extrapolated forwards from 2016 using the 2006-2016 trend, via the TREND function.</a:t>
          </a:r>
          <a:endParaRPr lang="en-GB" sz="1100"/>
        </a:p>
      </xdr:txBody>
    </xdr:sp>
    <xdr:clientData/>
  </xdr:twoCellAnchor>
  <xdr:twoCellAnchor>
    <xdr:from>
      <xdr:col>7</xdr:col>
      <xdr:colOff>57149</xdr:colOff>
      <xdr:row>13</xdr:row>
      <xdr:rowOff>33338</xdr:rowOff>
    </xdr:from>
    <xdr:to>
      <xdr:col>19</xdr:col>
      <xdr:colOff>152400</xdr:colOff>
      <xdr:row>34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5D35C-8B9D-4FFF-8152-EDA242FA1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16</xdr:row>
      <xdr:rowOff>171450</xdr:rowOff>
    </xdr:from>
    <xdr:to>
      <xdr:col>7</xdr:col>
      <xdr:colOff>590550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41C575-B217-4511-80EE-FED8C87A881F}"/>
            </a:ext>
          </a:extLst>
        </xdr:cNvPr>
        <xdr:cNvSpPr txBox="1"/>
      </xdr:nvSpPr>
      <xdr:spPr>
        <a:xfrm>
          <a:off x="1838325" y="2886075"/>
          <a:ext cx="35337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Data for 1960-1979</a:t>
          </a:r>
          <a:r>
            <a:rPr lang="en-GB" sz="1100" baseline="0"/>
            <a:t> is extrapolated backwards from 1970 using the 1970-1980 trend, via the TREND function.</a:t>
          </a:r>
        </a:p>
        <a:p>
          <a:endParaRPr lang="en-GB" sz="1100" baseline="0"/>
        </a:p>
        <a:p>
          <a:r>
            <a:rPr lang="en-GB" sz="1100" baseline="0"/>
            <a:t>Data for 2017-2020 is extrapolated forwards from 2016 using the 2006-2016 trend, via the TREND function.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11430</xdr:rowOff>
    </xdr:from>
    <xdr:to>
      <xdr:col>12</xdr:col>
      <xdr:colOff>312420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21649-9603-486C-B445-4AA4E7E90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607695</xdr:colOff>
      <xdr:row>16</xdr:row>
      <xdr:rowOff>62865</xdr:rowOff>
    </xdr:from>
    <xdr:to>
      <xdr:col>12</xdr:col>
      <xdr:colOff>302895</xdr:colOff>
      <xdr:row>31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F5CEFD-E166-4490-8DA6-7C3B47930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381000</xdr:colOff>
      <xdr:row>1</xdr:row>
      <xdr:rowOff>4763</xdr:rowOff>
    </xdr:from>
    <xdr:to>
      <xdr:col>20</xdr:col>
      <xdr:colOff>76200</xdr:colOff>
      <xdr:row>16</xdr:row>
      <xdr:rowOff>33338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4168F4-3390-4889-AAAC-C150D4459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390525</xdr:colOff>
      <xdr:row>16</xdr:row>
      <xdr:rowOff>71438</xdr:rowOff>
    </xdr:from>
    <xdr:to>
      <xdr:col>20</xdr:col>
      <xdr:colOff>85725</xdr:colOff>
      <xdr:row>31</xdr:row>
      <xdr:rowOff>100013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0485D-058E-4BEC-B180-DF75E3267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104775</xdr:colOff>
      <xdr:row>1</xdr:row>
      <xdr:rowOff>4763</xdr:rowOff>
    </xdr:from>
    <xdr:to>
      <xdr:col>27</xdr:col>
      <xdr:colOff>409575</xdr:colOff>
      <xdr:row>16</xdr:row>
      <xdr:rowOff>33338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1F50BA-6143-4354-90AD-BFB8AC94E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123825</xdr:colOff>
      <xdr:row>16</xdr:row>
      <xdr:rowOff>52388</xdr:rowOff>
    </xdr:from>
    <xdr:to>
      <xdr:col>27</xdr:col>
      <xdr:colOff>428625</xdr:colOff>
      <xdr:row>31</xdr:row>
      <xdr:rowOff>80963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76E2A5-49A4-4F90-B688-07BAA113B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21771</xdr:colOff>
      <xdr:row>31</xdr:row>
      <xdr:rowOff>119744</xdr:rowOff>
    </xdr:from>
    <xdr:to>
      <xdr:col>12</xdr:col>
      <xdr:colOff>326571</xdr:colOff>
      <xdr:row>46</xdr:row>
      <xdr:rowOff>87086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E0F2DD-D5E7-4A02-8703-DC9D7D6B2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511628</xdr:colOff>
      <xdr:row>31</xdr:row>
      <xdr:rowOff>163287</xdr:rowOff>
    </xdr:from>
    <xdr:to>
      <xdr:col>20</xdr:col>
      <xdr:colOff>206828</xdr:colOff>
      <xdr:row>46</xdr:row>
      <xdr:rowOff>130629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FFDA93-64C5-4037-BF7A-220B0C0F4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293914</xdr:colOff>
      <xdr:row>32</xdr:row>
      <xdr:rowOff>32657</xdr:rowOff>
    </xdr:from>
    <xdr:to>
      <xdr:col>27</xdr:col>
      <xdr:colOff>598714</xdr:colOff>
      <xdr:row>47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56F4D5-FEE5-42D0-87C8-EBF53C364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ebarchive.nationalarchives.gov.uk/ukgwa/20180608041853/https:/www.gov.uk/government/statistics/energy-consumption-in-the-uk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ov.uk/government/uploads/system/uploads/attachment_data/Table%20Production/E-mails/Received/Sam%20Trew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mptech.co.uk/Spec%20Sheets/D%20SLP%20Mazda%20SLI60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galileo.graphycs.cegepsherbrooke.qc.ca/app/en/lamps/2538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ptech.co.uk/Spec%20Sheets/D%20FLU%20Osram%20HNW72-16.htm" TargetMode="External"/><Relationship Id="rId3" Type="http://schemas.openxmlformats.org/officeDocument/2006/relationships/hyperlink" Target="http://www.lamptech.co.uk/Spec%20Sheets/D%20FL%20Philips%20MCFE80.htm" TargetMode="External"/><Relationship Id="rId7" Type="http://schemas.openxmlformats.org/officeDocument/2006/relationships/hyperlink" Target="http://www.lamptech.co.uk/Spec%20Sheets/D%20FL%20Silicate%20Ar%20Westinghouse%20F15T8-W.htm" TargetMode="External"/><Relationship Id="rId2" Type="http://schemas.openxmlformats.org/officeDocument/2006/relationships/hyperlink" Target="http://www.lamptech.co.uk/Spec%20Sheets/D%20FL%20Halo%20Ar%20Osram%20F80T12-W%20BC.htm" TargetMode="External"/><Relationship Id="rId1" Type="http://schemas.openxmlformats.org/officeDocument/2006/relationships/hyperlink" Target="http://www.lamptech.co.uk/Spec%20Sheets/D%20FL%20Halo%20Ar%20Mazda%20F80T12-D%20BC.htm" TargetMode="External"/><Relationship Id="rId6" Type="http://schemas.openxmlformats.org/officeDocument/2006/relationships/hyperlink" Target="http://www.lamptech.co.uk/Spec%20Sheets/D%20FL%20Sylvania%20F48T12-CW-VHO.htm" TargetMode="External"/><Relationship Id="rId5" Type="http://schemas.openxmlformats.org/officeDocument/2006/relationships/hyperlink" Target="http://www.lamptech.co.uk/Spec%20Sheets/D%20FL%20Halo%20Ar%20GE%20F96PG17-CW.htm" TargetMode="External"/><Relationship Id="rId4" Type="http://schemas.openxmlformats.org/officeDocument/2006/relationships/hyperlink" Target="http://www.lamptech.co.uk/Spec%20Sheets/D%20FL%20Halo%20Kr%20GE%20F90T17-CW-WM.ht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galileo.graphycs.cegepsherbrooke.qc.ca/app/en/lamps/2514" TargetMode="External"/><Relationship Id="rId1" Type="http://schemas.openxmlformats.org/officeDocument/2006/relationships/hyperlink" Target="http://www.lamptech.co.uk/Spec%20Sheets/TH%20DJ%20Q60A60CL-B22d-240%20Osram.ht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mptech.co.uk/Spec%20Sheets/IN%20WC%20GE-Edison%20120-50A21IF-E26.htm" TargetMode="External"/><Relationship Id="rId3" Type="http://schemas.openxmlformats.org/officeDocument/2006/relationships/hyperlink" Target="http://www.lamptech.co.uk/Spec%20Sheets/IN%20TA%20GE%2025W.htm" TargetMode="External"/><Relationship Id="rId7" Type="http://schemas.openxmlformats.org/officeDocument/2006/relationships/hyperlink" Target="http://www.lamptech.co.uk/Spec%20Sheets/IN%20R%20GE%20120-100A23SB-E26.htm" TargetMode="External"/><Relationship Id="rId2" Type="http://schemas.openxmlformats.org/officeDocument/2006/relationships/hyperlink" Target="http://www.lamptech.co.uk/Spec%20Sheets/IN%20C%20Robertson%20Vitrite%20Mk2.htm" TargetMode="External"/><Relationship Id="rId1" Type="http://schemas.openxmlformats.org/officeDocument/2006/relationships/hyperlink" Target="http://www.lamptech.co.uk/Spec%20Sheets/IN%20C%20Edison%201884.htm" TargetMode="External"/><Relationship Id="rId6" Type="http://schemas.openxmlformats.org/officeDocument/2006/relationships/hyperlink" Target="http://www.lamptech.co.uk/Spec%20Sheets/IN%20R%20225-150A80CSF-E27%20Philips.htm" TargetMode="External"/><Relationship Id="rId5" Type="http://schemas.openxmlformats.org/officeDocument/2006/relationships/hyperlink" Target="http://www.lamptech.co.uk/Spec%20Sheets/IN%20WC%20Philips%20HalfWatt%20100W.htm" TargetMode="External"/><Relationship Id="rId4" Type="http://schemas.openxmlformats.org/officeDocument/2006/relationships/hyperlink" Target="http://www.lamptech.co.uk/Spec%20Sheets/IN%20R%20GE%20125-200PS30WB-E26.ht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galileo.graphycs.cegepsherbrooke.qc.ca/app/en/lamps/2492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amptech.co.uk/Spec%20Sheets/D%20SHP%20Thorn%20SONT50.htm" TargetMode="External"/><Relationship Id="rId1" Type="http://schemas.openxmlformats.org/officeDocument/2006/relationships/hyperlink" Target="http://www.lamptech.co.uk/Spec%20Sheets/D%20SHP%20GE%20LU50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zoomScale="80" zoomScaleNormal="80" workbookViewId="0">
      <selection activeCell="F11" sqref="F11"/>
    </sheetView>
  </sheetViews>
  <sheetFormatPr defaultColWidth="9.140625" defaultRowHeight="15" x14ac:dyDescent="0.25"/>
  <cols>
    <col min="1" max="1" width="9.140625" style="204"/>
    <col min="2" max="16384" width="9.140625" style="163"/>
  </cols>
  <sheetData>
    <row r="1" spans="1:1" x14ac:dyDescent="0.25">
      <c r="A1" s="204" t="s">
        <v>1153</v>
      </c>
    </row>
    <row r="2" spans="1:1" x14ac:dyDescent="0.25">
      <c r="A2" s="204" t="s">
        <v>1154</v>
      </c>
    </row>
    <row r="3" spans="1:1" x14ac:dyDescent="0.25">
      <c r="A3" s="204" t="s">
        <v>1155</v>
      </c>
    </row>
    <row r="4" spans="1:1" x14ac:dyDescent="0.25">
      <c r="A4" s="204" t="s">
        <v>1156</v>
      </c>
    </row>
    <row r="5" spans="1:1" x14ac:dyDescent="0.25">
      <c r="A5" s="204" t="s">
        <v>1157</v>
      </c>
    </row>
    <row r="6" spans="1:1" x14ac:dyDescent="0.25">
      <c r="A6" s="204" t="s">
        <v>1158</v>
      </c>
    </row>
    <row r="7" spans="1:1" x14ac:dyDescent="0.25">
      <c r="A7" s="204" t="s">
        <v>1121</v>
      </c>
    </row>
    <row r="9" spans="1:1" x14ac:dyDescent="0.25">
      <c r="A9" s="204" t="s">
        <v>1159</v>
      </c>
    </row>
    <row r="10" spans="1:1" x14ac:dyDescent="0.25">
      <c r="A10" s="204" t="s">
        <v>1160</v>
      </c>
    </row>
    <row r="11" spans="1:1" x14ac:dyDescent="0.25">
      <c r="A11" s="204" t="s">
        <v>1161</v>
      </c>
    </row>
    <row r="12" spans="1:1" x14ac:dyDescent="0.25">
      <c r="A12" s="204" t="s">
        <v>1162</v>
      </c>
    </row>
    <row r="13" spans="1:1" x14ac:dyDescent="0.25">
      <c r="A13" s="204" t="s">
        <v>1163</v>
      </c>
    </row>
    <row r="14" spans="1:1" x14ac:dyDescent="0.25">
      <c r="A14" s="204" t="s">
        <v>1122</v>
      </c>
    </row>
    <row r="15" spans="1:1" x14ac:dyDescent="0.25">
      <c r="A15" s="204" t="s">
        <v>1121</v>
      </c>
    </row>
    <row r="17" spans="1:1" x14ac:dyDescent="0.25">
      <c r="A17" s="204" t="s">
        <v>1164</v>
      </c>
    </row>
    <row r="18" spans="1:1" x14ac:dyDescent="0.25">
      <c r="A18" s="204" t="s">
        <v>1123</v>
      </c>
    </row>
    <row r="19" spans="1:1" x14ac:dyDescent="0.25">
      <c r="A19" s="204" t="s">
        <v>1124</v>
      </c>
    </row>
    <row r="20" spans="1:1" x14ac:dyDescent="0.25">
      <c r="A20" s="204" t="s">
        <v>1125</v>
      </c>
    </row>
    <row r="21" spans="1:1" x14ac:dyDescent="0.25">
      <c r="A21" s="204" t="s">
        <v>1126</v>
      </c>
    </row>
    <row r="22" spans="1:1" x14ac:dyDescent="0.25">
      <c r="A22" s="204" t="s">
        <v>1127</v>
      </c>
    </row>
    <row r="23" spans="1:1" x14ac:dyDescent="0.25">
      <c r="A23" s="204" t="s">
        <v>1128</v>
      </c>
    </row>
    <row r="24" spans="1:1" x14ac:dyDescent="0.25">
      <c r="A24" s="204" t="s">
        <v>1129</v>
      </c>
    </row>
    <row r="25" spans="1:1" x14ac:dyDescent="0.25">
      <c r="A25" s="204" t="s">
        <v>1130</v>
      </c>
    </row>
    <row r="26" spans="1:1" x14ac:dyDescent="0.25">
      <c r="A26" s="204" t="s">
        <v>1131</v>
      </c>
    </row>
    <row r="27" spans="1:1" x14ac:dyDescent="0.25">
      <c r="A27" s="204" t="s">
        <v>1121</v>
      </c>
    </row>
    <row r="29" spans="1:1" x14ac:dyDescent="0.25">
      <c r="A29" s="204" t="s">
        <v>1138</v>
      </c>
    </row>
    <row r="30" spans="1:1" x14ac:dyDescent="0.25">
      <c r="A30" s="204" t="s">
        <v>1139</v>
      </c>
    </row>
    <row r="31" spans="1:1" x14ac:dyDescent="0.25">
      <c r="A31" s="204" t="s">
        <v>1140</v>
      </c>
    </row>
    <row r="32" spans="1:1" x14ac:dyDescent="0.25">
      <c r="A32" s="204" t="s">
        <v>1141</v>
      </c>
    </row>
    <row r="33" spans="1:1" x14ac:dyDescent="0.25">
      <c r="A33" s="204" t="s">
        <v>1142</v>
      </c>
    </row>
    <row r="34" spans="1:1" x14ac:dyDescent="0.25">
      <c r="A34" s="204" t="s">
        <v>1143</v>
      </c>
    </row>
    <row r="35" spans="1:1" x14ac:dyDescent="0.25">
      <c r="A35" s="204" t="s">
        <v>1144</v>
      </c>
    </row>
    <row r="36" spans="1:1" x14ac:dyDescent="0.25">
      <c r="A36" s="204" t="s">
        <v>1145</v>
      </c>
    </row>
    <row r="37" spans="1:1" x14ac:dyDescent="0.25">
      <c r="A37" s="204" t="s">
        <v>1121</v>
      </c>
    </row>
    <row r="39" spans="1:1" x14ac:dyDescent="0.25">
      <c r="A39" s="204" t="s">
        <v>1165</v>
      </c>
    </row>
    <row r="40" spans="1:1" x14ac:dyDescent="0.25">
      <c r="A40" s="204" t="s">
        <v>1166</v>
      </c>
    </row>
    <row r="41" spans="1:1" x14ac:dyDescent="0.25">
      <c r="A41" s="204" t="s">
        <v>1167</v>
      </c>
    </row>
    <row r="42" spans="1:1" x14ac:dyDescent="0.25">
      <c r="A42" s="204" t="s">
        <v>1168</v>
      </c>
    </row>
    <row r="43" spans="1:1" x14ac:dyDescent="0.25">
      <c r="A43" s="204" t="s">
        <v>1169</v>
      </c>
    </row>
    <row r="44" spans="1:1" x14ac:dyDescent="0.25">
      <c r="A44" s="204" t="s">
        <v>1143</v>
      </c>
    </row>
    <row r="45" spans="1:1" x14ac:dyDescent="0.25">
      <c r="A45" s="204" t="s">
        <v>1170</v>
      </c>
    </row>
    <row r="46" spans="1:1" x14ac:dyDescent="0.25">
      <c r="A46" s="204" t="s">
        <v>1171</v>
      </c>
    </row>
    <row r="47" spans="1:1" x14ac:dyDescent="0.25">
      <c r="A47" s="204" t="s">
        <v>1121</v>
      </c>
    </row>
    <row r="49" spans="1:1" x14ac:dyDescent="0.25">
      <c r="A49" s="204" t="s">
        <v>1146</v>
      </c>
    </row>
    <row r="50" spans="1:1" x14ac:dyDescent="0.25">
      <c r="A50" s="204" t="s">
        <v>1147</v>
      </c>
    </row>
    <row r="51" spans="1:1" x14ac:dyDescent="0.25">
      <c r="A51" s="204" t="s">
        <v>1148</v>
      </c>
    </row>
    <row r="52" spans="1:1" x14ac:dyDescent="0.25">
      <c r="A52" s="204" t="s">
        <v>1149</v>
      </c>
    </row>
    <row r="53" spans="1:1" x14ac:dyDescent="0.25">
      <c r="A53" s="204" t="s">
        <v>1150</v>
      </c>
    </row>
    <row r="54" spans="1:1" x14ac:dyDescent="0.25">
      <c r="A54" s="204" t="s">
        <v>1143</v>
      </c>
    </row>
    <row r="55" spans="1:1" x14ac:dyDescent="0.25">
      <c r="A55" s="204" t="s">
        <v>1151</v>
      </c>
    </row>
    <row r="56" spans="1:1" x14ac:dyDescent="0.25">
      <c r="A56" s="204" t="s">
        <v>1152</v>
      </c>
    </row>
    <row r="57" spans="1:1" x14ac:dyDescent="0.25">
      <c r="A57" s="204" t="s">
        <v>1121</v>
      </c>
    </row>
    <row r="59" spans="1:1" x14ac:dyDescent="0.25">
      <c r="A59" s="204" t="s">
        <v>1172</v>
      </c>
    </row>
    <row r="60" spans="1:1" x14ac:dyDescent="0.25">
      <c r="A60" s="204" t="s">
        <v>1173</v>
      </c>
    </row>
    <row r="61" spans="1:1" x14ac:dyDescent="0.25">
      <c r="A61" s="204" t="s">
        <v>1174</v>
      </c>
    </row>
    <row r="62" spans="1:1" x14ac:dyDescent="0.25">
      <c r="A62" s="204" t="s">
        <v>1175</v>
      </c>
    </row>
    <row r="63" spans="1:1" x14ac:dyDescent="0.25">
      <c r="A63" s="204" t="s">
        <v>1163</v>
      </c>
    </row>
    <row r="64" spans="1:1" x14ac:dyDescent="0.25">
      <c r="A64" s="204" t="s">
        <v>1121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8"/>
  <sheetViews>
    <sheetView zoomScale="80" zoomScaleNormal="80" workbookViewId="0">
      <selection activeCell="E14" sqref="E14"/>
    </sheetView>
  </sheetViews>
  <sheetFormatPr defaultColWidth="9.140625" defaultRowHeight="15" x14ac:dyDescent="0.25"/>
  <cols>
    <col min="1" max="1" width="9.140625" style="160"/>
    <col min="2" max="2" width="11.7109375" style="160" bestFit="1" customWidth="1"/>
    <col min="3" max="3" width="10.140625" style="160" bestFit="1" customWidth="1"/>
    <col min="4" max="4" width="12.28515625" style="160" bestFit="1" customWidth="1"/>
    <col min="5" max="5" width="34.7109375" style="160" bestFit="1" customWidth="1"/>
    <col min="6" max="6" width="10.42578125" style="160" bestFit="1" customWidth="1"/>
    <col min="7" max="7" width="10.7109375" style="160" customWidth="1"/>
    <col min="8" max="16384" width="9.140625" style="160"/>
  </cols>
  <sheetData>
    <row r="1" spans="1:68" s="97" customFormat="1" x14ac:dyDescent="0.25">
      <c r="A1" s="97" t="s">
        <v>1111</v>
      </c>
      <c r="B1" s="161" t="s">
        <v>1114</v>
      </c>
      <c r="C1" s="161" t="s">
        <v>1115</v>
      </c>
      <c r="D1" s="161" t="s">
        <v>1116</v>
      </c>
      <c r="E1" s="97" t="s">
        <v>1109</v>
      </c>
      <c r="F1" s="97" t="s">
        <v>1110</v>
      </c>
      <c r="G1" s="97" t="s">
        <v>1113</v>
      </c>
      <c r="H1" s="97">
        <f>ETA_ALL!B8</f>
        <v>1960</v>
      </c>
      <c r="I1" s="97">
        <f>ETA_ALL!C8</f>
        <v>1961</v>
      </c>
      <c r="J1" s="97">
        <f>ETA_ALL!D8</f>
        <v>1962</v>
      </c>
      <c r="K1" s="97">
        <f>ETA_ALL!E8</f>
        <v>1963</v>
      </c>
      <c r="L1" s="97">
        <f>ETA_ALL!F8</f>
        <v>1964</v>
      </c>
      <c r="M1" s="97">
        <f>ETA_ALL!G8</f>
        <v>1965</v>
      </c>
      <c r="N1" s="97">
        <f>ETA_ALL!H8</f>
        <v>1966</v>
      </c>
      <c r="O1" s="97">
        <f>ETA_ALL!I8</f>
        <v>1967</v>
      </c>
      <c r="P1" s="97">
        <f>ETA_ALL!J8</f>
        <v>1968</v>
      </c>
      <c r="Q1" s="97">
        <f>ETA_ALL!K8</f>
        <v>1969</v>
      </c>
      <c r="R1" s="97">
        <f>ETA_ALL!L8</f>
        <v>1970</v>
      </c>
      <c r="S1" s="97">
        <f>ETA_ALL!M8</f>
        <v>1971</v>
      </c>
      <c r="T1" s="97">
        <f>ETA_ALL!N8</f>
        <v>1972</v>
      </c>
      <c r="U1" s="97">
        <f>ETA_ALL!O8</f>
        <v>1973</v>
      </c>
      <c r="V1" s="97">
        <f>ETA_ALL!P8</f>
        <v>1974</v>
      </c>
      <c r="W1" s="97">
        <f>ETA_ALL!Q8</f>
        <v>1975</v>
      </c>
      <c r="X1" s="97">
        <f>ETA_ALL!R8</f>
        <v>1976</v>
      </c>
      <c r="Y1" s="97">
        <f>ETA_ALL!S8</f>
        <v>1977</v>
      </c>
      <c r="Z1" s="97">
        <f>ETA_ALL!T8</f>
        <v>1978</v>
      </c>
      <c r="AA1" s="97">
        <f>ETA_ALL!U8</f>
        <v>1979</v>
      </c>
      <c r="AB1" s="97">
        <f>ETA_ALL!V8</f>
        <v>1980</v>
      </c>
      <c r="AC1" s="97">
        <f>ETA_ALL!W8</f>
        <v>1981</v>
      </c>
      <c r="AD1" s="97">
        <f>ETA_ALL!X8</f>
        <v>1982</v>
      </c>
      <c r="AE1" s="97">
        <f>ETA_ALL!Y8</f>
        <v>1983</v>
      </c>
      <c r="AF1" s="97">
        <f>ETA_ALL!Z8</f>
        <v>1984</v>
      </c>
      <c r="AG1" s="97">
        <f>ETA_ALL!AA8</f>
        <v>1985</v>
      </c>
      <c r="AH1" s="97">
        <f>ETA_ALL!AB8</f>
        <v>1986</v>
      </c>
      <c r="AI1" s="97">
        <f>ETA_ALL!AC8</f>
        <v>1987</v>
      </c>
      <c r="AJ1" s="97">
        <f>ETA_ALL!AD8</f>
        <v>1988</v>
      </c>
      <c r="AK1" s="97">
        <f>ETA_ALL!AE8</f>
        <v>1989</v>
      </c>
      <c r="AL1" s="97">
        <f>ETA_ALL!AF8</f>
        <v>1990</v>
      </c>
      <c r="AM1" s="97">
        <f>ETA_ALL!AG8</f>
        <v>1991</v>
      </c>
      <c r="AN1" s="97">
        <f>ETA_ALL!AH8</f>
        <v>1992</v>
      </c>
      <c r="AO1" s="97">
        <f>ETA_ALL!AI8</f>
        <v>1993</v>
      </c>
      <c r="AP1" s="97">
        <f>ETA_ALL!AJ8</f>
        <v>1994</v>
      </c>
      <c r="AQ1" s="97">
        <f>ETA_ALL!AK8</f>
        <v>1995</v>
      </c>
      <c r="AR1" s="97">
        <f>ETA_ALL!AL8</f>
        <v>1996</v>
      </c>
      <c r="AS1" s="97">
        <f>ETA_ALL!AM8</f>
        <v>1997</v>
      </c>
      <c r="AT1" s="97">
        <f>ETA_ALL!AN8</f>
        <v>1998</v>
      </c>
      <c r="AU1" s="97">
        <f>ETA_ALL!AO8</f>
        <v>1999</v>
      </c>
      <c r="AV1" s="97">
        <f>ETA_ALL!AP8</f>
        <v>2000</v>
      </c>
      <c r="AW1" s="97">
        <f>ETA_ALL!AQ8</f>
        <v>2001</v>
      </c>
      <c r="AX1" s="97">
        <f>ETA_ALL!AR8</f>
        <v>2002</v>
      </c>
      <c r="AY1" s="97">
        <f>ETA_ALL!AS8</f>
        <v>2003</v>
      </c>
      <c r="AZ1" s="97">
        <f>ETA_ALL!AT8</f>
        <v>2004</v>
      </c>
      <c r="BA1" s="97">
        <f>ETA_ALL!AU8</f>
        <v>2005</v>
      </c>
      <c r="BB1" s="97">
        <f>ETA_ALL!AV8</f>
        <v>2006</v>
      </c>
      <c r="BC1" s="97">
        <f>ETA_ALL!AW8</f>
        <v>2007</v>
      </c>
      <c r="BD1" s="97">
        <f>ETA_ALL!AX8</f>
        <v>2008</v>
      </c>
      <c r="BE1" s="97">
        <f>ETA_ALL!AY8</f>
        <v>2009</v>
      </c>
      <c r="BF1" s="97">
        <f>ETA_ALL!AZ8</f>
        <v>2010</v>
      </c>
      <c r="BG1" s="97">
        <f>ETA_ALL!BA8</f>
        <v>2011</v>
      </c>
      <c r="BH1" s="97">
        <f>ETA_ALL!BB8</f>
        <v>2012</v>
      </c>
      <c r="BI1" s="97">
        <f>ETA_ALL!BC8</f>
        <v>2013</v>
      </c>
      <c r="BJ1" s="97">
        <f>ETA_ALL!BD8</f>
        <v>2014</v>
      </c>
      <c r="BK1" s="97">
        <f>ETA_ALL!BE8</f>
        <v>2015</v>
      </c>
      <c r="BL1" s="97">
        <f>ETA_ALL!BF8</f>
        <v>2016</v>
      </c>
      <c r="BM1" s="97">
        <f>ETA_ALL!BG8</f>
        <v>2017</v>
      </c>
      <c r="BN1" s="97">
        <f>ETA_ALL!BH8</f>
        <v>2018</v>
      </c>
      <c r="BO1" s="97">
        <f>ETA_ALL!BI8</f>
        <v>2019</v>
      </c>
      <c r="BP1" s="97">
        <f>ETA_ALL!BJ8</f>
        <v>2020</v>
      </c>
    </row>
    <row r="2" spans="1:68" x14ac:dyDescent="0.25">
      <c r="A2" s="160" t="s">
        <v>1112</v>
      </c>
      <c r="B2" s="162" t="s">
        <v>1117</v>
      </c>
      <c r="C2" s="162" t="s">
        <v>1118</v>
      </c>
      <c r="D2" s="162" t="s">
        <v>1119</v>
      </c>
      <c r="E2" s="150" t="s">
        <v>1132</v>
      </c>
      <c r="F2" s="150" t="s">
        <v>1133</v>
      </c>
      <c r="G2" s="150" t="s">
        <v>1120</v>
      </c>
      <c r="H2" s="149">
        <f>ETA_ALL!B11</f>
        <v>2.4031449602033517E-2</v>
      </c>
      <c r="I2" s="149">
        <f>ETA_ALL!C11</f>
        <v>2.4224979938083868E-2</v>
      </c>
      <c r="J2" s="149">
        <f>ETA_ALL!D11</f>
        <v>2.441851027413422E-2</v>
      </c>
      <c r="K2" s="149">
        <f>ETA_ALL!E11</f>
        <v>2.4612040610184571E-2</v>
      </c>
      <c r="L2" s="149">
        <f>ETA_ALL!F11</f>
        <v>2.4805570946234923E-2</v>
      </c>
      <c r="M2" s="149">
        <f>ETA_ALL!G11</f>
        <v>2.4999101282285274E-2</v>
      </c>
      <c r="N2" s="149">
        <f>ETA_ALL!H11</f>
        <v>2.5192631618335626E-2</v>
      </c>
      <c r="O2" s="149">
        <f>ETA_ALL!I11</f>
        <v>2.5386161954385977E-2</v>
      </c>
      <c r="P2" s="149">
        <f>ETA_ALL!J11</f>
        <v>2.5579692290436329E-2</v>
      </c>
      <c r="Q2" s="149">
        <f>ETA_ALL!K11</f>
        <v>2.5773222626486736E-2</v>
      </c>
      <c r="R2" s="149">
        <f>ETA_ALL!L11</f>
        <v>2.5966752962537077E-2</v>
      </c>
      <c r="S2" s="149">
        <f>ETA_ALL!M11</f>
        <v>2.6160283298587411E-2</v>
      </c>
      <c r="T2" s="149">
        <f>ETA_ALL!N11</f>
        <v>2.6353813634637745E-2</v>
      </c>
      <c r="U2" s="149">
        <f>ETA_ALL!O11</f>
        <v>2.6547343970688135E-2</v>
      </c>
      <c r="V2" s="149">
        <f>ETA_ALL!P11</f>
        <v>2.6740874306738469E-2</v>
      </c>
      <c r="W2" s="149">
        <f>ETA_ALL!Q11</f>
        <v>2.6934404642788862E-2</v>
      </c>
      <c r="X2" s="149">
        <f>ETA_ALL!R11</f>
        <v>2.7127934978839193E-2</v>
      </c>
      <c r="Y2" s="149">
        <f>ETA_ALL!S11</f>
        <v>2.7321465314889583E-2</v>
      </c>
      <c r="Z2" s="149">
        <f>ETA_ALL!T11</f>
        <v>2.751499565093992E-2</v>
      </c>
      <c r="AA2" s="149">
        <f>ETA_ALL!U11</f>
        <v>2.7708525986990251E-2</v>
      </c>
      <c r="AB2" s="149">
        <f>ETA_ALL!V11</f>
        <v>2.7902056323040641E-2</v>
      </c>
      <c r="AC2" s="149">
        <f>ETA_ALL!W11</f>
        <v>2.8377955482776863E-2</v>
      </c>
      <c r="AD2" s="149">
        <f>ETA_ALL!X11</f>
        <v>2.8855604195881689E-2</v>
      </c>
      <c r="AE2" s="149">
        <f>ETA_ALL!Y11</f>
        <v>2.9333894004415065E-2</v>
      </c>
      <c r="AF2" s="149">
        <f>ETA_ALL!Z11</f>
        <v>2.9813337233055893E-2</v>
      </c>
      <c r="AG2" s="149">
        <f>ETA_ALL!AA11</f>
        <v>3.0293906186269356E-2</v>
      </c>
      <c r="AH2" s="149">
        <f>ETA_ALL!AB11</f>
        <v>3.0776100528563038E-2</v>
      </c>
      <c r="AI2" s="149">
        <f>ETA_ALL!AC11</f>
        <v>3.1612870528103416E-2</v>
      </c>
      <c r="AJ2" s="149">
        <f>ETA_ALL!AD11</f>
        <v>3.2263828409992687E-2</v>
      </c>
      <c r="AK2" s="149">
        <f>ETA_ALL!AE11</f>
        <v>3.2770883049003253E-2</v>
      </c>
      <c r="AL2" s="149">
        <f>ETA_ALL!AF11</f>
        <v>3.3187837484953221E-2</v>
      </c>
      <c r="AM2" s="149">
        <f>ETA_ALL!AG11</f>
        <v>3.3481900518459694E-2</v>
      </c>
      <c r="AN2" s="149">
        <f>ETA_ALL!AH11</f>
        <v>3.3681086792286499E-2</v>
      </c>
      <c r="AO2" s="149">
        <f>ETA_ALL!AI11</f>
        <v>3.380577214892299E-2</v>
      </c>
      <c r="AP2" s="149">
        <f>ETA_ALL!AJ11</f>
        <v>3.3865331225036766E-2</v>
      </c>
      <c r="AQ2" s="149">
        <f>ETA_ALL!AK11</f>
        <v>3.3825610865421948E-2</v>
      </c>
      <c r="AR2" s="149">
        <f>ETA_ALL!AL11</f>
        <v>3.3796593055117313E-2</v>
      </c>
      <c r="AS2" s="149">
        <f>ETA_ALL!AM11</f>
        <v>3.3751467754207738E-2</v>
      </c>
      <c r="AT2" s="149">
        <f>ETA_ALL!AN11</f>
        <v>3.3632854492211185E-2</v>
      </c>
      <c r="AU2" s="149">
        <f>ETA_ALL!AO11</f>
        <v>3.3548337801339874E-2</v>
      </c>
      <c r="AV2" s="149">
        <f>ETA_ALL!AP11</f>
        <v>3.3486173061016603E-2</v>
      </c>
      <c r="AW2" s="149">
        <f>ETA_ALL!AQ11</f>
        <v>3.3371665378860334E-2</v>
      </c>
      <c r="AX2" s="149">
        <f>ETA_ALL!AR11</f>
        <v>3.3198527961299414E-2</v>
      </c>
      <c r="AY2" s="149">
        <f>ETA_ALL!AS11</f>
        <v>3.3137961830315532E-2</v>
      </c>
      <c r="AZ2" s="149">
        <f>ETA_ALL!AT11</f>
        <v>3.3013483434269776E-2</v>
      </c>
      <c r="BA2" s="149">
        <f>ETA_ALL!AU11</f>
        <v>3.2866069814070642E-2</v>
      </c>
      <c r="BB2" s="149">
        <f>ETA_ALL!AV11</f>
        <v>3.2827921661587441E-2</v>
      </c>
      <c r="BC2" s="149">
        <f>ETA_ALL!AW11</f>
        <v>3.287334008383809E-2</v>
      </c>
      <c r="BD2" s="149">
        <f>ETA_ALL!AX11</f>
        <v>3.3045747498614081E-2</v>
      </c>
      <c r="BE2" s="149">
        <f>ETA_ALL!AY11</f>
        <v>3.4090221371148616E-2</v>
      </c>
      <c r="BF2" s="149">
        <f>ETA_ALL!AZ11</f>
        <v>3.4674941706842988E-2</v>
      </c>
      <c r="BG2" s="149">
        <f>ETA_ALL!BA11</f>
        <v>3.6941234079519804E-2</v>
      </c>
      <c r="BH2" s="149">
        <f>ETA_ALL!BB11</f>
        <v>3.8982973879089465E-2</v>
      </c>
      <c r="BI2" s="149">
        <f>ETA_ALL!BC11</f>
        <v>3.9247356791898079E-2</v>
      </c>
      <c r="BJ2" s="149">
        <f>ETA_ALL!BD11</f>
        <v>3.9510249625366291E-2</v>
      </c>
      <c r="BK2" s="149">
        <f>ETA_ALL!BE11</f>
        <v>3.9794932912430123E-2</v>
      </c>
      <c r="BL2" s="149">
        <f>ETA_ALL!BF11</f>
        <v>4.0091683872619979E-2</v>
      </c>
      <c r="BM2" s="149">
        <f>ETA_ALL!BG11</f>
        <v>4.1899381685552406E-2</v>
      </c>
      <c r="BN2" s="149">
        <f>ETA_ALL!BH11</f>
        <v>4.2790481610675446E-2</v>
      </c>
      <c r="BO2" s="149">
        <f>ETA_ALL!BI11</f>
        <v>4.3681581535798486E-2</v>
      </c>
      <c r="BP2" s="149">
        <f>ETA_ALL!BJ11</f>
        <v>4.4572681460921526E-2</v>
      </c>
    </row>
    <row r="3" spans="1:68" x14ac:dyDescent="0.25">
      <c r="A3" s="160" t="s">
        <v>1137</v>
      </c>
      <c r="B3" s="162" t="s">
        <v>1117</v>
      </c>
      <c r="C3" s="162" t="s">
        <v>1118</v>
      </c>
      <c r="D3" s="162" t="s">
        <v>1119</v>
      </c>
      <c r="E3" s="150" t="s">
        <v>1132</v>
      </c>
      <c r="F3" s="150" t="s">
        <v>1133</v>
      </c>
      <c r="G3" s="150" t="s">
        <v>1120</v>
      </c>
      <c r="H3" s="149">
        <f>ETA_ALL!B11</f>
        <v>2.4031449602033517E-2</v>
      </c>
      <c r="I3" s="149">
        <f>ETA_ALL!C11</f>
        <v>2.4224979938083868E-2</v>
      </c>
      <c r="J3" s="149">
        <f>ETA_ALL!D11</f>
        <v>2.441851027413422E-2</v>
      </c>
      <c r="K3" s="149">
        <f>ETA_ALL!E11</f>
        <v>2.4612040610184571E-2</v>
      </c>
      <c r="L3" s="149">
        <f>ETA_ALL!F11</f>
        <v>2.4805570946234923E-2</v>
      </c>
      <c r="M3" s="149">
        <f>ETA_ALL!G11</f>
        <v>2.4999101282285274E-2</v>
      </c>
      <c r="N3" s="149">
        <f>ETA_ALL!H11</f>
        <v>2.5192631618335626E-2</v>
      </c>
      <c r="O3" s="149">
        <f>ETA_ALL!I11</f>
        <v>2.5386161954385977E-2</v>
      </c>
      <c r="P3" s="149">
        <f>ETA_ALL!J11</f>
        <v>2.5579692290436329E-2</v>
      </c>
      <c r="Q3" s="149">
        <f>ETA_ALL!K11</f>
        <v>2.5773222626486736E-2</v>
      </c>
      <c r="R3" s="149">
        <f>ETA_ALL!L11</f>
        <v>2.5966752962537077E-2</v>
      </c>
      <c r="S3" s="149">
        <f>ETA_ALL!M11</f>
        <v>2.6160283298587411E-2</v>
      </c>
      <c r="T3" s="149">
        <f>ETA_ALL!N11</f>
        <v>2.6353813634637745E-2</v>
      </c>
      <c r="U3" s="149">
        <f>ETA_ALL!O11</f>
        <v>2.6547343970688135E-2</v>
      </c>
      <c r="V3" s="149">
        <f>ETA_ALL!P11</f>
        <v>2.6740874306738469E-2</v>
      </c>
      <c r="W3" s="149">
        <f>ETA_ALL!Q11</f>
        <v>2.6934404642788862E-2</v>
      </c>
      <c r="X3" s="149">
        <f>ETA_ALL!R11</f>
        <v>2.7127934978839193E-2</v>
      </c>
      <c r="Y3" s="149">
        <f>ETA_ALL!S11</f>
        <v>2.7321465314889583E-2</v>
      </c>
      <c r="Z3" s="149">
        <f>ETA_ALL!T11</f>
        <v>2.751499565093992E-2</v>
      </c>
      <c r="AA3" s="149">
        <f>ETA_ALL!U11</f>
        <v>2.7708525986990251E-2</v>
      </c>
      <c r="AB3" s="149">
        <f>ETA_ALL!V11</f>
        <v>2.7902056323040641E-2</v>
      </c>
      <c r="AC3" s="149">
        <f>ETA_ALL!W11</f>
        <v>2.8377955482776863E-2</v>
      </c>
      <c r="AD3" s="149">
        <f>ETA_ALL!X11</f>
        <v>2.8855604195881689E-2</v>
      </c>
      <c r="AE3" s="149">
        <f>ETA_ALL!Y11</f>
        <v>2.9333894004415065E-2</v>
      </c>
      <c r="AF3" s="149">
        <f>ETA_ALL!Z11</f>
        <v>2.9813337233055893E-2</v>
      </c>
      <c r="AG3" s="149">
        <f>ETA_ALL!AA11</f>
        <v>3.0293906186269356E-2</v>
      </c>
      <c r="AH3" s="149">
        <f>ETA_ALL!AB11</f>
        <v>3.0776100528563038E-2</v>
      </c>
      <c r="AI3" s="149">
        <f>ETA_ALL!AC11</f>
        <v>3.1612870528103416E-2</v>
      </c>
      <c r="AJ3" s="149">
        <f>ETA_ALL!AD11</f>
        <v>3.2263828409992687E-2</v>
      </c>
      <c r="AK3" s="149">
        <f>ETA_ALL!AE11</f>
        <v>3.2770883049003253E-2</v>
      </c>
      <c r="AL3" s="149">
        <f>ETA_ALL!AF11</f>
        <v>3.3187837484953221E-2</v>
      </c>
      <c r="AM3" s="149">
        <f>ETA_ALL!AG11</f>
        <v>3.3481900518459694E-2</v>
      </c>
      <c r="AN3" s="149">
        <f>ETA_ALL!AH11</f>
        <v>3.3681086792286499E-2</v>
      </c>
      <c r="AO3" s="149">
        <f>ETA_ALL!AI11</f>
        <v>3.380577214892299E-2</v>
      </c>
      <c r="AP3" s="149">
        <f>ETA_ALL!AJ11</f>
        <v>3.3865331225036766E-2</v>
      </c>
      <c r="AQ3" s="149">
        <f>ETA_ALL!AK11</f>
        <v>3.3825610865421948E-2</v>
      </c>
      <c r="AR3" s="149">
        <f>ETA_ALL!AL11</f>
        <v>3.3796593055117313E-2</v>
      </c>
      <c r="AS3" s="149">
        <f>ETA_ALL!AM11</f>
        <v>3.3751467754207738E-2</v>
      </c>
      <c r="AT3" s="149">
        <f>ETA_ALL!AN11</f>
        <v>3.3632854492211185E-2</v>
      </c>
      <c r="AU3" s="149">
        <f>ETA_ALL!AO11</f>
        <v>3.3548337801339874E-2</v>
      </c>
      <c r="AV3" s="149">
        <f>ETA_ALL!AP11</f>
        <v>3.3486173061016603E-2</v>
      </c>
      <c r="AW3" s="149">
        <f>ETA_ALL!AQ11</f>
        <v>3.3371665378860334E-2</v>
      </c>
      <c r="AX3" s="149">
        <f>ETA_ALL!AR11</f>
        <v>3.3198527961299414E-2</v>
      </c>
      <c r="AY3" s="149">
        <f>ETA_ALL!AS11</f>
        <v>3.3137961830315532E-2</v>
      </c>
      <c r="AZ3" s="149">
        <f>ETA_ALL!AT11</f>
        <v>3.3013483434269776E-2</v>
      </c>
      <c r="BA3" s="149">
        <f>ETA_ALL!AU11</f>
        <v>3.2866069814070642E-2</v>
      </c>
      <c r="BB3" s="149">
        <f>ETA_ALL!AV11</f>
        <v>3.2827921661587441E-2</v>
      </c>
      <c r="BC3" s="149">
        <f>ETA_ALL!AW11</f>
        <v>3.287334008383809E-2</v>
      </c>
      <c r="BD3" s="149">
        <f>ETA_ALL!AX11</f>
        <v>3.3045747498614081E-2</v>
      </c>
      <c r="BE3" s="149">
        <f>ETA_ALL!AY11</f>
        <v>3.4090221371148616E-2</v>
      </c>
      <c r="BF3" s="149">
        <f>ETA_ALL!AZ11</f>
        <v>3.4674941706842988E-2</v>
      </c>
      <c r="BG3" s="149">
        <f>ETA_ALL!BA11</f>
        <v>3.6941234079519804E-2</v>
      </c>
      <c r="BH3" s="149">
        <f>ETA_ALL!BB11</f>
        <v>3.8982973879089465E-2</v>
      </c>
      <c r="BI3" s="149">
        <f>ETA_ALL!BC11</f>
        <v>3.9247356791898079E-2</v>
      </c>
      <c r="BJ3" s="149">
        <f>ETA_ALL!BD11</f>
        <v>3.9510249625366291E-2</v>
      </c>
      <c r="BK3" s="149">
        <f>ETA_ALL!BE11</f>
        <v>3.9794932912430123E-2</v>
      </c>
      <c r="BL3" s="149">
        <f>ETA_ALL!BF11</f>
        <v>4.0091683872619979E-2</v>
      </c>
      <c r="BM3" s="149">
        <f>ETA_ALL!BG11</f>
        <v>4.1899381685552406E-2</v>
      </c>
      <c r="BN3" s="149">
        <f>ETA_ALL!BH11</f>
        <v>4.2790481610675446E-2</v>
      </c>
      <c r="BO3" s="149">
        <f>ETA_ALL!BI11</f>
        <v>4.3681581535798486E-2</v>
      </c>
      <c r="BP3" s="149">
        <f>ETA_ALL!BJ11</f>
        <v>4.4572681460921526E-2</v>
      </c>
    </row>
    <row r="6" spans="1:68" x14ac:dyDescent="0.25">
      <c r="D6" s="165"/>
      <c r="E6" s="165"/>
    </row>
    <row r="7" spans="1:68" x14ac:dyDescent="0.25">
      <c r="D7" s="165"/>
      <c r="E7" s="166"/>
    </row>
    <row r="8" spans="1:68" x14ac:dyDescent="0.25">
      <c r="D8" s="165"/>
      <c r="E8" s="16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2"/>
  <sheetViews>
    <sheetView topLeftCell="A7" zoomScale="80" zoomScaleNormal="80" workbookViewId="0">
      <selection activeCell="F24" sqref="F24"/>
    </sheetView>
  </sheetViews>
  <sheetFormatPr defaultColWidth="8.7109375" defaultRowHeight="15" x14ac:dyDescent="0.25"/>
  <cols>
    <col min="1" max="1" width="28.140625" customWidth="1"/>
  </cols>
  <sheetData>
    <row r="1" spans="1:62" s="2" customFormat="1" x14ac:dyDescent="0.25">
      <c r="A1" s="95" t="s">
        <v>1101</v>
      </c>
      <c r="B1" s="95">
        <v>1960</v>
      </c>
      <c r="C1" s="95">
        <v>1961</v>
      </c>
      <c r="D1" s="95">
        <v>1962</v>
      </c>
      <c r="E1" s="95">
        <v>1963</v>
      </c>
      <c r="F1" s="95">
        <v>1964</v>
      </c>
      <c r="G1" s="95">
        <v>1965</v>
      </c>
      <c r="H1" s="95">
        <v>1966</v>
      </c>
      <c r="I1" s="95">
        <v>1967</v>
      </c>
      <c r="J1" s="95">
        <v>1968</v>
      </c>
      <c r="K1" s="95">
        <v>1969</v>
      </c>
      <c r="L1" s="95">
        <v>1970</v>
      </c>
      <c r="M1" s="95">
        <v>1971</v>
      </c>
      <c r="N1" s="95">
        <v>1972</v>
      </c>
      <c r="O1" s="95">
        <v>1973</v>
      </c>
      <c r="P1" s="95">
        <v>1974</v>
      </c>
      <c r="Q1" s="95">
        <v>1975</v>
      </c>
      <c r="R1" s="95">
        <v>1976</v>
      </c>
      <c r="S1" s="95">
        <v>1977</v>
      </c>
      <c r="T1" s="95">
        <v>1978</v>
      </c>
      <c r="U1" s="95">
        <v>1979</v>
      </c>
      <c r="V1" s="95">
        <v>1980</v>
      </c>
      <c r="W1" s="95">
        <v>1981</v>
      </c>
      <c r="X1" s="95">
        <v>1982</v>
      </c>
      <c r="Y1" s="95">
        <v>1983</v>
      </c>
      <c r="Z1" s="95">
        <v>1984</v>
      </c>
      <c r="AA1" s="95">
        <v>1985</v>
      </c>
      <c r="AB1" s="95">
        <v>1986</v>
      </c>
      <c r="AC1" s="95">
        <v>1987</v>
      </c>
      <c r="AD1" s="95">
        <v>1988</v>
      </c>
      <c r="AE1" s="95">
        <v>1989</v>
      </c>
      <c r="AF1" s="95">
        <v>1990</v>
      </c>
      <c r="AG1" s="95">
        <v>1991</v>
      </c>
      <c r="AH1" s="95">
        <v>1992</v>
      </c>
      <c r="AI1" s="95">
        <v>1993</v>
      </c>
      <c r="AJ1" s="95">
        <v>1994</v>
      </c>
      <c r="AK1" s="95">
        <v>1995</v>
      </c>
      <c r="AL1" s="95">
        <v>1996</v>
      </c>
      <c r="AM1" s="95">
        <v>1997</v>
      </c>
      <c r="AN1" s="95">
        <v>1998</v>
      </c>
      <c r="AO1" s="95">
        <v>1999</v>
      </c>
      <c r="AP1" s="95">
        <v>2000</v>
      </c>
      <c r="AQ1" s="95">
        <v>2001</v>
      </c>
      <c r="AR1" s="95">
        <v>2002</v>
      </c>
      <c r="AS1" s="95">
        <v>2003</v>
      </c>
      <c r="AT1" s="95">
        <v>2004</v>
      </c>
      <c r="AU1" s="95">
        <v>2005</v>
      </c>
      <c r="AV1" s="95">
        <v>2006</v>
      </c>
      <c r="AW1" s="95">
        <v>2007</v>
      </c>
      <c r="AX1" s="95">
        <v>2008</v>
      </c>
      <c r="AY1" s="95">
        <v>2009</v>
      </c>
      <c r="AZ1" s="95">
        <v>2010</v>
      </c>
      <c r="BA1" s="95">
        <v>2011</v>
      </c>
      <c r="BB1" s="95">
        <v>2012</v>
      </c>
      <c r="BC1" s="95">
        <v>2013</v>
      </c>
      <c r="BD1" s="95">
        <v>2014</v>
      </c>
      <c r="BE1" s="95">
        <v>2015</v>
      </c>
      <c r="BF1" s="95">
        <v>2016</v>
      </c>
      <c r="BG1" s="95">
        <v>2017</v>
      </c>
      <c r="BH1" s="95">
        <v>2018</v>
      </c>
      <c r="BI1" s="95">
        <v>2019</v>
      </c>
      <c r="BJ1" s="95">
        <v>2020</v>
      </c>
    </row>
    <row r="2" spans="1:62" x14ac:dyDescent="0.25">
      <c r="A2" s="145" t="s">
        <v>1099</v>
      </c>
      <c r="B2" t="str" cm="1">
        <f t="array" ref="B2:BJ2">TRANSPOSE(IF('Domestic electric lamps'!Y3:Y63 = 0, "-", 'Domestic electric lamps'!Y3:Y63))</f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>
        <v>3.4626678062852037E-2</v>
      </c>
      <c r="M2">
        <v>3.521027124450872E-2</v>
      </c>
      <c r="N2">
        <v>3.5795293995102034E-2</v>
      </c>
      <c r="O2">
        <v>3.637719368513765E-2</v>
      </c>
      <c r="P2">
        <v>3.6954716028757932E-2</v>
      </c>
      <c r="Q2">
        <v>3.7525550936999399E-2</v>
      </c>
      <c r="R2">
        <v>3.8088694168370539E-2</v>
      </c>
      <c r="S2">
        <v>3.8640931892635087E-2</v>
      </c>
      <c r="T2">
        <v>3.9180015301388198E-2</v>
      </c>
      <c r="U2">
        <v>3.9704018621473089E-2</v>
      </c>
      <c r="V2">
        <v>4.0209840210234271E-2</v>
      </c>
      <c r="W2">
        <v>4.0752977801412939E-2</v>
      </c>
      <c r="X2">
        <v>4.1283510175521579E-2</v>
      </c>
      <c r="Y2">
        <v>4.1798206526951015E-2</v>
      </c>
      <c r="Z2">
        <v>4.229364884723482E-2</v>
      </c>
      <c r="AA2">
        <v>4.2768872541287896E-2</v>
      </c>
      <c r="AB2">
        <v>4.3224272428948315E-2</v>
      </c>
      <c r="AC2">
        <v>4.3662288668270093E-2</v>
      </c>
      <c r="AD2">
        <v>4.4084149186001495E-2</v>
      </c>
      <c r="AE2">
        <v>4.448889074985346E-2</v>
      </c>
      <c r="AF2">
        <v>4.4880160085959242E-2</v>
      </c>
      <c r="AG2">
        <v>4.5257440897367655E-2</v>
      </c>
      <c r="AH2">
        <v>4.5626479613322855E-2</v>
      </c>
      <c r="AI2">
        <v>4.5986218259047307E-2</v>
      </c>
      <c r="AJ2">
        <v>4.6340425673116963E-2</v>
      </c>
      <c r="AK2">
        <v>4.669117573698274E-2</v>
      </c>
      <c r="AL2">
        <v>4.704191740851224E-2</v>
      </c>
      <c r="AM2">
        <v>4.7449792637261852E-2</v>
      </c>
      <c r="AN2">
        <v>4.8057106087982644E-2</v>
      </c>
      <c r="AO2">
        <v>4.8566896376443541E-2</v>
      </c>
      <c r="AP2">
        <v>4.9058598916212892E-2</v>
      </c>
      <c r="AQ2">
        <v>4.9520815093905414E-2</v>
      </c>
      <c r="AR2">
        <v>4.9936758961359205E-2</v>
      </c>
      <c r="AS2">
        <v>5.0277032843213054E-2</v>
      </c>
      <c r="AT2">
        <v>5.054235847412105E-2</v>
      </c>
      <c r="AU2">
        <v>5.0748560693667878E-2</v>
      </c>
      <c r="AV2">
        <v>5.0893431415245376E-2</v>
      </c>
      <c r="AW2">
        <v>5.0978088993942662E-2</v>
      </c>
      <c r="AX2">
        <v>5.2822837390172905E-2</v>
      </c>
      <c r="AY2">
        <v>5.6618348484404828E-2</v>
      </c>
      <c r="AZ2">
        <v>6.0894736604887492E-2</v>
      </c>
      <c r="BA2">
        <v>6.6010896767111749E-2</v>
      </c>
      <c r="BB2">
        <v>7.0189437288327536E-2</v>
      </c>
      <c r="BC2">
        <v>7.2006981571530987E-2</v>
      </c>
      <c r="BD2">
        <v>7.2376000625370418E-2</v>
      </c>
      <c r="BE2">
        <v>7.2118430543181566E-2</v>
      </c>
      <c r="BF2">
        <v>7.167968979206174E-2</v>
      </c>
      <c r="BG2" t="str">
        <v>-</v>
      </c>
      <c r="BH2" t="str">
        <v>-</v>
      </c>
      <c r="BI2" t="str">
        <v>-</v>
      </c>
      <c r="BJ2" t="str">
        <v>-</v>
      </c>
    </row>
    <row r="3" spans="1:62" x14ac:dyDescent="0.25">
      <c r="A3" s="145" t="s">
        <v>1100</v>
      </c>
      <c r="B3" t="str" cm="1">
        <f t="array" ref="B3:BJ3">TRANSPOSE(IF('Industrial electric lamps'!V3:V63 = 0, "-", 'Industrial electric lamps'!V3:V63))</f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>
        <v>0.15166719509115356</v>
      </c>
      <c r="M3">
        <v>0.15183351507602141</v>
      </c>
      <c r="N3">
        <v>0.15201370811088979</v>
      </c>
      <c r="O3">
        <v>0.15217601747351717</v>
      </c>
      <c r="P3">
        <v>0.15234877361629395</v>
      </c>
      <c r="Q3">
        <v>0.15252192051467281</v>
      </c>
      <c r="R3">
        <v>0.15267736747627475</v>
      </c>
      <c r="S3">
        <v>0.15285723660659917</v>
      </c>
      <c r="T3">
        <v>0.15302678099034014</v>
      </c>
      <c r="U3">
        <v>0.15319965923549533</v>
      </c>
      <c r="V3">
        <v>0.15337559647517848</v>
      </c>
      <c r="W3">
        <v>0.15352891898512824</v>
      </c>
      <c r="X3">
        <v>0.15370842284857969</v>
      </c>
      <c r="Y3">
        <v>0.15387131651514119</v>
      </c>
      <c r="Z3">
        <v>0.15404717783591546</v>
      </c>
      <c r="AA3">
        <v>0.15422640931180925</v>
      </c>
      <c r="AB3">
        <v>0.15438930139522467</v>
      </c>
      <c r="AC3">
        <v>0.15456199468345574</v>
      </c>
      <c r="AD3">
        <v>0.15471931673399125</v>
      </c>
      <c r="AE3">
        <v>0.15489837610598789</v>
      </c>
      <c r="AF3">
        <v>0.15507732495072679</v>
      </c>
      <c r="AG3">
        <v>0.15523419897839494</v>
      </c>
      <c r="AH3">
        <v>0.15541587934927234</v>
      </c>
      <c r="AI3">
        <v>0.15557892323287043</v>
      </c>
      <c r="AJ3">
        <v>0.155750356399141</v>
      </c>
      <c r="AK3">
        <v>0.15592761729787591</v>
      </c>
      <c r="AL3">
        <v>0.15609136212736988</v>
      </c>
      <c r="AM3">
        <v>0.1561875630915612</v>
      </c>
      <c r="AN3">
        <v>0.15591260647149469</v>
      </c>
      <c r="AO3">
        <v>0.15615178682622124</v>
      </c>
      <c r="AP3">
        <v>0.15721727076526101</v>
      </c>
      <c r="AQ3">
        <v>0.15914639470195166</v>
      </c>
      <c r="AR3">
        <v>0.162401872418723</v>
      </c>
      <c r="AS3">
        <v>0.16607504263804473</v>
      </c>
      <c r="AT3">
        <v>0.17011630339618333</v>
      </c>
      <c r="AU3">
        <v>0.1736712062839624</v>
      </c>
      <c r="AV3">
        <v>0.17824437846305166</v>
      </c>
      <c r="AW3">
        <v>0.18133819291984521</v>
      </c>
      <c r="AX3">
        <v>0.1851025446244727</v>
      </c>
      <c r="AY3">
        <v>0.18916370404145072</v>
      </c>
      <c r="AZ3">
        <v>0.1933189051432509</v>
      </c>
      <c r="BA3">
        <v>0.19717712588542274</v>
      </c>
      <c r="BB3">
        <v>0.20065521738961251</v>
      </c>
      <c r="BC3">
        <v>0.20362902565904709</v>
      </c>
      <c r="BD3">
        <v>0.20595872967452353</v>
      </c>
      <c r="BE3">
        <v>0.20774790062195428</v>
      </c>
      <c r="BF3">
        <v>0.20935536448871622</v>
      </c>
      <c r="BG3" t="str">
        <v>-</v>
      </c>
      <c r="BH3" t="str">
        <v>-</v>
      </c>
      <c r="BI3" t="str">
        <v>-</v>
      </c>
      <c r="BJ3" t="str">
        <v>-</v>
      </c>
    </row>
    <row r="4" spans="1:62" x14ac:dyDescent="0.25">
      <c r="A4" s="145" t="s">
        <v>1103</v>
      </c>
      <c r="B4" t="str" cm="1">
        <f t="array" ref="B4:BJ4">TRANSPOSE(IF('Indoor C&amp;P lamps'!V3:V63 = 0, "-", 'Indoor C&amp;P lamps'!V3:V63))</f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>
        <v>2.5966752962537077E-2</v>
      </c>
      <c r="M4">
        <v>2.6160283298587411E-2</v>
      </c>
      <c r="N4">
        <v>2.6353813634637745E-2</v>
      </c>
      <c r="O4">
        <v>2.6547343970688135E-2</v>
      </c>
      <c r="P4">
        <v>2.6740874306738469E-2</v>
      </c>
      <c r="Q4">
        <v>2.6934404642788862E-2</v>
      </c>
      <c r="R4">
        <v>2.7127934978839193E-2</v>
      </c>
      <c r="S4">
        <v>2.7321465314889583E-2</v>
      </c>
      <c r="T4">
        <v>2.751499565093992E-2</v>
      </c>
      <c r="U4">
        <v>2.7708525986990251E-2</v>
      </c>
      <c r="V4">
        <v>2.7902056323040641E-2</v>
      </c>
      <c r="W4">
        <v>2.8377955482776863E-2</v>
      </c>
      <c r="X4">
        <v>2.8855604195881689E-2</v>
      </c>
      <c r="Y4">
        <v>2.9333894004415065E-2</v>
      </c>
      <c r="Z4">
        <v>2.9813337233055893E-2</v>
      </c>
      <c r="AA4">
        <v>3.0293906186269356E-2</v>
      </c>
      <c r="AB4">
        <v>3.0776100528563038E-2</v>
      </c>
      <c r="AC4">
        <v>3.1612870528103416E-2</v>
      </c>
      <c r="AD4">
        <v>3.2263828409992687E-2</v>
      </c>
      <c r="AE4">
        <v>3.2770883049003253E-2</v>
      </c>
      <c r="AF4">
        <v>3.3187837484953221E-2</v>
      </c>
      <c r="AG4">
        <v>3.3481900518459694E-2</v>
      </c>
      <c r="AH4">
        <v>3.3681086792286499E-2</v>
      </c>
      <c r="AI4">
        <v>3.380577214892299E-2</v>
      </c>
      <c r="AJ4">
        <v>3.3865331225036766E-2</v>
      </c>
      <c r="AK4">
        <v>3.3825610865421948E-2</v>
      </c>
      <c r="AL4">
        <v>3.3796593055117313E-2</v>
      </c>
      <c r="AM4">
        <v>3.3751467754207738E-2</v>
      </c>
      <c r="AN4">
        <v>3.3632854492211185E-2</v>
      </c>
      <c r="AO4">
        <v>3.3548337801339874E-2</v>
      </c>
      <c r="AP4">
        <v>3.3486173061016603E-2</v>
      </c>
      <c r="AQ4">
        <v>3.3371665378860334E-2</v>
      </c>
      <c r="AR4">
        <v>3.3198527961299414E-2</v>
      </c>
      <c r="AS4">
        <v>3.3137961830315532E-2</v>
      </c>
      <c r="AT4">
        <v>3.3013483434269776E-2</v>
      </c>
      <c r="AU4">
        <v>3.2866069814070642E-2</v>
      </c>
      <c r="AV4">
        <v>3.2827921661587441E-2</v>
      </c>
      <c r="AW4">
        <v>3.287334008383809E-2</v>
      </c>
      <c r="AX4">
        <v>3.3045747498614081E-2</v>
      </c>
      <c r="AY4">
        <v>3.4090221371148616E-2</v>
      </c>
      <c r="AZ4">
        <v>3.4674941706842988E-2</v>
      </c>
      <c r="BA4">
        <v>3.6941234079519804E-2</v>
      </c>
      <c r="BB4">
        <v>3.8982973879089465E-2</v>
      </c>
      <c r="BC4">
        <v>3.9247356791898079E-2</v>
      </c>
      <c r="BD4">
        <v>3.9510249625366291E-2</v>
      </c>
      <c r="BE4">
        <v>3.9794932912430123E-2</v>
      </c>
      <c r="BF4">
        <v>4.0091683872619979E-2</v>
      </c>
      <c r="BG4" t="str">
        <v>-</v>
      </c>
      <c r="BH4" t="str">
        <v>-</v>
      </c>
      <c r="BI4" t="str">
        <v>-</v>
      </c>
      <c r="BJ4" t="str">
        <v>-</v>
      </c>
    </row>
    <row r="5" spans="1:62" x14ac:dyDescent="0.25">
      <c r="A5" s="145" t="s">
        <v>1104</v>
      </c>
      <c r="B5" t="str" cm="1">
        <f t="array" ref="B5:BJ5">TRANSPOSE(IF('Outdoor C&amp;P lamps'!AE3:AE63 = 0, "-", 'Outdoor C&amp;P lamps'!AE3:AE63))</f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0.15444156845047849</v>
      </c>
      <c r="M5">
        <v>0.15678280846805298</v>
      </c>
      <c r="N5">
        <v>0.15908642841743068</v>
      </c>
      <c r="O5">
        <v>0.16136425516805911</v>
      </c>
      <c r="P5">
        <v>0.16362017897764017</v>
      </c>
      <c r="Q5">
        <v>0.16584529490900202</v>
      </c>
      <c r="R5">
        <v>0.16806306992613551</v>
      </c>
      <c r="S5">
        <v>0.17026836392360989</v>
      </c>
      <c r="T5">
        <v>0.17246580030351955</v>
      </c>
      <c r="U5">
        <v>0.17465554268817476</v>
      </c>
      <c r="V5">
        <v>0.17683385907047613</v>
      </c>
      <c r="W5">
        <v>0.18078366140728311</v>
      </c>
      <c r="X5">
        <v>0.18516203499910824</v>
      </c>
      <c r="Y5">
        <v>0.18946813180707922</v>
      </c>
      <c r="Z5">
        <v>0.19369261993125297</v>
      </c>
      <c r="AA5">
        <v>0.19784506358203599</v>
      </c>
      <c r="AB5">
        <v>0.20187393821800451</v>
      </c>
      <c r="AC5">
        <v>0.20582046687045755</v>
      </c>
      <c r="AD5">
        <v>0.20968525139804695</v>
      </c>
      <c r="AE5">
        <v>0.21351649587710517</v>
      </c>
      <c r="AF5">
        <v>0.21723457545771341</v>
      </c>
      <c r="AG5">
        <v>0.22091226132018582</v>
      </c>
      <c r="AH5">
        <v>0.22452386975942834</v>
      </c>
      <c r="AI5">
        <v>0.22806815975141223</v>
      </c>
      <c r="AJ5">
        <v>0.23140901061634947</v>
      </c>
      <c r="AK5">
        <v>0.23411770283256109</v>
      </c>
      <c r="AL5">
        <v>0.23728255832273221</v>
      </c>
      <c r="AM5">
        <v>0.24025825523659669</v>
      </c>
      <c r="AN5">
        <v>0.24308223657851954</v>
      </c>
      <c r="AO5">
        <v>0.2458591841249699</v>
      </c>
      <c r="AP5">
        <v>0.2365160359998959</v>
      </c>
      <c r="AQ5">
        <v>0.23671412981296688</v>
      </c>
      <c r="AR5">
        <v>0.23680086784733093</v>
      </c>
      <c r="AS5">
        <v>0.23670769246066894</v>
      </c>
      <c r="AT5">
        <v>0.23737948141740919</v>
      </c>
      <c r="AU5">
        <v>0.23797651317852528</v>
      </c>
      <c r="AV5">
        <v>0.23827301724476396</v>
      </c>
      <c r="AW5">
        <v>0.23788616218270606</v>
      </c>
      <c r="AX5">
        <v>0.23739106981454389</v>
      </c>
      <c r="AY5">
        <v>0.2377273385878465</v>
      </c>
      <c r="AZ5">
        <v>0.23816695158362258</v>
      </c>
      <c r="BA5">
        <v>0.23907846092483687</v>
      </c>
      <c r="BB5">
        <v>0.23987944905660297</v>
      </c>
      <c r="BC5">
        <v>0.24025528300043067</v>
      </c>
      <c r="BD5">
        <v>0.2406517879401571</v>
      </c>
      <c r="BE5">
        <v>0.2411303707925323</v>
      </c>
      <c r="BF5">
        <v>0.24178258388446752</v>
      </c>
      <c r="BG5" t="str">
        <v>-</v>
      </c>
      <c r="BH5" t="str">
        <v>-</v>
      </c>
      <c r="BI5" t="str">
        <v>-</v>
      </c>
      <c r="BJ5" t="str">
        <v>-</v>
      </c>
    </row>
    <row r="8" spans="1:62" s="2" customFormat="1" x14ac:dyDescent="0.25">
      <c r="A8" s="95" t="s">
        <v>1102</v>
      </c>
      <c r="B8" s="95">
        <v>1960</v>
      </c>
      <c r="C8" s="95">
        <v>1961</v>
      </c>
      <c r="D8" s="95">
        <v>1962</v>
      </c>
      <c r="E8" s="95">
        <v>1963</v>
      </c>
      <c r="F8" s="95">
        <v>1964</v>
      </c>
      <c r="G8" s="95">
        <v>1965</v>
      </c>
      <c r="H8" s="95">
        <v>1966</v>
      </c>
      <c r="I8" s="95">
        <v>1967</v>
      </c>
      <c r="J8" s="95">
        <v>1968</v>
      </c>
      <c r="K8" s="95">
        <v>1969</v>
      </c>
      <c r="L8" s="95">
        <v>1970</v>
      </c>
      <c r="M8" s="95">
        <v>1971</v>
      </c>
      <c r="N8" s="95">
        <v>1972</v>
      </c>
      <c r="O8" s="95">
        <v>1973</v>
      </c>
      <c r="P8" s="95">
        <v>1974</v>
      </c>
      <c r="Q8" s="95">
        <v>1975</v>
      </c>
      <c r="R8" s="95">
        <v>1976</v>
      </c>
      <c r="S8" s="95">
        <v>1977</v>
      </c>
      <c r="T8" s="95">
        <v>1978</v>
      </c>
      <c r="U8" s="95">
        <v>1979</v>
      </c>
      <c r="V8" s="95">
        <v>1980</v>
      </c>
      <c r="W8" s="95">
        <v>1981</v>
      </c>
      <c r="X8" s="95">
        <v>1982</v>
      </c>
      <c r="Y8" s="95">
        <v>1983</v>
      </c>
      <c r="Z8" s="95">
        <v>1984</v>
      </c>
      <c r="AA8" s="95">
        <v>1985</v>
      </c>
      <c r="AB8" s="95">
        <v>1986</v>
      </c>
      <c r="AC8" s="95">
        <v>1987</v>
      </c>
      <c r="AD8" s="95">
        <v>1988</v>
      </c>
      <c r="AE8" s="95">
        <v>1989</v>
      </c>
      <c r="AF8" s="95">
        <v>1990</v>
      </c>
      <c r="AG8" s="95">
        <v>1991</v>
      </c>
      <c r="AH8" s="95">
        <v>1992</v>
      </c>
      <c r="AI8" s="95">
        <v>1993</v>
      </c>
      <c r="AJ8" s="95">
        <v>1994</v>
      </c>
      <c r="AK8" s="95">
        <v>1995</v>
      </c>
      <c r="AL8" s="95">
        <v>1996</v>
      </c>
      <c r="AM8" s="95">
        <v>1997</v>
      </c>
      <c r="AN8" s="95">
        <v>1998</v>
      </c>
      <c r="AO8" s="95">
        <v>1999</v>
      </c>
      <c r="AP8" s="95">
        <v>2000</v>
      </c>
      <c r="AQ8" s="95">
        <v>2001</v>
      </c>
      <c r="AR8" s="95">
        <v>2002</v>
      </c>
      <c r="AS8" s="95">
        <v>2003</v>
      </c>
      <c r="AT8" s="95">
        <v>2004</v>
      </c>
      <c r="AU8" s="95">
        <v>2005</v>
      </c>
      <c r="AV8" s="95">
        <v>2006</v>
      </c>
      <c r="AW8" s="95">
        <v>2007</v>
      </c>
      <c r="AX8" s="95">
        <v>2008</v>
      </c>
      <c r="AY8" s="95">
        <v>2009</v>
      </c>
      <c r="AZ8" s="95">
        <v>2010</v>
      </c>
      <c r="BA8" s="95">
        <v>2011</v>
      </c>
      <c r="BB8" s="95">
        <v>2012</v>
      </c>
      <c r="BC8" s="95">
        <v>2013</v>
      </c>
      <c r="BD8" s="95">
        <v>2014</v>
      </c>
      <c r="BE8" s="95">
        <v>2015</v>
      </c>
      <c r="BF8" s="95">
        <v>2016</v>
      </c>
      <c r="BG8" s="95">
        <v>2017</v>
      </c>
      <c r="BH8" s="95">
        <v>2018</v>
      </c>
      <c r="BI8" s="95">
        <v>2019</v>
      </c>
      <c r="BJ8" s="95">
        <v>2020</v>
      </c>
    </row>
    <row r="9" spans="1:62" x14ac:dyDescent="0.25">
      <c r="A9" s="145" t="s">
        <v>1099</v>
      </c>
      <c r="B9" s="157" cm="1">
        <f t="array" ref="B9:K9">TREND(L9:V9,$L$8:$V$8,$B$8:$K$8)</f>
        <v>2.9068506915464365E-2</v>
      </c>
      <c r="C9" s="157">
        <v>2.9629474358357388E-2</v>
      </c>
      <c r="D9" s="157">
        <v>3.0190441801250412E-2</v>
      </c>
      <c r="E9" s="157">
        <v>3.0751409244143435E-2</v>
      </c>
      <c r="F9" s="157">
        <v>3.1312376687036458E-2</v>
      </c>
      <c r="G9" s="157">
        <v>3.1873344129929482E-2</v>
      </c>
      <c r="H9" s="157">
        <v>3.2434311572822505E-2</v>
      </c>
      <c r="I9" s="157">
        <v>3.2995279015715528E-2</v>
      </c>
      <c r="J9" s="157">
        <v>3.3556246458608552E-2</v>
      </c>
      <c r="K9" s="157">
        <v>3.4117213901501575E-2</v>
      </c>
      <c r="L9" s="147">
        <v>3.4626678062852037E-2</v>
      </c>
      <c r="M9" s="147">
        <v>3.521027124450872E-2</v>
      </c>
      <c r="N9" s="147">
        <v>3.5795293995102034E-2</v>
      </c>
      <c r="O9" s="147">
        <v>3.637719368513765E-2</v>
      </c>
      <c r="P9" s="147">
        <v>3.6954716028757932E-2</v>
      </c>
      <c r="Q9" s="147">
        <v>3.7525550936999399E-2</v>
      </c>
      <c r="R9" s="147">
        <v>3.8088694168370539E-2</v>
      </c>
      <c r="S9" s="147">
        <v>3.8640931892635087E-2</v>
      </c>
      <c r="T9" s="147">
        <v>3.9180015301388198E-2</v>
      </c>
      <c r="U9" s="147">
        <v>3.9704018621473089E-2</v>
      </c>
      <c r="V9" s="147">
        <v>4.0209840210234271E-2</v>
      </c>
      <c r="W9" s="147">
        <v>4.0752977801412939E-2</v>
      </c>
      <c r="X9" s="147">
        <v>4.1283510175521579E-2</v>
      </c>
      <c r="Y9" s="147">
        <v>4.1798206526951015E-2</v>
      </c>
      <c r="Z9" s="147">
        <v>4.229364884723482E-2</v>
      </c>
      <c r="AA9" s="147">
        <v>4.2768872541287896E-2</v>
      </c>
      <c r="AB9" s="147">
        <v>4.3224272428948315E-2</v>
      </c>
      <c r="AC9" s="147">
        <v>4.3662288668270093E-2</v>
      </c>
      <c r="AD9" s="147">
        <v>4.4084149186001495E-2</v>
      </c>
      <c r="AE9" s="147">
        <v>4.448889074985346E-2</v>
      </c>
      <c r="AF9" s="147">
        <v>4.4880160085959242E-2</v>
      </c>
      <c r="AG9" s="147">
        <v>4.5257440897367655E-2</v>
      </c>
      <c r="AH9" s="147">
        <v>4.5626479613322855E-2</v>
      </c>
      <c r="AI9" s="147">
        <v>4.5986218259047307E-2</v>
      </c>
      <c r="AJ9" s="147">
        <v>4.6340425673116963E-2</v>
      </c>
      <c r="AK9" s="147">
        <v>4.669117573698274E-2</v>
      </c>
      <c r="AL9" s="147">
        <v>4.704191740851224E-2</v>
      </c>
      <c r="AM9" s="147">
        <v>4.7449792637261852E-2</v>
      </c>
      <c r="AN9" s="147">
        <v>4.8057106087982644E-2</v>
      </c>
      <c r="AO9" s="147">
        <v>4.8566896376443541E-2</v>
      </c>
      <c r="AP9" s="147">
        <v>4.9058598916212892E-2</v>
      </c>
      <c r="AQ9" s="147">
        <v>4.9520815093905414E-2</v>
      </c>
      <c r="AR9" s="147">
        <v>4.9936758961359205E-2</v>
      </c>
      <c r="AS9" s="147">
        <v>5.0277032843213054E-2</v>
      </c>
      <c r="AT9" s="147">
        <v>5.054235847412105E-2</v>
      </c>
      <c r="AU9" s="147">
        <v>5.0748560693667878E-2</v>
      </c>
      <c r="AV9" s="147">
        <v>5.0893431415245376E-2</v>
      </c>
      <c r="AW9" s="147">
        <v>5.0978088993942662E-2</v>
      </c>
      <c r="AX9" s="147">
        <v>5.2822837390172905E-2</v>
      </c>
      <c r="AY9" s="147">
        <v>5.6618348484404828E-2</v>
      </c>
      <c r="AZ9" s="147">
        <v>6.0894736604887492E-2</v>
      </c>
      <c r="BA9" s="147">
        <v>6.6010896767111749E-2</v>
      </c>
      <c r="BB9" s="147">
        <v>7.0189437288327536E-2</v>
      </c>
      <c r="BC9" s="147">
        <v>7.2006981571530987E-2</v>
      </c>
      <c r="BD9" s="147">
        <v>7.2376000625370418E-2</v>
      </c>
      <c r="BE9" s="147">
        <v>7.2118430543181566E-2</v>
      </c>
      <c r="BF9" s="147">
        <v>7.167968979206174E-2</v>
      </c>
      <c r="BG9" s="157" cm="1">
        <f t="array" ref="BG9:BJ9">TREND(AV9:BF9,$AV$8:$BF$8,$BG$8:$BJ$8)</f>
        <v>7.8993031660257174E-2</v>
      </c>
      <c r="BH9" s="157">
        <v>8.1604159975205093E-2</v>
      </c>
      <c r="BI9" s="157">
        <v>8.42152882901539E-2</v>
      </c>
      <c r="BJ9" s="157">
        <v>8.6826416605101819E-2</v>
      </c>
    </row>
    <row r="10" spans="1:62" x14ac:dyDescent="0.25">
      <c r="A10" s="145" t="s">
        <v>1100</v>
      </c>
      <c r="B10" s="157" cm="1">
        <f t="array" ref="B10:K10">TREND(L10:V10,$L$8:$V$8,$B$8:$K$8)</f>
        <v>0.14996295628933298</v>
      </c>
      <c r="C10" s="157">
        <v>0.1501332911468104</v>
      </c>
      <c r="D10" s="157">
        <v>0.15030362600428782</v>
      </c>
      <c r="E10" s="157">
        <v>0.15047396086176523</v>
      </c>
      <c r="F10" s="157">
        <v>0.15064429571924265</v>
      </c>
      <c r="G10" s="157">
        <v>0.15081463057672007</v>
      </c>
      <c r="H10" s="157">
        <v>0.15098496543419748</v>
      </c>
      <c r="I10" s="157">
        <v>0.1511553002916749</v>
      </c>
      <c r="J10" s="157">
        <v>0.15132563514915232</v>
      </c>
      <c r="K10" s="157">
        <v>0.15149597000662973</v>
      </c>
      <c r="L10" s="147">
        <v>0.15166719509115356</v>
      </c>
      <c r="M10" s="147">
        <v>0.15183351507602141</v>
      </c>
      <c r="N10" s="147">
        <v>0.15201370811088979</v>
      </c>
      <c r="O10" s="147">
        <v>0.15217601747351717</v>
      </c>
      <c r="P10" s="147">
        <v>0.15234877361629395</v>
      </c>
      <c r="Q10" s="147">
        <v>0.15252192051467281</v>
      </c>
      <c r="R10" s="147">
        <v>0.15267736747627475</v>
      </c>
      <c r="S10" s="147">
        <v>0.15285723660659917</v>
      </c>
      <c r="T10" s="147">
        <v>0.15302678099034014</v>
      </c>
      <c r="U10" s="147">
        <v>0.15319965923549533</v>
      </c>
      <c r="V10" s="147">
        <v>0.15337559647517848</v>
      </c>
      <c r="W10" s="147">
        <v>0.15352891898512824</v>
      </c>
      <c r="X10" s="147">
        <v>0.15370842284857969</v>
      </c>
      <c r="Y10" s="147">
        <v>0.15387131651514119</v>
      </c>
      <c r="Z10" s="147">
        <v>0.15404717783591546</v>
      </c>
      <c r="AA10" s="147">
        <v>0.15422640931180925</v>
      </c>
      <c r="AB10" s="147">
        <v>0.15438930139522467</v>
      </c>
      <c r="AC10" s="147">
        <v>0.15456199468345574</v>
      </c>
      <c r="AD10" s="147">
        <v>0.15471931673399125</v>
      </c>
      <c r="AE10" s="147">
        <v>0.15489837610598789</v>
      </c>
      <c r="AF10" s="147">
        <v>0.15507732495072679</v>
      </c>
      <c r="AG10" s="147">
        <v>0.15523419897839494</v>
      </c>
      <c r="AH10" s="147">
        <v>0.15541587934927234</v>
      </c>
      <c r="AI10" s="147">
        <v>0.15557892323287043</v>
      </c>
      <c r="AJ10" s="147">
        <v>0.155750356399141</v>
      </c>
      <c r="AK10" s="147">
        <v>0.15592761729787591</v>
      </c>
      <c r="AL10" s="147">
        <v>0.15609136212736988</v>
      </c>
      <c r="AM10" s="147">
        <v>0.1561875630915612</v>
      </c>
      <c r="AN10" s="147">
        <v>0.15591260647149469</v>
      </c>
      <c r="AO10" s="147">
        <v>0.15615178682622124</v>
      </c>
      <c r="AP10" s="147">
        <v>0.15721727076526101</v>
      </c>
      <c r="AQ10" s="147">
        <v>0.15914639470195166</v>
      </c>
      <c r="AR10" s="147">
        <v>0.162401872418723</v>
      </c>
      <c r="AS10" s="147">
        <v>0.16607504263804473</v>
      </c>
      <c r="AT10" s="147">
        <v>0.17011630339618333</v>
      </c>
      <c r="AU10" s="147">
        <v>0.1736712062839624</v>
      </c>
      <c r="AV10" s="147">
        <v>0.17824437846305166</v>
      </c>
      <c r="AW10" s="147">
        <v>0.18133819291984521</v>
      </c>
      <c r="AX10" s="147">
        <v>0.1851025446244727</v>
      </c>
      <c r="AY10" s="147">
        <v>0.18916370404145072</v>
      </c>
      <c r="AZ10" s="147">
        <v>0.1933189051432509</v>
      </c>
      <c r="BA10" s="147">
        <v>0.19717712588542274</v>
      </c>
      <c r="BB10" s="147">
        <v>0.20065521738961251</v>
      </c>
      <c r="BC10" s="147">
        <v>0.20362902565904709</v>
      </c>
      <c r="BD10" s="147">
        <v>0.20595872967452353</v>
      </c>
      <c r="BE10" s="147">
        <v>0.20774790062195428</v>
      </c>
      <c r="BF10" s="147">
        <v>0.20935536448871622</v>
      </c>
      <c r="BG10" s="157" cm="1">
        <f t="array" ref="BG10:BJ10">TREND(AV10:BF10,$AV$8:$BF$8,$BG$8:$BJ$8)</f>
        <v>0.21524624107749357</v>
      </c>
      <c r="BH10" s="157">
        <v>0.21851923445538901</v>
      </c>
      <c r="BI10" s="157">
        <v>0.22179222783328445</v>
      </c>
      <c r="BJ10" s="157">
        <v>0.225065221211179</v>
      </c>
    </row>
    <row r="11" spans="1:62" x14ac:dyDescent="0.25">
      <c r="A11" s="145" t="s">
        <v>728</v>
      </c>
      <c r="B11" s="157" cm="1">
        <f t="array" ref="B11:K11">TREND(L11:V11,$L$8:$V$8,$B$8:$K$8)</f>
        <v>2.4031449602033517E-2</v>
      </c>
      <c r="C11" s="157">
        <v>2.4224979938083868E-2</v>
      </c>
      <c r="D11" s="157">
        <v>2.441851027413422E-2</v>
      </c>
      <c r="E11" s="157">
        <v>2.4612040610184571E-2</v>
      </c>
      <c r="F11" s="157">
        <v>2.4805570946234923E-2</v>
      </c>
      <c r="G11" s="157">
        <v>2.4999101282285274E-2</v>
      </c>
      <c r="H11" s="157">
        <v>2.5192631618335626E-2</v>
      </c>
      <c r="I11" s="157">
        <v>2.5386161954385977E-2</v>
      </c>
      <c r="J11" s="157">
        <v>2.5579692290436329E-2</v>
      </c>
      <c r="K11" s="157">
        <v>2.5773222626486736E-2</v>
      </c>
      <c r="L11" s="147">
        <v>2.5966752962537077E-2</v>
      </c>
      <c r="M11" s="147">
        <v>2.6160283298587411E-2</v>
      </c>
      <c r="N11" s="147">
        <v>2.6353813634637745E-2</v>
      </c>
      <c r="O11" s="147">
        <v>2.6547343970688135E-2</v>
      </c>
      <c r="P11" s="147">
        <v>2.6740874306738469E-2</v>
      </c>
      <c r="Q11" s="147">
        <v>2.6934404642788862E-2</v>
      </c>
      <c r="R11" s="147">
        <v>2.7127934978839193E-2</v>
      </c>
      <c r="S11" s="147">
        <v>2.7321465314889583E-2</v>
      </c>
      <c r="T11" s="147">
        <v>2.751499565093992E-2</v>
      </c>
      <c r="U11" s="147">
        <v>2.7708525986990251E-2</v>
      </c>
      <c r="V11" s="147">
        <v>2.7902056323040641E-2</v>
      </c>
      <c r="W11" s="147">
        <v>2.8377955482776863E-2</v>
      </c>
      <c r="X11" s="147">
        <v>2.8855604195881689E-2</v>
      </c>
      <c r="Y11" s="147">
        <v>2.9333894004415065E-2</v>
      </c>
      <c r="Z11" s="147">
        <v>2.9813337233055893E-2</v>
      </c>
      <c r="AA11" s="147">
        <v>3.0293906186269356E-2</v>
      </c>
      <c r="AB11" s="147">
        <v>3.0776100528563038E-2</v>
      </c>
      <c r="AC11" s="147">
        <v>3.1612870528103416E-2</v>
      </c>
      <c r="AD11" s="147">
        <v>3.2263828409992687E-2</v>
      </c>
      <c r="AE11" s="147">
        <v>3.2770883049003253E-2</v>
      </c>
      <c r="AF11" s="147">
        <v>3.3187837484953221E-2</v>
      </c>
      <c r="AG11" s="147">
        <v>3.3481900518459694E-2</v>
      </c>
      <c r="AH11" s="147">
        <v>3.3681086792286499E-2</v>
      </c>
      <c r="AI11" s="147">
        <v>3.380577214892299E-2</v>
      </c>
      <c r="AJ11" s="147">
        <v>3.3865331225036766E-2</v>
      </c>
      <c r="AK11" s="147">
        <v>3.3825610865421948E-2</v>
      </c>
      <c r="AL11" s="147">
        <v>3.3796593055117313E-2</v>
      </c>
      <c r="AM11" s="147">
        <v>3.3751467754207738E-2</v>
      </c>
      <c r="AN11" s="147">
        <v>3.3632854492211185E-2</v>
      </c>
      <c r="AO11" s="147">
        <v>3.3548337801339874E-2</v>
      </c>
      <c r="AP11" s="147">
        <v>3.3486173061016603E-2</v>
      </c>
      <c r="AQ11" s="147">
        <v>3.3371665378860334E-2</v>
      </c>
      <c r="AR11" s="147">
        <v>3.3198527961299414E-2</v>
      </c>
      <c r="AS11" s="147">
        <v>3.3137961830315532E-2</v>
      </c>
      <c r="AT11" s="147">
        <v>3.3013483434269776E-2</v>
      </c>
      <c r="AU11" s="147">
        <v>3.2866069814070642E-2</v>
      </c>
      <c r="AV11" s="147">
        <v>3.2827921661587441E-2</v>
      </c>
      <c r="AW11" s="147">
        <v>3.287334008383809E-2</v>
      </c>
      <c r="AX11" s="147">
        <v>3.3045747498614081E-2</v>
      </c>
      <c r="AY11" s="147">
        <v>3.4090221371148616E-2</v>
      </c>
      <c r="AZ11" s="147">
        <v>3.4674941706842988E-2</v>
      </c>
      <c r="BA11" s="147">
        <v>3.6941234079519804E-2</v>
      </c>
      <c r="BB11" s="147">
        <v>3.8982973879089465E-2</v>
      </c>
      <c r="BC11" s="147">
        <v>3.9247356791898079E-2</v>
      </c>
      <c r="BD11" s="147">
        <v>3.9510249625366291E-2</v>
      </c>
      <c r="BE11" s="147">
        <v>3.9794932912430123E-2</v>
      </c>
      <c r="BF11" s="147">
        <v>4.0091683872619979E-2</v>
      </c>
      <c r="BG11" s="157" cm="1">
        <f t="array" ref="BG11:BJ11">TREND(AV11:BF11,$AV$8:$BF$8,$BG$8:$BJ$8)</f>
        <v>4.1899381685552406E-2</v>
      </c>
      <c r="BH11" s="157">
        <v>4.2790481610675446E-2</v>
      </c>
      <c r="BI11" s="157">
        <v>4.3681581535798486E-2</v>
      </c>
      <c r="BJ11" s="157">
        <v>4.4572681460921526E-2</v>
      </c>
    </row>
    <row r="12" spans="1:62" x14ac:dyDescent="0.25">
      <c r="A12" s="145" t="s">
        <v>729</v>
      </c>
      <c r="B12" s="157" cm="1">
        <f t="array" ref="B12:K12">TREND(L12:V12,$L$8:$V$8,$B$8:$K$8)</f>
        <v>0.13224224992318856</v>
      </c>
      <c r="C12" s="157">
        <v>0.13447717368771883</v>
      </c>
      <c r="D12" s="157">
        <v>0.1367120974522491</v>
      </c>
      <c r="E12" s="157">
        <v>0.13894702121677938</v>
      </c>
      <c r="F12" s="157">
        <v>0.14118194498130965</v>
      </c>
      <c r="G12" s="157">
        <v>0.14341686874583992</v>
      </c>
      <c r="H12" s="157">
        <v>0.14565179251037108</v>
      </c>
      <c r="I12" s="157">
        <v>0.14788671627490135</v>
      </c>
      <c r="J12" s="157">
        <v>0.15012164003943163</v>
      </c>
      <c r="K12" s="157">
        <v>0.1523565638039619</v>
      </c>
      <c r="L12" s="147">
        <v>0.15444156845047849</v>
      </c>
      <c r="M12" s="147">
        <v>0.15678280846805298</v>
      </c>
      <c r="N12" s="147">
        <v>0.15908642841743068</v>
      </c>
      <c r="O12" s="147">
        <v>0.16136425516805911</v>
      </c>
      <c r="P12" s="147">
        <v>0.16362017897764017</v>
      </c>
      <c r="Q12" s="147">
        <v>0.16584529490900202</v>
      </c>
      <c r="R12" s="147">
        <v>0.16806306992613551</v>
      </c>
      <c r="S12" s="147">
        <v>0.17026836392360989</v>
      </c>
      <c r="T12" s="147">
        <v>0.17246580030351955</v>
      </c>
      <c r="U12" s="147">
        <v>0.17465554268817476</v>
      </c>
      <c r="V12" s="147">
        <v>0.17683385907047613</v>
      </c>
      <c r="W12" s="147">
        <v>0.18078366140728311</v>
      </c>
      <c r="X12" s="147">
        <v>0.18516203499910824</v>
      </c>
      <c r="Y12" s="147">
        <v>0.18946813180707922</v>
      </c>
      <c r="Z12" s="147">
        <v>0.19369261993125297</v>
      </c>
      <c r="AA12" s="147">
        <v>0.19784506358203599</v>
      </c>
      <c r="AB12" s="147">
        <v>0.20187393821800451</v>
      </c>
      <c r="AC12" s="147">
        <v>0.20582046687045755</v>
      </c>
      <c r="AD12" s="147">
        <v>0.20968525139804695</v>
      </c>
      <c r="AE12" s="147">
        <v>0.21351649587710517</v>
      </c>
      <c r="AF12" s="147">
        <v>0.21723457545771341</v>
      </c>
      <c r="AG12" s="147">
        <v>0.22091226132018582</v>
      </c>
      <c r="AH12" s="147">
        <v>0.22452386975942834</v>
      </c>
      <c r="AI12" s="147">
        <v>0.22806815975141223</v>
      </c>
      <c r="AJ12" s="147">
        <v>0.23140901061634947</v>
      </c>
      <c r="AK12" s="147">
        <v>0.23411770283256109</v>
      </c>
      <c r="AL12" s="147">
        <v>0.23728255832273221</v>
      </c>
      <c r="AM12" s="147">
        <v>0.24025825523659669</v>
      </c>
      <c r="AN12" s="147">
        <v>0.24308223657851954</v>
      </c>
      <c r="AO12" s="147">
        <v>0.2458591841249699</v>
      </c>
      <c r="AP12" s="147">
        <v>0.2365160359998959</v>
      </c>
      <c r="AQ12" s="147">
        <v>0.23671412981296688</v>
      </c>
      <c r="AR12" s="147">
        <v>0.23680086784733093</v>
      </c>
      <c r="AS12" s="147">
        <v>0.23670769246066894</v>
      </c>
      <c r="AT12" s="147">
        <v>0.23737948141740919</v>
      </c>
      <c r="AU12" s="147">
        <v>0.23797651317852528</v>
      </c>
      <c r="AV12" s="147">
        <v>0.23827301724476396</v>
      </c>
      <c r="AW12" s="147">
        <v>0.23788616218270606</v>
      </c>
      <c r="AX12" s="147">
        <v>0.23739106981454389</v>
      </c>
      <c r="AY12" s="147">
        <v>0.2377273385878465</v>
      </c>
      <c r="AZ12" s="147">
        <v>0.23816695158362258</v>
      </c>
      <c r="BA12" s="147">
        <v>0.23907846092483687</v>
      </c>
      <c r="BB12" s="147">
        <v>0.23987944905660297</v>
      </c>
      <c r="BC12" s="147">
        <v>0.24025528300043067</v>
      </c>
      <c r="BD12" s="147">
        <v>0.2406517879401571</v>
      </c>
      <c r="BE12" s="147">
        <v>0.2411303707925323</v>
      </c>
      <c r="BF12" s="147">
        <v>0.24178258388446752</v>
      </c>
      <c r="BG12" s="157" cm="1">
        <f t="array" ref="BG12:BJ12">TREND(AV12:BF12,$AV$8:$BF$8,$BG$8:$BJ$8)</f>
        <v>0.24186069090910889</v>
      </c>
      <c r="BH12" s="157">
        <v>0.24228864734831623</v>
      </c>
      <c r="BI12" s="157">
        <v>0.24271660378752358</v>
      </c>
      <c r="BJ12" s="157">
        <v>0.24314456022673103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3"/>
  <sheetViews>
    <sheetView topLeftCell="A13" zoomScale="80" zoomScaleNormal="80" workbookViewId="0">
      <selection activeCell="W13" sqref="W13"/>
    </sheetView>
  </sheetViews>
  <sheetFormatPr defaultColWidth="8.7109375" defaultRowHeight="15" x14ac:dyDescent="0.25"/>
  <cols>
    <col min="1" max="1" width="8.7109375" style="3"/>
    <col min="21" max="24" width="8.7109375" style="3"/>
    <col min="25" max="25" width="10.7109375" style="3" customWidth="1"/>
  </cols>
  <sheetData>
    <row r="1" spans="1:25" x14ac:dyDescent="0.25">
      <c r="B1" s="171" t="s">
        <v>1091</v>
      </c>
      <c r="C1" s="171"/>
      <c r="D1" s="171"/>
      <c r="E1" s="171"/>
      <c r="F1" s="171"/>
      <c r="G1" s="171"/>
      <c r="I1" s="171" t="s">
        <v>1092</v>
      </c>
      <c r="J1" s="171"/>
      <c r="K1" s="171"/>
      <c r="L1" s="171"/>
      <c r="M1" s="171"/>
      <c r="O1" s="171" t="s">
        <v>1093</v>
      </c>
      <c r="P1" s="171"/>
      <c r="Q1" s="171"/>
      <c r="R1" s="171"/>
      <c r="S1" s="171"/>
      <c r="U1" s="143" t="s">
        <v>1096</v>
      </c>
      <c r="W1" s="143" t="s">
        <v>1095</v>
      </c>
      <c r="Y1" s="143" t="s">
        <v>1097</v>
      </c>
    </row>
    <row r="2" spans="1:25" s="2" customFormat="1" x14ac:dyDescent="0.25">
      <c r="A2" s="97" t="s">
        <v>25</v>
      </c>
      <c r="B2" s="97" t="str">
        <f>Lamp_Allocation!I6</f>
        <v>INC</v>
      </c>
      <c r="C2" s="97" t="str">
        <f>Lamp_Allocation!J6</f>
        <v>HAL</v>
      </c>
      <c r="D2" s="97" t="str">
        <f>Lamp_Allocation!K6</f>
        <v>FL</v>
      </c>
      <c r="E2" s="97" t="str">
        <f>Lamp_Allocation!L6</f>
        <v>CFL</v>
      </c>
      <c r="F2" s="97" t="str">
        <f>Lamp_Allocation!M6</f>
        <v>LED</v>
      </c>
      <c r="G2" s="97" t="str">
        <f>Lamp_Allocation!N6</f>
        <v xml:space="preserve">Total </v>
      </c>
      <c r="I2" s="97" t="s">
        <v>248</v>
      </c>
      <c r="J2" s="97" t="s">
        <v>249</v>
      </c>
      <c r="K2" s="97" t="s">
        <v>720</v>
      </c>
      <c r="L2" s="97" t="s">
        <v>157</v>
      </c>
      <c r="M2" s="97" t="s">
        <v>2</v>
      </c>
      <c r="O2" s="97" t="s">
        <v>248</v>
      </c>
      <c r="P2" s="97" t="s">
        <v>249</v>
      </c>
      <c r="Q2" s="97" t="s">
        <v>720</v>
      </c>
      <c r="R2" s="97" t="s">
        <v>157</v>
      </c>
      <c r="S2" s="97" t="s">
        <v>2</v>
      </c>
      <c r="U2" s="97" t="s">
        <v>1094</v>
      </c>
      <c r="V2" s="96"/>
      <c r="W2" s="97" t="s">
        <v>1094</v>
      </c>
      <c r="X2" s="96"/>
      <c r="Y2" s="97" t="s">
        <v>1094</v>
      </c>
    </row>
    <row r="3" spans="1:25" x14ac:dyDescent="0.25">
      <c r="A3" s="3">
        <v>1960</v>
      </c>
      <c r="I3">
        <f>K_All!H2</f>
        <v>11.980642392838575</v>
      </c>
      <c r="J3">
        <f>K_All!G2</f>
        <v>23.111634742935223</v>
      </c>
      <c r="K3">
        <f>K_All!D2</f>
        <v>47.546369492805297</v>
      </c>
      <c r="L3">
        <f>K_All!C2</f>
        <v>40.726750723786267</v>
      </c>
      <c r="M3">
        <f>K_All!I2</f>
        <v>4.5789305019359634E-3</v>
      </c>
    </row>
    <row r="4" spans="1:25" x14ac:dyDescent="0.25">
      <c r="A4" s="3">
        <v>1961</v>
      </c>
      <c r="I4">
        <f>K_All!H3</f>
        <v>12.077125034825741</v>
      </c>
      <c r="J4">
        <f>K_All!G3</f>
        <v>22.914247095710891</v>
      </c>
      <c r="K4">
        <f>K_All!D3</f>
        <v>48.261379609642063</v>
      </c>
      <c r="L4">
        <f>K_All!C3</f>
        <v>41.207229471740789</v>
      </c>
      <c r="M4">
        <f>K_All!I3</f>
        <v>5.5116578382540604E-3</v>
      </c>
    </row>
    <row r="5" spans="1:25" x14ac:dyDescent="0.25">
      <c r="A5" s="3">
        <v>1962</v>
      </c>
      <c r="I5">
        <f>K_All!H4</f>
        <v>12.173607676812878</v>
      </c>
      <c r="J5">
        <f>K_All!G4</f>
        <v>22.716859448486559</v>
      </c>
      <c r="K5">
        <f>K_All!D4</f>
        <v>48.976389726478828</v>
      </c>
      <c r="L5">
        <f>K_All!C4</f>
        <v>41.68770821969531</v>
      </c>
      <c r="M5">
        <f>K_All!I4</f>
        <v>6.6343815686094173E-3</v>
      </c>
    </row>
    <row r="6" spans="1:25" x14ac:dyDescent="0.25">
      <c r="A6" s="3">
        <v>1963</v>
      </c>
      <c r="I6">
        <f>K_All!H5</f>
        <v>12.270090318800044</v>
      </c>
      <c r="J6">
        <f>K_All!G5</f>
        <v>22.519471801262227</v>
      </c>
      <c r="K6">
        <f>K_All!D5</f>
        <v>49.691399843315594</v>
      </c>
      <c r="L6">
        <f>K_All!C5</f>
        <v>42.168186967649831</v>
      </c>
      <c r="M6">
        <f>K_All!I5</f>
        <v>7.9858039249846788E-3</v>
      </c>
    </row>
    <row r="7" spans="1:25" x14ac:dyDescent="0.25">
      <c r="A7" s="3">
        <v>1964</v>
      </c>
      <c r="I7">
        <f>K_All!H6</f>
        <v>12.366572960787181</v>
      </c>
      <c r="J7">
        <f>K_All!G6</f>
        <v>22.322084154037839</v>
      </c>
      <c r="K7">
        <f>K_All!D6</f>
        <v>50.406409960152359</v>
      </c>
      <c r="L7">
        <f>K_All!C6</f>
        <v>42.648665715604352</v>
      </c>
      <c r="M7">
        <f>K_All!I6</f>
        <v>9.6125107771983832E-3</v>
      </c>
    </row>
    <row r="8" spans="1:25" x14ac:dyDescent="0.25">
      <c r="A8" s="3">
        <v>1965</v>
      </c>
      <c r="I8">
        <f>K_All!H7</f>
        <v>12.463055602774318</v>
      </c>
      <c r="J8">
        <f>K_All!G7</f>
        <v>22.124696506813507</v>
      </c>
      <c r="K8">
        <f>K_All!D7</f>
        <v>51.121420076989125</v>
      </c>
      <c r="L8">
        <f>K_All!C7</f>
        <v>43.129144463558873</v>
      </c>
      <c r="M8">
        <f>K_All!I7</f>
        <v>1.1570577528540101E-2</v>
      </c>
    </row>
    <row r="9" spans="1:25" x14ac:dyDescent="0.25">
      <c r="A9" s="3">
        <v>1966</v>
      </c>
      <c r="I9">
        <f>K_All!H8</f>
        <v>12.559538244761484</v>
      </c>
      <c r="J9">
        <f>K_All!G8</f>
        <v>21.927308859589175</v>
      </c>
      <c r="K9">
        <f>K_All!D8</f>
        <v>51.836430193826118</v>
      </c>
      <c r="L9">
        <f>K_All!C8</f>
        <v>43.609623211513394</v>
      </c>
      <c r="M9">
        <f>K_All!I8</f>
        <v>1.3927502132067211E-2</v>
      </c>
    </row>
    <row r="10" spans="1:25" x14ac:dyDescent="0.25">
      <c r="A10" s="3">
        <v>1967</v>
      </c>
      <c r="I10">
        <f>K_All!H9</f>
        <v>12.656020886748621</v>
      </c>
      <c r="J10">
        <f>K_All!G9</f>
        <v>21.729921212364843</v>
      </c>
      <c r="K10">
        <f>K_All!D9</f>
        <v>52.551440310662883</v>
      </c>
      <c r="L10">
        <f>K_All!C9</f>
        <v>44.090101959467916</v>
      </c>
      <c r="M10">
        <f>K_All!I9</f>
        <v>1.6764531861982367E-2</v>
      </c>
    </row>
    <row r="11" spans="1:25" x14ac:dyDescent="0.25">
      <c r="A11" s="3">
        <v>1968</v>
      </c>
      <c r="I11">
        <f>K_All!H10</f>
        <v>12.752503528735787</v>
      </c>
      <c r="J11">
        <f>K_All!G10</f>
        <v>21.532533565140511</v>
      </c>
      <c r="K11">
        <f>K_All!D10</f>
        <v>53.266450427499649</v>
      </c>
      <c r="L11">
        <f>K_All!C10</f>
        <v>44.570580707422437</v>
      </c>
      <c r="M11">
        <f>K_All!I10</f>
        <v>2.0179464047923059E-2</v>
      </c>
    </row>
    <row r="12" spans="1:25" s="2" customFormat="1" x14ac:dyDescent="0.25">
      <c r="A12" s="96">
        <v>1969</v>
      </c>
      <c r="I12" s="2">
        <f>K_All!H11</f>
        <v>12.848986170722924</v>
      </c>
      <c r="J12" s="2">
        <f>K_All!G11</f>
        <v>21.335145917916122</v>
      </c>
      <c r="K12" s="2">
        <f>K_All!D11</f>
        <v>53.981460544336414</v>
      </c>
      <c r="L12" s="2">
        <f>K_All!C11</f>
        <v>45.051059455376958</v>
      </c>
      <c r="M12" s="2">
        <f>K_All!I11</f>
        <v>2.4290017318340292E-2</v>
      </c>
      <c r="U12" s="96"/>
      <c r="V12" s="96"/>
      <c r="W12" s="96"/>
      <c r="X12" s="96"/>
      <c r="Y12" s="96"/>
    </row>
    <row r="13" spans="1:25" x14ac:dyDescent="0.25">
      <c r="A13" s="3">
        <v>1970</v>
      </c>
      <c r="B13" s="147">
        <f>Lamp_Allocation!I7</f>
        <v>0.89659361134845217</v>
      </c>
      <c r="C13" s="147">
        <f>Lamp_Allocation!J7</f>
        <v>0</v>
      </c>
      <c r="D13" s="147">
        <f>Lamp_Allocation!K7</f>
        <v>0.10340638865154775</v>
      </c>
      <c r="E13" s="147">
        <f>Lamp_Allocation!L7</f>
        <v>0</v>
      </c>
      <c r="F13" s="147">
        <f>Lamp_Allocation!M7</f>
        <v>0</v>
      </c>
      <c r="G13" s="147">
        <f>Lamp_Allocation!N7</f>
        <v>0.99999999999999989</v>
      </c>
      <c r="I13">
        <f>K_All!H12</f>
        <v>12.945468812710089</v>
      </c>
      <c r="J13">
        <f>K_All!G12</f>
        <v>21.137758270691791</v>
      </c>
      <c r="K13">
        <f>K_All!D12</f>
        <v>54.69647066117318</v>
      </c>
      <c r="L13">
        <f>K_All!C12</f>
        <v>45.531538203331479</v>
      </c>
      <c r="M13">
        <f>K_All!I12</f>
        <v>2.9237889565553798E-2</v>
      </c>
      <c r="O13">
        <f>B13*I13</f>
        <v>11.606824633386498</v>
      </c>
      <c r="P13">
        <f t="shared" ref="P13:S13" si="0">C13*J13</f>
        <v>0</v>
      </c>
      <c r="Q13">
        <f t="shared" si="0"/>
        <v>5.6559645030572527</v>
      </c>
      <c r="R13">
        <f t="shared" si="0"/>
        <v>0</v>
      </c>
      <c r="S13">
        <f t="shared" si="0"/>
        <v>0</v>
      </c>
      <c r="U13" s="3">
        <f>SUM(O13:S13)</f>
        <v>17.26278913644375</v>
      </c>
      <c r="W13" s="149">
        <f t="shared" ref="W13:W59" si="1">U13/683</f>
        <v>2.5274947491132869E-2</v>
      </c>
      <c r="Y13" s="149">
        <f>W13*Exact_method_vals!B12</f>
        <v>3.4626678062852037E-2</v>
      </c>
    </row>
    <row r="14" spans="1:25" x14ac:dyDescent="0.25">
      <c r="A14" s="3">
        <v>1971</v>
      </c>
      <c r="B14" s="147">
        <f>Lamp_Allocation!I8</f>
        <v>0.89351351351351349</v>
      </c>
      <c r="C14" s="147">
        <f>Lamp_Allocation!J8</f>
        <v>0</v>
      </c>
      <c r="D14" s="147">
        <f>Lamp_Allocation!K8</f>
        <v>0.10648648648648648</v>
      </c>
      <c r="E14" s="147">
        <f>Lamp_Allocation!L8</f>
        <v>0</v>
      </c>
      <c r="F14" s="147">
        <f>Lamp_Allocation!M8</f>
        <v>0</v>
      </c>
      <c r="G14" s="147">
        <f>Lamp_Allocation!N8</f>
        <v>1</v>
      </c>
      <c r="I14">
        <f>K_All!H13</f>
        <v>13.041951454697227</v>
      </c>
      <c r="J14">
        <f>K_All!G13</f>
        <v>20.940370623467459</v>
      </c>
      <c r="K14">
        <f>K_All!D13</f>
        <v>55.411480778009945</v>
      </c>
      <c r="L14">
        <f>K_All!C13</f>
        <v>46.012016951286</v>
      </c>
      <c r="M14">
        <f>K_All!I13</f>
        <v>3.5193642517583008E-2</v>
      </c>
      <c r="O14">
        <f t="shared" ref="O14:O59" si="2">B14*I14</f>
        <v>11.653159867359197</v>
      </c>
      <c r="P14">
        <f t="shared" ref="P14:P59" si="3">C14*J14</f>
        <v>0</v>
      </c>
      <c r="Q14">
        <f t="shared" ref="Q14:Q59" si="4">D14*K14</f>
        <v>5.9005738990637617</v>
      </c>
      <c r="R14">
        <f t="shared" ref="R14:R59" si="5">E14*L14</f>
        <v>0</v>
      </c>
      <c r="S14">
        <f t="shared" ref="S14:S59" si="6">F14*M14</f>
        <v>0</v>
      </c>
      <c r="U14" s="3">
        <f t="shared" ref="U14:U59" si="7">SUM(O14:S14)</f>
        <v>17.553733766422958</v>
      </c>
      <c r="W14" s="149">
        <f t="shared" si="1"/>
        <v>2.5700927915699792E-2</v>
      </c>
      <c r="Y14" s="149">
        <f>W14*Exact_method_vals!B13</f>
        <v>3.521027124450872E-2</v>
      </c>
    </row>
    <row r="15" spans="1:25" x14ac:dyDescent="0.25">
      <c r="A15" s="3">
        <v>1972</v>
      </c>
      <c r="B15" s="147">
        <f>Lamp_Allocation!I9</f>
        <v>0.89050547180291773</v>
      </c>
      <c r="C15" s="147">
        <f>Lamp_Allocation!J9</f>
        <v>0</v>
      </c>
      <c r="D15" s="147">
        <f>Lamp_Allocation!K9</f>
        <v>0.10949452819708237</v>
      </c>
      <c r="E15" s="147">
        <f>Lamp_Allocation!L9</f>
        <v>0</v>
      </c>
      <c r="F15" s="147">
        <f>Lamp_Allocation!M9</f>
        <v>0</v>
      </c>
      <c r="G15" s="147">
        <f>Lamp_Allocation!N9</f>
        <v>1</v>
      </c>
      <c r="I15">
        <f>K_All!H14</f>
        <v>13.138434096684364</v>
      </c>
      <c r="J15">
        <f>K_All!G14</f>
        <v>20.742982976243127</v>
      </c>
      <c r="K15">
        <f>K_All!D14</f>
        <v>56.126490894846711</v>
      </c>
      <c r="L15">
        <f>K_All!C14</f>
        <v>46.492495699240521</v>
      </c>
      <c r="M15">
        <f>K_All!I14</f>
        <v>4.2362581296382484E-2</v>
      </c>
      <c r="O15">
        <f t="shared" si="2"/>
        <v>11.69984745401945</v>
      </c>
      <c r="P15">
        <f t="shared" si="3"/>
        <v>0</v>
      </c>
      <c r="Q15">
        <f t="shared" si="4"/>
        <v>6.1455436398890804</v>
      </c>
      <c r="R15">
        <f t="shared" si="5"/>
        <v>0</v>
      </c>
      <c r="S15">
        <f t="shared" si="6"/>
        <v>0</v>
      </c>
      <c r="U15" s="3">
        <f t="shared" si="7"/>
        <v>17.845391093908532</v>
      </c>
      <c r="W15" s="149">
        <f t="shared" si="1"/>
        <v>2.6127951821242359E-2</v>
      </c>
      <c r="Y15" s="149">
        <f>W15*Exact_method_vals!B14</f>
        <v>3.5795293995102034E-2</v>
      </c>
    </row>
    <row r="16" spans="1:25" x14ac:dyDescent="0.25">
      <c r="A16" s="3">
        <v>1973</v>
      </c>
      <c r="B16" s="147">
        <f>Lamp_Allocation!I10</f>
        <v>0.88761846878501827</v>
      </c>
      <c r="C16" s="147">
        <f>Lamp_Allocation!J10</f>
        <v>0</v>
      </c>
      <c r="D16" s="147">
        <f>Lamp_Allocation!K10</f>
        <v>0.11238153121498168</v>
      </c>
      <c r="E16" s="147">
        <f>Lamp_Allocation!L10</f>
        <v>0</v>
      </c>
      <c r="F16" s="147">
        <f>Lamp_Allocation!M10</f>
        <v>0</v>
      </c>
      <c r="G16" s="147">
        <f>Lamp_Allocation!N10</f>
        <v>1</v>
      </c>
      <c r="I16">
        <f>K_All!H15</f>
        <v>13.234916738671529</v>
      </c>
      <c r="J16">
        <f>K_All!G15</f>
        <v>20.545595329018795</v>
      </c>
      <c r="K16">
        <f>K_All!D15</f>
        <v>56.841501011683476</v>
      </c>
      <c r="L16">
        <f>K_All!C15</f>
        <v>46.972974447195043</v>
      </c>
      <c r="M16">
        <f>K_All!I15</f>
        <v>5.0991831641070573E-2</v>
      </c>
      <c r="O16">
        <f t="shared" si="2"/>
        <v>11.74755653007683</v>
      </c>
      <c r="P16">
        <f t="shared" si="3"/>
        <v>0</v>
      </c>
      <c r="Q16">
        <f t="shared" si="4"/>
        <v>6.3879349202509195</v>
      </c>
      <c r="R16">
        <f t="shared" si="5"/>
        <v>0</v>
      </c>
      <c r="S16">
        <f t="shared" si="6"/>
        <v>0</v>
      </c>
      <c r="U16" s="3">
        <f t="shared" si="7"/>
        <v>18.135491450327748</v>
      </c>
      <c r="W16" s="149">
        <f t="shared" si="1"/>
        <v>2.6552696120538431E-2</v>
      </c>
      <c r="Y16" s="149">
        <f>W16*Exact_method_vals!B15</f>
        <v>3.637719368513765E-2</v>
      </c>
    </row>
    <row r="17" spans="1:25" x14ac:dyDescent="0.25">
      <c r="A17" s="3">
        <v>1974</v>
      </c>
      <c r="B17" s="147">
        <f>Lamp_Allocation!I11</f>
        <v>0.88486156525283222</v>
      </c>
      <c r="C17" s="147">
        <f>Lamp_Allocation!J11</f>
        <v>0</v>
      </c>
      <c r="D17" s="147">
        <f>Lamp_Allocation!K11</f>
        <v>0.11513843474716785</v>
      </c>
      <c r="E17" s="147">
        <f>Lamp_Allocation!L11</f>
        <v>0</v>
      </c>
      <c r="F17" s="147">
        <f>Lamp_Allocation!M11</f>
        <v>0</v>
      </c>
      <c r="G17" s="147">
        <f>Lamp_Allocation!N11</f>
        <v>1</v>
      </c>
      <c r="I17">
        <f>K_All!H16</f>
        <v>13.331399380658667</v>
      </c>
      <c r="J17">
        <f>K_All!G16</f>
        <v>20.348207681794406</v>
      </c>
      <c r="K17">
        <f>K_All!D16</f>
        <v>57.556511128520242</v>
      </c>
      <c r="L17">
        <f>K_All!C16</f>
        <v>47.453453195149564</v>
      </c>
      <c r="M17">
        <f>K_All!I16</f>
        <v>6.1378858760270508E-2</v>
      </c>
      <c r="O17">
        <f t="shared" si="2"/>
        <v>11.796442922980265</v>
      </c>
      <c r="P17">
        <f t="shared" si="3"/>
        <v>0</v>
      </c>
      <c r="Q17">
        <f t="shared" si="4"/>
        <v>6.6269666008457682</v>
      </c>
      <c r="R17">
        <f t="shared" si="5"/>
        <v>0</v>
      </c>
      <c r="S17">
        <f t="shared" si="6"/>
        <v>0</v>
      </c>
      <c r="U17" s="3">
        <f t="shared" si="7"/>
        <v>18.423409523826034</v>
      </c>
      <c r="W17" s="149">
        <f t="shared" si="1"/>
        <v>2.6974245276465643E-2</v>
      </c>
      <c r="Y17" s="149">
        <f>W17*Exact_method_vals!B16</f>
        <v>3.6954716028757932E-2</v>
      </c>
    </row>
    <row r="18" spans="1:25" x14ac:dyDescent="0.25">
      <c r="A18" s="3">
        <v>1975</v>
      </c>
      <c r="B18" s="147">
        <f>Lamp_Allocation!I12</f>
        <v>0.88225505977680918</v>
      </c>
      <c r="C18" s="147">
        <f>Lamp_Allocation!J12</f>
        <v>0</v>
      </c>
      <c r="D18" s="147">
        <f>Lamp_Allocation!K12</f>
        <v>0.11774494022319086</v>
      </c>
      <c r="E18" s="147">
        <f>Lamp_Allocation!L12</f>
        <v>0</v>
      </c>
      <c r="F18" s="147">
        <f>Lamp_Allocation!M12</f>
        <v>0</v>
      </c>
      <c r="G18" s="147">
        <f>Lamp_Allocation!N12</f>
        <v>1</v>
      </c>
      <c r="I18">
        <f>K_All!H17</f>
        <v>13.427882022645832</v>
      </c>
      <c r="J18">
        <f>K_All!G17</f>
        <v>20.150820034570074</v>
      </c>
      <c r="K18">
        <f>K_All!D17</f>
        <v>58.271521245357008</v>
      </c>
      <c r="L18">
        <f>K_All!C17</f>
        <v>47.933931943104085</v>
      </c>
      <c r="M18">
        <f>K_All!I17</f>
        <v>7.3881721473191511E-2</v>
      </c>
      <c r="O18">
        <f t="shared" si="2"/>
        <v>11.84681685656534</v>
      </c>
      <c r="P18">
        <f t="shared" si="3"/>
        <v>0</v>
      </c>
      <c r="Q18">
        <f t="shared" si="4"/>
        <v>6.861176785748957</v>
      </c>
      <c r="R18">
        <f t="shared" si="5"/>
        <v>0</v>
      </c>
      <c r="S18">
        <f t="shared" si="6"/>
        <v>0</v>
      </c>
      <c r="U18" s="3">
        <f t="shared" si="7"/>
        <v>18.707993642314296</v>
      </c>
      <c r="W18" s="149">
        <f t="shared" si="1"/>
        <v>2.7390913092700288E-2</v>
      </c>
      <c r="Y18" s="149">
        <f>W18*Exact_method_vals!B17</f>
        <v>3.7525550936999399E-2</v>
      </c>
    </row>
    <row r="19" spans="1:25" x14ac:dyDescent="0.25">
      <c r="A19" s="3">
        <v>1976</v>
      </c>
      <c r="B19" s="147">
        <f>Lamp_Allocation!I13</f>
        <v>0.87980382627137355</v>
      </c>
      <c r="C19" s="147">
        <f>Lamp_Allocation!J13</f>
        <v>0</v>
      </c>
      <c r="D19" s="147">
        <f>Lamp_Allocation!K13</f>
        <v>0.12019617372862634</v>
      </c>
      <c r="E19" s="147">
        <f>Lamp_Allocation!L13</f>
        <v>0</v>
      </c>
      <c r="F19" s="147">
        <f>Lamp_Allocation!M13</f>
        <v>0</v>
      </c>
      <c r="G19" s="147">
        <f>Lamp_Allocation!N13</f>
        <v>0.99999999999999989</v>
      </c>
      <c r="I19">
        <f>K_All!H18</f>
        <v>13.524364664632969</v>
      </c>
      <c r="J19">
        <f>K_All!G18</f>
        <v>19.953432387345742</v>
      </c>
      <c r="K19">
        <f>K_All!D18</f>
        <v>58.986531362193773</v>
      </c>
      <c r="L19">
        <f>K_All!C18</f>
        <v>48.414410691058606</v>
      </c>
      <c r="M19">
        <f>K_All!I18</f>
        <v>8.8931415117405987E-2</v>
      </c>
      <c r="O19">
        <f t="shared" si="2"/>
        <v>11.898787779833448</v>
      </c>
      <c r="P19">
        <f t="shared" si="3"/>
        <v>0</v>
      </c>
      <c r="Q19">
        <f t="shared" si="4"/>
        <v>7.0899553712593093</v>
      </c>
      <c r="R19">
        <f t="shared" si="5"/>
        <v>0</v>
      </c>
      <c r="S19">
        <f t="shared" si="6"/>
        <v>0</v>
      </c>
      <c r="U19" s="3">
        <f t="shared" si="7"/>
        <v>18.988743151092756</v>
      </c>
      <c r="W19" s="149">
        <f t="shared" si="1"/>
        <v>2.7801966546255864E-2</v>
      </c>
      <c r="Y19" s="149">
        <f>W19*Exact_method_vals!B18</f>
        <v>3.8088694168370539E-2</v>
      </c>
    </row>
    <row r="20" spans="1:25" x14ac:dyDescent="0.25">
      <c r="A20" s="3">
        <v>1977</v>
      </c>
      <c r="B20" s="147">
        <f>Lamp_Allocation!I14</f>
        <v>0.8775363821770541</v>
      </c>
      <c r="C20" s="147">
        <f>Lamp_Allocation!J14</f>
        <v>0</v>
      </c>
      <c r="D20" s="147">
        <f>Lamp_Allocation!K14</f>
        <v>0.12246361782294583</v>
      </c>
      <c r="E20" s="147">
        <f>Lamp_Allocation!L14</f>
        <v>0</v>
      </c>
      <c r="F20" s="147">
        <f>Lamp_Allocation!M14</f>
        <v>0</v>
      </c>
      <c r="G20" s="147">
        <f>Lamp_Allocation!N14</f>
        <v>0.99999999999999989</v>
      </c>
      <c r="I20">
        <f>K_All!H19</f>
        <v>13.620847306620135</v>
      </c>
      <c r="J20">
        <f>K_All!G19</f>
        <v>19.756044740121411</v>
      </c>
      <c r="K20">
        <f>K_All!D19</f>
        <v>59.701541479030539</v>
      </c>
      <c r="L20">
        <f>K_All!C19</f>
        <v>48.894889439013127</v>
      </c>
      <c r="M20">
        <f>K_All!I19</f>
        <v>0.1070467287047947</v>
      </c>
      <c r="O20">
        <f t="shared" si="2"/>
        <v>11.952789067637505</v>
      </c>
      <c r="P20">
        <f t="shared" si="3"/>
        <v>0</v>
      </c>
      <c r="Q20">
        <f t="shared" si="4"/>
        <v>7.3112667591287446</v>
      </c>
      <c r="R20">
        <f t="shared" si="5"/>
        <v>0</v>
      </c>
      <c r="S20">
        <f t="shared" si="6"/>
        <v>0</v>
      </c>
      <c r="U20" s="3">
        <f t="shared" si="7"/>
        <v>19.264055826766249</v>
      </c>
      <c r="W20" s="149">
        <f t="shared" si="1"/>
        <v>2.8205059775646045E-2</v>
      </c>
      <c r="Y20" s="149">
        <f>W20*Exact_method_vals!B19</f>
        <v>3.8640931892635087E-2</v>
      </c>
    </row>
    <row r="21" spans="1:25" x14ac:dyDescent="0.25">
      <c r="A21" s="3">
        <v>1978</v>
      </c>
      <c r="B21" s="147">
        <f>Lamp_Allocation!I15</f>
        <v>0.87546943194505533</v>
      </c>
      <c r="C21" s="147">
        <f>Lamp_Allocation!J15</f>
        <v>0</v>
      </c>
      <c r="D21" s="147">
        <f>Lamp_Allocation!K15</f>
        <v>0.12453056805494468</v>
      </c>
      <c r="E21" s="147">
        <f>Lamp_Allocation!L15</f>
        <v>0</v>
      </c>
      <c r="F21" s="147">
        <f>Lamp_Allocation!M15</f>
        <v>0</v>
      </c>
      <c r="G21" s="147">
        <f>Lamp_Allocation!N15</f>
        <v>1</v>
      </c>
      <c r="I21">
        <f>K_All!H20</f>
        <v>13.717329948607272</v>
      </c>
      <c r="J21">
        <f>K_All!G20</f>
        <v>19.558657092897022</v>
      </c>
      <c r="K21">
        <f>K_All!D20</f>
        <v>60.416551595867304</v>
      </c>
      <c r="L21">
        <f>K_All!C20</f>
        <v>49.375368186967648</v>
      </c>
      <c r="M21">
        <f>K_All!I20</f>
        <v>0.1288521284775527</v>
      </c>
      <c r="O21">
        <f t="shared" si="2"/>
        <v>12.009103057910103</v>
      </c>
      <c r="P21">
        <f t="shared" si="3"/>
        <v>0</v>
      </c>
      <c r="Q21">
        <f t="shared" si="4"/>
        <v>7.52370749015423</v>
      </c>
      <c r="R21">
        <f t="shared" si="5"/>
        <v>0</v>
      </c>
      <c r="S21">
        <f t="shared" si="6"/>
        <v>0</v>
      </c>
      <c r="U21" s="3">
        <f t="shared" si="7"/>
        <v>19.532810548064333</v>
      </c>
      <c r="W21" s="149">
        <f t="shared" si="1"/>
        <v>2.8598551314881895E-2</v>
      </c>
      <c r="Y21" s="149">
        <f>W21*Exact_method_vals!B20</f>
        <v>3.9180015301388198E-2</v>
      </c>
    </row>
    <row r="22" spans="1:25" x14ac:dyDescent="0.25">
      <c r="A22" s="3">
        <v>1979</v>
      </c>
      <c r="B22" s="147">
        <f>Lamp_Allocation!I16</f>
        <v>0.87361540309685759</v>
      </c>
      <c r="C22" s="147">
        <f>Lamp_Allocation!J16</f>
        <v>0</v>
      </c>
      <c r="D22" s="147">
        <f>Lamp_Allocation!K16</f>
        <v>0.12638459690314244</v>
      </c>
      <c r="E22" s="147">
        <f>Lamp_Allocation!L16</f>
        <v>0</v>
      </c>
      <c r="F22" s="147">
        <f>Lamp_Allocation!M16</f>
        <v>0</v>
      </c>
      <c r="G22" s="147">
        <f>Lamp_Allocation!N16</f>
        <v>1</v>
      </c>
      <c r="I22">
        <f>K_All!H21</f>
        <v>13.813812590594409</v>
      </c>
      <c r="J22">
        <f>K_All!G21</f>
        <v>19.36126944567269</v>
      </c>
      <c r="K22">
        <f>K_All!D21</f>
        <v>61.131561712704297</v>
      </c>
      <c r="L22">
        <f>K_All!C21</f>
        <v>49.85584693492217</v>
      </c>
      <c r="M22">
        <f>K_All!I21</f>
        <v>0.15509928434134479</v>
      </c>
      <c r="O22">
        <f t="shared" si="2"/>
        <v>12.067959454636581</v>
      </c>
      <c r="P22">
        <f t="shared" si="3"/>
        <v>0</v>
      </c>
      <c r="Q22">
        <f t="shared" si="4"/>
        <v>7.7260877851197085</v>
      </c>
      <c r="R22">
        <f t="shared" si="5"/>
        <v>0</v>
      </c>
      <c r="S22">
        <f t="shared" si="6"/>
        <v>0</v>
      </c>
      <c r="U22" s="3">
        <f t="shared" si="7"/>
        <v>19.794047239756289</v>
      </c>
      <c r="W22" s="149">
        <f t="shared" si="1"/>
        <v>2.8981035490126338E-2</v>
      </c>
      <c r="Y22" s="149">
        <f>W22*Exact_method_vals!B21</f>
        <v>3.9704018621473089E-2</v>
      </c>
    </row>
    <row r="23" spans="1:25" x14ac:dyDescent="0.25">
      <c r="A23" s="3">
        <v>1980</v>
      </c>
      <c r="B23" s="147">
        <f>Lamp_Allocation!I17</f>
        <v>0.87199831085196411</v>
      </c>
      <c r="C23" s="147">
        <f>Lamp_Allocation!J17</f>
        <v>0</v>
      </c>
      <c r="D23" s="147">
        <f>Lamp_Allocation!K17</f>
        <v>0.12800168914803597</v>
      </c>
      <c r="E23" s="147">
        <f>Lamp_Allocation!L17</f>
        <v>0</v>
      </c>
      <c r="F23" s="147">
        <f>Lamp_Allocation!M17</f>
        <v>0</v>
      </c>
      <c r="G23" s="147">
        <f>Lamp_Allocation!N17</f>
        <v>1</v>
      </c>
      <c r="I23">
        <f>K_All!H22</f>
        <v>13.910295232581575</v>
      </c>
      <c r="J23">
        <f>K_All!G22</f>
        <v>19.163881798448358</v>
      </c>
      <c r="K23">
        <f>K_All!D22</f>
        <v>61.846571829541062</v>
      </c>
      <c r="L23">
        <f>K_All!C22</f>
        <v>50.336325682876691</v>
      </c>
      <c r="M23">
        <f>K_All!I22</f>
        <v>0.18669298122916203</v>
      </c>
      <c r="O23">
        <f t="shared" si="2"/>
        <v>12.129753946263262</v>
      </c>
      <c r="P23">
        <f t="shared" si="3"/>
        <v>0</v>
      </c>
      <c r="Q23">
        <f t="shared" si="4"/>
        <v>7.9164656621965932</v>
      </c>
      <c r="R23">
        <f t="shared" si="5"/>
        <v>0</v>
      </c>
      <c r="S23">
        <f t="shared" si="6"/>
        <v>0</v>
      </c>
      <c r="U23" s="3">
        <f t="shared" si="7"/>
        <v>20.046219608459857</v>
      </c>
      <c r="W23" s="149">
        <f t="shared" si="1"/>
        <v>2.935024832863815E-2</v>
      </c>
      <c r="Y23" s="149">
        <f>W23*Exact_method_vals!B22</f>
        <v>4.0209840210234271E-2</v>
      </c>
    </row>
    <row r="24" spans="1:25" x14ac:dyDescent="0.25">
      <c r="A24" s="3">
        <v>1981</v>
      </c>
      <c r="B24" s="147">
        <f>Lamp_Allocation!I18</f>
        <v>0.86987922994140854</v>
      </c>
      <c r="C24" s="147">
        <f>Lamp_Allocation!J18</f>
        <v>0</v>
      </c>
      <c r="D24" s="147">
        <f>Lamp_Allocation!K18</f>
        <v>0.1294591255131731</v>
      </c>
      <c r="E24" s="147">
        <f>Lamp_Allocation!L18</f>
        <v>6.6164454541831075E-4</v>
      </c>
      <c r="F24" s="147">
        <f>Lamp_Allocation!M18</f>
        <v>0</v>
      </c>
      <c r="G24" s="147">
        <f>Lamp_Allocation!N18</f>
        <v>0.99999999999999989</v>
      </c>
      <c r="I24">
        <f>K_All!H23</f>
        <v>14.006777874568712</v>
      </c>
      <c r="J24">
        <f>K_All!G23</f>
        <v>18.966494151224026</v>
      </c>
      <c r="K24">
        <f>K_All!D23</f>
        <v>62.561581946377828</v>
      </c>
      <c r="L24">
        <f>K_All!C23</f>
        <v>50.816804430831212</v>
      </c>
      <c r="M24">
        <f>K_All!I23</f>
        <v>0.22472230860538642</v>
      </c>
      <c r="O24">
        <f t="shared" si="2"/>
        <v>12.18420515149019</v>
      </c>
      <c r="P24">
        <f t="shared" si="3"/>
        <v>0</v>
      </c>
      <c r="Q24">
        <f t="shared" si="4"/>
        <v>8.0991676894987918</v>
      </c>
      <c r="R24">
        <f t="shared" si="5"/>
        <v>3.3622661467248516E-2</v>
      </c>
      <c r="S24">
        <f t="shared" si="6"/>
        <v>0</v>
      </c>
      <c r="U24" s="3">
        <f t="shared" si="7"/>
        <v>20.31699550245623</v>
      </c>
      <c r="W24" s="149">
        <f t="shared" si="1"/>
        <v>2.9746699125118931E-2</v>
      </c>
      <c r="Y24" s="149">
        <f>W24*Exact_method_vals!B23</f>
        <v>4.0752977801412939E-2</v>
      </c>
    </row>
    <row r="25" spans="1:25" x14ac:dyDescent="0.25">
      <c r="A25" s="3">
        <v>1982</v>
      </c>
      <c r="B25" s="147">
        <f>Lamp_Allocation!I19</f>
        <v>0.86791196741854648</v>
      </c>
      <c r="C25" s="147">
        <f>Lamp_Allocation!J19</f>
        <v>0</v>
      </c>
      <c r="D25" s="147">
        <f>Lamp_Allocation!K19</f>
        <v>0.13067042606516291</v>
      </c>
      <c r="E25" s="147">
        <f>Lamp_Allocation!L19</f>
        <v>1.4176065162907268E-3</v>
      </c>
      <c r="F25" s="147">
        <f>Lamp_Allocation!M19</f>
        <v>0</v>
      </c>
      <c r="G25" s="147">
        <f>Lamp_Allocation!N19</f>
        <v>1</v>
      </c>
      <c r="I25">
        <f>K_All!H24</f>
        <v>14.103260516555878</v>
      </c>
      <c r="J25">
        <f>K_All!G24</f>
        <v>18.769106503999694</v>
      </c>
      <c r="K25">
        <f>K_All!D24</f>
        <v>63.276592063214594</v>
      </c>
      <c r="L25">
        <f>K_All!C24</f>
        <v>51.297283178785733</v>
      </c>
      <c r="M25">
        <f>K_All!I24</f>
        <v>0.27049820326640717</v>
      </c>
      <c r="O25">
        <f t="shared" si="2"/>
        <v>12.240388581940318</v>
      </c>
      <c r="P25">
        <f t="shared" si="3"/>
        <v>0</v>
      </c>
      <c r="Q25">
        <f t="shared" si="4"/>
        <v>8.2683792448517561</v>
      </c>
      <c r="R25">
        <f t="shared" si="5"/>
        <v>7.2719362902257348E-2</v>
      </c>
      <c r="S25">
        <f t="shared" si="6"/>
        <v>0</v>
      </c>
      <c r="U25" s="3">
        <f t="shared" si="7"/>
        <v>20.581487189694332</v>
      </c>
      <c r="W25" s="149">
        <f t="shared" si="1"/>
        <v>3.0133949033227428E-2</v>
      </c>
      <c r="Y25" s="149">
        <f>W25*Exact_method_vals!B24</f>
        <v>4.1283510175521579E-2</v>
      </c>
    </row>
    <row r="26" spans="1:25" x14ac:dyDescent="0.25">
      <c r="A26" s="3">
        <v>1983</v>
      </c>
      <c r="B26" s="147">
        <f>Lamp_Allocation!I20</f>
        <v>0.86612093395761447</v>
      </c>
      <c r="C26" s="147">
        <f>Lamp_Allocation!J20</f>
        <v>0</v>
      </c>
      <c r="D26" s="147">
        <f>Lamp_Allocation!K20</f>
        <v>0.13160731887629373</v>
      </c>
      <c r="E26" s="147">
        <f>Lamp_Allocation!L20</f>
        <v>2.2717471660916705E-3</v>
      </c>
      <c r="F26" s="147">
        <f>Lamp_Allocation!M20</f>
        <v>0</v>
      </c>
      <c r="G26" s="147">
        <f>Lamp_Allocation!N20</f>
        <v>0.99999999999999989</v>
      </c>
      <c r="I26">
        <f>K_All!H25</f>
        <v>14.199743158543015</v>
      </c>
      <c r="J26">
        <f>K_All!G25</f>
        <v>18.571718856775306</v>
      </c>
      <c r="K26">
        <f>K_All!D25</f>
        <v>63.991602180051359</v>
      </c>
      <c r="L26">
        <f>K_All!C25</f>
        <v>51.777761926740254</v>
      </c>
      <c r="M26">
        <f>K_All!I25</f>
        <v>0.32559863960297852</v>
      </c>
      <c r="O26">
        <f t="shared" si="2"/>
        <v>12.298694806435522</v>
      </c>
      <c r="P26">
        <f t="shared" si="3"/>
        <v>0</v>
      </c>
      <c r="Q26">
        <f t="shared" si="4"/>
        <v>8.421763193514952</v>
      </c>
      <c r="R26">
        <f t="shared" si="5"/>
        <v>0.11762598392364136</v>
      </c>
      <c r="S26">
        <f t="shared" si="6"/>
        <v>0</v>
      </c>
      <c r="U26" s="3">
        <f t="shared" si="7"/>
        <v>20.838083983874117</v>
      </c>
      <c r="W26" s="149">
        <f t="shared" si="1"/>
        <v>3.0509639800694169E-2</v>
      </c>
      <c r="Y26" s="149">
        <f>W26*Exact_method_vals!B25</f>
        <v>4.1798206526951015E-2</v>
      </c>
    </row>
    <row r="27" spans="1:25" x14ac:dyDescent="0.25">
      <c r="A27" s="3">
        <v>1984</v>
      </c>
      <c r="B27" s="147">
        <f>Lamp_Allocation!I21</f>
        <v>0.86452918264348833</v>
      </c>
      <c r="C27" s="147">
        <f>Lamp_Allocation!J21</f>
        <v>0</v>
      </c>
      <c r="D27" s="147">
        <f>Lamp_Allocation!K21</f>
        <v>0.1322350373592398</v>
      </c>
      <c r="E27" s="147">
        <f>Lamp_Allocation!L21</f>
        <v>3.2357799972719419E-3</v>
      </c>
      <c r="F27" s="147">
        <f>Lamp_Allocation!M21</f>
        <v>0</v>
      </c>
      <c r="G27" s="147">
        <f>Lamp_Allocation!N21</f>
        <v>1</v>
      </c>
      <c r="I27">
        <f>K_All!H26</f>
        <v>14.296225800530181</v>
      </c>
      <c r="J27">
        <f>K_All!G26</f>
        <v>18.374331209550974</v>
      </c>
      <c r="K27">
        <f>K_All!D26</f>
        <v>64.706612296888125</v>
      </c>
      <c r="L27">
        <f>K_All!C26</f>
        <v>52.258240674694662</v>
      </c>
      <c r="M27">
        <f>K_All!I26</f>
        <v>0.3919230251111841</v>
      </c>
      <c r="O27">
        <f t="shared" si="2"/>
        <v>12.359504406219106</v>
      </c>
      <c r="P27">
        <f t="shared" si="3"/>
        <v>0</v>
      </c>
      <c r="Q27">
        <f t="shared" si="4"/>
        <v>8.5564812944688473</v>
      </c>
      <c r="R27">
        <f t="shared" si="5"/>
        <v>0.16909616986779999</v>
      </c>
      <c r="S27">
        <f t="shared" si="6"/>
        <v>0</v>
      </c>
      <c r="U27" s="3">
        <f t="shared" si="7"/>
        <v>21.085081870555754</v>
      </c>
      <c r="W27" s="149">
        <f t="shared" si="1"/>
        <v>3.0871276530828336E-2</v>
      </c>
      <c r="Y27" s="149">
        <f>W27*Exact_method_vals!B26</f>
        <v>4.229364884723482E-2</v>
      </c>
    </row>
    <row r="28" spans="1:25" x14ac:dyDescent="0.25">
      <c r="A28" s="3">
        <v>1985</v>
      </c>
      <c r="B28" s="147">
        <f>Lamp_Allocation!I22</f>
        <v>0.86313628899835804</v>
      </c>
      <c r="C28" s="147">
        <f>Lamp_Allocation!J22</f>
        <v>0</v>
      </c>
      <c r="D28" s="147">
        <f>Lamp_Allocation!K22</f>
        <v>0.1325496342737722</v>
      </c>
      <c r="E28" s="147">
        <f>Lamp_Allocation!L22</f>
        <v>4.3140767278698313E-3</v>
      </c>
      <c r="F28" s="147">
        <f>Lamp_Allocation!M22</f>
        <v>0</v>
      </c>
      <c r="G28" s="147">
        <f>Lamp_Allocation!N22</f>
        <v>1</v>
      </c>
      <c r="I28">
        <f>K_All!H27</f>
        <v>14.392708442517318</v>
      </c>
      <c r="J28">
        <f>K_All!G27</f>
        <v>18.176943562326642</v>
      </c>
      <c r="K28">
        <f>K_All!D27</f>
        <v>65.42162241372489</v>
      </c>
      <c r="L28">
        <f>K_All!C27</f>
        <v>52.738719422649183</v>
      </c>
      <c r="M28">
        <f>K_All!I27</f>
        <v>0.47175767625930826</v>
      </c>
      <c r="O28">
        <f t="shared" si="2"/>
        <v>12.422868953709735</v>
      </c>
      <c r="P28">
        <f t="shared" si="3"/>
        <v>0</v>
      </c>
      <c r="Q28">
        <f t="shared" si="4"/>
        <v>8.6716121245360522</v>
      </c>
      <c r="R28">
        <f t="shared" si="5"/>
        <v>0.2275188821189075</v>
      </c>
      <c r="S28">
        <f t="shared" si="6"/>
        <v>0</v>
      </c>
      <c r="U28" s="3">
        <f t="shared" si="7"/>
        <v>21.321999960364693</v>
      </c>
      <c r="W28" s="149">
        <f t="shared" si="1"/>
        <v>3.1218155139626197E-2</v>
      </c>
      <c r="Y28" s="149">
        <f>W28*Exact_method_vals!B27</f>
        <v>4.2768872541287896E-2</v>
      </c>
    </row>
    <row r="29" spans="1:25" x14ac:dyDescent="0.25">
      <c r="A29" s="3">
        <v>1986</v>
      </c>
      <c r="B29" s="147">
        <f>Lamp_Allocation!I23</f>
        <v>0.86193219865044846</v>
      </c>
      <c r="C29" s="147">
        <f>Lamp_Allocation!J23</f>
        <v>0</v>
      </c>
      <c r="D29" s="147">
        <f>Lamp_Allocation!K23</f>
        <v>0.13257099126544367</v>
      </c>
      <c r="E29" s="147">
        <f>Lamp_Allocation!L23</f>
        <v>5.4968100841078166E-3</v>
      </c>
      <c r="F29" s="147">
        <f>Lamp_Allocation!M23</f>
        <v>0</v>
      </c>
      <c r="G29" s="147">
        <f>Lamp_Allocation!N23</f>
        <v>1</v>
      </c>
      <c r="I29">
        <f>K_All!H28</f>
        <v>14.489191084504455</v>
      </c>
      <c r="J29">
        <f>K_All!G28</f>
        <v>17.97955591510231</v>
      </c>
      <c r="K29">
        <f>K_All!D28</f>
        <v>66.136632530561656</v>
      </c>
      <c r="L29">
        <f>K_All!C28</f>
        <v>53.219198170603704</v>
      </c>
      <c r="M29">
        <f>K_All!I28</f>
        <v>0.56785463177739692</v>
      </c>
      <c r="O29">
        <f t="shared" si="2"/>
        <v>12.488700328133401</v>
      </c>
      <c r="P29">
        <f t="shared" si="3"/>
        <v>0</v>
      </c>
      <c r="Q29">
        <f t="shared" si="4"/>
        <v>8.7677989335349462</v>
      </c>
      <c r="R29">
        <f t="shared" si="5"/>
        <v>0.2925358251723067</v>
      </c>
      <c r="S29">
        <f t="shared" si="6"/>
        <v>0</v>
      </c>
      <c r="U29" s="3">
        <f t="shared" si="7"/>
        <v>21.549035086840654</v>
      </c>
      <c r="W29" s="149">
        <f t="shared" si="1"/>
        <v>3.1550563816750594E-2</v>
      </c>
      <c r="Y29" s="149">
        <f>W29*Exact_method_vals!B28</f>
        <v>4.3224272428948315E-2</v>
      </c>
    </row>
    <row r="30" spans="1:25" x14ac:dyDescent="0.25">
      <c r="A30" s="3">
        <v>1987</v>
      </c>
      <c r="B30" s="147">
        <f>Lamp_Allocation!I24</f>
        <v>0.86082769939073545</v>
      </c>
      <c r="C30" s="147">
        <f>Lamp_Allocation!J24</f>
        <v>5.809435976384643E-5</v>
      </c>
      <c r="D30" s="147">
        <f>Lamp_Allocation!K24</f>
        <v>0.13231716615713074</v>
      </c>
      <c r="E30" s="147">
        <f>Lamp_Allocation!L24</f>
        <v>6.7970400923700316E-3</v>
      </c>
      <c r="F30" s="147">
        <f>Lamp_Allocation!M24</f>
        <v>0</v>
      </c>
      <c r="G30" s="147">
        <f>Lamp_Allocation!N24</f>
        <v>1</v>
      </c>
      <c r="I30">
        <f>K_All!H29</f>
        <v>14.585673726491621</v>
      </c>
      <c r="J30">
        <f>K_All!G29</f>
        <v>17.782168267877978</v>
      </c>
      <c r="K30">
        <f>K_All!D29</f>
        <v>66.851642647398421</v>
      </c>
      <c r="L30">
        <f>K_All!C29</f>
        <v>53.699676918558225</v>
      </c>
      <c r="M30">
        <f>K_All!I29</f>
        <v>0.68352652019974558</v>
      </c>
      <c r="O30">
        <f t="shared" si="2"/>
        <v>12.555751958039677</v>
      </c>
      <c r="P30">
        <f t="shared" si="3"/>
        <v>1.0330436807353572E-3</v>
      </c>
      <c r="Q30">
        <f t="shared" si="4"/>
        <v>8.8456199080529441</v>
      </c>
      <c r="R30">
        <f t="shared" si="5"/>
        <v>0.36499885696275786</v>
      </c>
      <c r="S30">
        <f t="shared" si="6"/>
        <v>0</v>
      </c>
      <c r="U30" s="3">
        <f t="shared" si="7"/>
        <v>21.767403766736113</v>
      </c>
      <c r="W30" s="149">
        <f t="shared" si="1"/>
        <v>3.187028369946722E-2</v>
      </c>
      <c r="Y30" s="149">
        <f>W30*Exact_method_vals!B29</f>
        <v>4.3662288668270093E-2</v>
      </c>
    </row>
    <row r="31" spans="1:25" x14ac:dyDescent="0.25">
      <c r="A31" s="3">
        <v>1988</v>
      </c>
      <c r="B31" s="147">
        <f>Lamp_Allocation!I25</f>
        <v>0.85860743884603252</v>
      </c>
      <c r="C31" s="147">
        <f>Lamp_Allocation!J25</f>
        <v>1.4410254939634653E-3</v>
      </c>
      <c r="D31" s="147">
        <f>Lamp_Allocation!K25</f>
        <v>0.13174270884115741</v>
      </c>
      <c r="E31" s="147">
        <f>Lamp_Allocation!L25</f>
        <v>8.2088268188466058E-3</v>
      </c>
      <c r="F31" s="147">
        <f>Lamp_Allocation!M25</f>
        <v>0</v>
      </c>
      <c r="G31" s="147">
        <f>Lamp_Allocation!N25</f>
        <v>0.99999999999999989</v>
      </c>
      <c r="I31">
        <f>K_All!H30</f>
        <v>14.682156368478758</v>
      </c>
      <c r="J31">
        <f>K_All!G30</f>
        <v>17.584780620653589</v>
      </c>
      <c r="K31">
        <f>K_All!D30</f>
        <v>67.566652764235187</v>
      </c>
      <c r="L31">
        <f>K_All!C30</f>
        <v>54.180155666512746</v>
      </c>
      <c r="M31">
        <f>K_All!I30</f>
        <v>0.82276075190929432</v>
      </c>
      <c r="O31">
        <f t="shared" si="2"/>
        <v>12.606208676276513</v>
      </c>
      <c r="P31">
        <f t="shared" si="3"/>
        <v>2.5340117180116511E-2</v>
      </c>
      <c r="Q31">
        <f t="shared" si="4"/>
        <v>8.9014138624902195</v>
      </c>
      <c r="R31">
        <f t="shared" si="5"/>
        <v>0.44475551488455373</v>
      </c>
      <c r="S31">
        <f t="shared" si="6"/>
        <v>0</v>
      </c>
      <c r="U31" s="3">
        <f t="shared" si="7"/>
        <v>21.977718170831402</v>
      </c>
      <c r="W31" s="149">
        <f t="shared" si="1"/>
        <v>3.2178211084672621E-2</v>
      </c>
      <c r="Y31" s="149">
        <f>W31*Exact_method_vals!B30</f>
        <v>4.4084149186001495E-2</v>
      </c>
    </row>
    <row r="32" spans="1:25" x14ac:dyDescent="0.25">
      <c r="A32" s="3">
        <v>1989</v>
      </c>
      <c r="B32" s="147">
        <f>Lamp_Allocation!I26</f>
        <v>0.85638497552821513</v>
      </c>
      <c r="C32" s="147">
        <f>Lamp_Allocation!J26</f>
        <v>2.9536133953804639E-3</v>
      </c>
      <c r="D32" s="147">
        <f>Lamp_Allocation!K26</f>
        <v>0.13092227817796762</v>
      </c>
      <c r="E32" s="147">
        <f>Lamp_Allocation!L26</f>
        <v>9.7391328984367809E-3</v>
      </c>
      <c r="F32" s="147">
        <f>Lamp_Allocation!M26</f>
        <v>0</v>
      </c>
      <c r="G32" s="147">
        <f>Lamp_Allocation!N26</f>
        <v>1</v>
      </c>
      <c r="I32">
        <f>K_All!H31</f>
        <v>14.778639010465923</v>
      </c>
      <c r="J32">
        <f>K_All!G31</f>
        <v>17.387392973429257</v>
      </c>
      <c r="K32">
        <f>K_All!D31</f>
        <v>68.281662881071952</v>
      </c>
      <c r="L32">
        <f>K_All!C31</f>
        <v>54.660634414467268</v>
      </c>
      <c r="M32">
        <f>K_All!I31</f>
        <v>0.99035697208144391</v>
      </c>
      <c r="O32">
        <f t="shared" si="2"/>
        <v>12.656204407318185</v>
      </c>
      <c r="P32">
        <f t="shared" si="3"/>
        <v>5.1355636797064813E-2</v>
      </c>
      <c r="Q32">
        <f t="shared" si="4"/>
        <v>8.9395908621699078</v>
      </c>
      <c r="R32">
        <f t="shared" si="5"/>
        <v>0.53234718287536387</v>
      </c>
      <c r="S32">
        <f t="shared" si="6"/>
        <v>0</v>
      </c>
      <c r="U32" s="3">
        <f t="shared" si="7"/>
        <v>22.179498089160518</v>
      </c>
      <c r="W32" s="149">
        <f t="shared" si="1"/>
        <v>3.2473642883104711E-2</v>
      </c>
      <c r="Y32" s="149">
        <f>W32*Exact_method_vals!B31</f>
        <v>4.448889074985346E-2</v>
      </c>
    </row>
    <row r="33" spans="1:25" x14ac:dyDescent="0.25">
      <c r="A33" s="3">
        <v>1990</v>
      </c>
      <c r="B33" s="147">
        <f>Lamp_Allocation!I27</f>
        <v>0.8541474432248557</v>
      </c>
      <c r="C33" s="147">
        <f>Lamp_Allocation!J27</f>
        <v>4.5654239715745542E-3</v>
      </c>
      <c r="D33" s="147">
        <f>Lamp_Allocation!K27</f>
        <v>0.12989767390615745</v>
      </c>
      <c r="E33" s="147">
        <f>Lamp_Allocation!L27</f>
        <v>1.1389458897412235E-2</v>
      </c>
      <c r="F33" s="147">
        <f>Lamp_Allocation!M27</f>
        <v>0</v>
      </c>
      <c r="G33" s="147">
        <f>Lamp_Allocation!N27</f>
        <v>1</v>
      </c>
      <c r="I33">
        <f>K_All!H32</f>
        <v>14.875121652453061</v>
      </c>
      <c r="J33">
        <f>K_All!G32</f>
        <v>17.190005326204925</v>
      </c>
      <c r="K33">
        <f>K_All!D32</f>
        <v>68.996672997908718</v>
      </c>
      <c r="L33">
        <f>K_All!C32</f>
        <v>55.141113162421789</v>
      </c>
      <c r="M33">
        <f>K_All!I32</f>
        <v>1.1920925127678614</v>
      </c>
      <c r="O33">
        <f t="shared" si="2"/>
        <v>12.705547127101472</v>
      </c>
      <c r="P33">
        <f t="shared" si="3"/>
        <v>7.8479662387750226E-2</v>
      </c>
      <c r="Q33">
        <f t="shared" si="4"/>
        <v>8.9625073296921247</v>
      </c>
      <c r="R33">
        <f t="shared" si="5"/>
        <v>0.62802744192095972</v>
      </c>
      <c r="S33">
        <f t="shared" si="6"/>
        <v>0</v>
      </c>
      <c r="U33" s="3">
        <f t="shared" si="7"/>
        <v>22.374561561102308</v>
      </c>
      <c r="W33" s="149">
        <f t="shared" si="1"/>
        <v>3.2759240938656377E-2</v>
      </c>
      <c r="Y33" s="149">
        <f>W33*Exact_method_vals!B32</f>
        <v>4.4880160085959242E-2</v>
      </c>
    </row>
    <row r="34" spans="1:25" x14ac:dyDescent="0.25">
      <c r="A34" s="3">
        <v>1991</v>
      </c>
      <c r="B34" s="147">
        <f>Lamp_Allocation!I28</f>
        <v>0.85191417464525621</v>
      </c>
      <c r="C34" s="147">
        <f>Lamp_Allocation!J28</f>
        <v>6.2569540790395478E-3</v>
      </c>
      <c r="D34" s="147">
        <f>Lamp_Allocation!K28</f>
        <v>0.12867621807991869</v>
      </c>
      <c r="E34" s="147">
        <f>Lamp_Allocation!L28</f>
        <v>1.3152653195785657E-2</v>
      </c>
      <c r="F34" s="147">
        <f>Lamp_Allocation!M28</f>
        <v>0</v>
      </c>
      <c r="G34" s="147">
        <f>Lamp_Allocation!N28</f>
        <v>1.0000000000000002</v>
      </c>
      <c r="I34">
        <f>K_All!H33</f>
        <v>14.971604294440226</v>
      </c>
      <c r="J34">
        <f>K_All!G33</f>
        <v>16.992617678980594</v>
      </c>
      <c r="K34">
        <f>K_All!D33</f>
        <v>69.711683114745483</v>
      </c>
      <c r="L34">
        <f>K_All!C33</f>
        <v>55.62159191037631</v>
      </c>
      <c r="M34">
        <f>K_All!I33</f>
        <v>1.4349215475410704</v>
      </c>
      <c r="O34">
        <f t="shared" si="2"/>
        <v>12.754521915613418</v>
      </c>
      <c r="P34">
        <f t="shared" si="3"/>
        <v>0.10632202850005716</v>
      </c>
      <c r="Q34">
        <f t="shared" si="4"/>
        <v>8.9702357391911747</v>
      </c>
      <c r="R34">
        <f t="shared" si="5"/>
        <v>0.73157150859469666</v>
      </c>
      <c r="S34">
        <f t="shared" si="6"/>
        <v>0</v>
      </c>
      <c r="U34" s="3">
        <f t="shared" si="7"/>
        <v>22.562651191899349</v>
      </c>
      <c r="W34" s="149">
        <f t="shared" si="1"/>
        <v>3.3034628392239161E-2</v>
      </c>
      <c r="Y34" s="149">
        <f>W34*Exact_method_vals!B33</f>
        <v>4.5257440897367655E-2</v>
      </c>
    </row>
    <row r="35" spans="1:25" x14ac:dyDescent="0.25">
      <c r="A35" s="3">
        <v>1992</v>
      </c>
      <c r="B35" s="147">
        <f>Lamp_Allocation!I29</f>
        <v>0.84964767575244438</v>
      </c>
      <c r="C35" s="147">
        <f>Lamp_Allocation!J29</f>
        <v>8.0024034522313877E-3</v>
      </c>
      <c r="D35" s="147">
        <f>Lamp_Allocation!K29</f>
        <v>0.12730103239198121</v>
      </c>
      <c r="E35" s="147">
        <f>Lamp_Allocation!L29</f>
        <v>1.5048888403342984E-2</v>
      </c>
      <c r="F35" s="147">
        <f>Lamp_Allocation!M29</f>
        <v>0</v>
      </c>
      <c r="G35" s="147">
        <f>Lamp_Allocation!N29</f>
        <v>0.99999999999999989</v>
      </c>
      <c r="I35">
        <f>K_All!H34</f>
        <v>15.068086936427363</v>
      </c>
      <c r="J35">
        <f>K_All!G34</f>
        <v>16.795230031756262</v>
      </c>
      <c r="K35">
        <f>K_All!D34</f>
        <v>70.426693231582476</v>
      </c>
      <c r="L35">
        <f>K_All!C34</f>
        <v>56.102070658330831</v>
      </c>
      <c r="M35">
        <f>K_All!I34</f>
        <v>1.7272148139047125</v>
      </c>
      <c r="O35">
        <f t="shared" si="2"/>
        <v>12.802565043571279</v>
      </c>
      <c r="P35">
        <f t="shared" si="3"/>
        <v>0.13440220678714659</v>
      </c>
      <c r="Q35">
        <f t="shared" si="4"/>
        <v>8.9653907563338038</v>
      </c>
      <c r="R35">
        <f t="shared" si="5"/>
        <v>0.8442738005336835</v>
      </c>
      <c r="S35">
        <f t="shared" si="6"/>
        <v>0</v>
      </c>
      <c r="U35" s="3">
        <f t="shared" si="7"/>
        <v>22.746631807225917</v>
      </c>
      <c r="W35" s="149">
        <f t="shared" si="1"/>
        <v>3.3303999717753906E-2</v>
      </c>
      <c r="Y35" s="149">
        <f>W35*Exact_method_vals!B34</f>
        <v>4.5626479613322855E-2</v>
      </c>
    </row>
    <row r="36" spans="1:25" x14ac:dyDescent="0.25">
      <c r="A36" s="3">
        <v>1993</v>
      </c>
      <c r="B36" s="147">
        <f>Lamp_Allocation!I30</f>
        <v>0.84738617200674538</v>
      </c>
      <c r="C36" s="147">
        <f>Lamp_Allocation!J30</f>
        <v>9.7740303541315344E-3</v>
      </c>
      <c r="D36" s="147">
        <f>Lamp_Allocation!K30</f>
        <v>0.12578077571669477</v>
      </c>
      <c r="E36" s="147">
        <f>Lamp_Allocation!L30</f>
        <v>1.7059021922428329E-2</v>
      </c>
      <c r="F36" s="147">
        <f>Lamp_Allocation!M30</f>
        <v>0</v>
      </c>
      <c r="G36" s="147">
        <f>Lamp_Allocation!N30</f>
        <v>1</v>
      </c>
      <c r="I36">
        <f>K_All!H35</f>
        <v>15.1645695784145</v>
      </c>
      <c r="J36">
        <f>K_All!G35</f>
        <v>16.597842384531873</v>
      </c>
      <c r="K36">
        <f>K_All!D35</f>
        <v>71.141703348419242</v>
      </c>
      <c r="L36">
        <f>K_All!C35</f>
        <v>56.582549406285352</v>
      </c>
      <c r="M36">
        <f>K_All!I35</f>
        <v>2.079048167117076</v>
      </c>
      <c r="O36">
        <f t="shared" si="2"/>
        <v>12.850246565182609</v>
      </c>
      <c r="P36">
        <f t="shared" si="3"/>
        <v>0.16222781527950544</v>
      </c>
      <c r="Q36">
        <f t="shared" si="4"/>
        <v>8.9482586329711538</v>
      </c>
      <c r="R36">
        <f t="shared" si="5"/>
        <v>0.96524295074870581</v>
      </c>
      <c r="S36">
        <f t="shared" si="6"/>
        <v>0</v>
      </c>
      <c r="U36" s="3">
        <f t="shared" si="7"/>
        <v>22.925975964181976</v>
      </c>
      <c r="W36" s="149">
        <f t="shared" si="1"/>
        <v>3.3566582670837446E-2</v>
      </c>
      <c r="Y36" s="149">
        <f>W36*Exact_method_vals!B35</f>
        <v>4.5986218259047307E-2</v>
      </c>
    </row>
    <row r="37" spans="1:25" x14ac:dyDescent="0.25">
      <c r="A37" s="3">
        <v>1994</v>
      </c>
      <c r="B37" s="147">
        <f>Lamp_Allocation!I31</f>
        <v>0.84511615114742444</v>
      </c>
      <c r="C37" s="147">
        <f>Lamp_Allocation!J31</f>
        <v>1.1544679452348851E-2</v>
      </c>
      <c r="D37" s="147">
        <f>Lamp_Allocation!K31</f>
        <v>0.12414052175779654</v>
      </c>
      <c r="E37" s="147">
        <f>Lamp_Allocation!L31</f>
        <v>1.9198647642430223E-2</v>
      </c>
      <c r="F37" s="147">
        <f>Lamp_Allocation!M31</f>
        <v>0</v>
      </c>
      <c r="G37" s="147">
        <f>Lamp_Allocation!N31</f>
        <v>1</v>
      </c>
      <c r="I37">
        <f>K_All!H36</f>
        <v>15.261052220401666</v>
      </c>
      <c r="J37">
        <f>K_All!G36</f>
        <v>16.400454737307541</v>
      </c>
      <c r="K37">
        <f>K_All!D36</f>
        <v>71.856713465256007</v>
      </c>
      <c r="L37">
        <f>K_All!C36</f>
        <v>57.063028154239873</v>
      </c>
      <c r="M37">
        <f>K_All!I36</f>
        <v>2.5025499123766402</v>
      </c>
      <c r="O37">
        <f t="shared" si="2"/>
        <v>12.897361714965712</v>
      </c>
      <c r="P37">
        <f t="shared" si="3"/>
        <v>0.18933799281497174</v>
      </c>
      <c r="Q37">
        <f t="shared" si="4"/>
        <v>8.9203299013773645</v>
      </c>
      <c r="R37">
        <f t="shared" si="5"/>
        <v>1.0955329709433268</v>
      </c>
      <c r="S37">
        <f t="shared" si="6"/>
        <v>0</v>
      </c>
      <c r="U37" s="3">
        <f t="shared" si="7"/>
        <v>23.102562580101374</v>
      </c>
      <c r="W37" s="149">
        <f t="shared" si="1"/>
        <v>3.3825128228552527E-2</v>
      </c>
      <c r="Y37" s="149">
        <f>W37*Exact_method_vals!B36</f>
        <v>4.6340425673116963E-2</v>
      </c>
    </row>
    <row r="38" spans="1:25" x14ac:dyDescent="0.25">
      <c r="A38" s="3">
        <v>1995</v>
      </c>
      <c r="B38" s="147">
        <f>Lamp_Allocation!I32</f>
        <v>0.84284638504035125</v>
      </c>
      <c r="C38" s="147">
        <f>Lamp_Allocation!J32</f>
        <v>1.3288283785494844E-2</v>
      </c>
      <c r="D38" s="147">
        <f>Lamp_Allocation!K32</f>
        <v>0.12240681874221128</v>
      </c>
      <c r="E38" s="147">
        <f>Lamp_Allocation!L32</f>
        <v>2.1458512431942529E-2</v>
      </c>
      <c r="F38" s="147">
        <f>Lamp_Allocation!M32</f>
        <v>0</v>
      </c>
      <c r="G38" s="147">
        <f>Lamp_Allocation!N32</f>
        <v>0.99999999999999989</v>
      </c>
      <c r="I38">
        <f>K_All!H37</f>
        <v>15.357534862388803</v>
      </c>
      <c r="J38">
        <f>K_All!G37</f>
        <v>16.203067090083209</v>
      </c>
      <c r="K38">
        <f>K_All!D37</f>
        <v>72.571723582092773</v>
      </c>
      <c r="L38">
        <f>K_All!C37</f>
        <v>57.543506902194395</v>
      </c>
      <c r="M38">
        <f>K_All!I37</f>
        <v>3.0123188885134193</v>
      </c>
      <c r="O38">
        <f t="shared" si="2"/>
        <v>12.94404274189557</v>
      </c>
      <c r="P38">
        <f t="shared" si="3"/>
        <v>0.21531095368843783</v>
      </c>
      <c r="Q38">
        <f t="shared" si="4"/>
        <v>8.8832738143230898</v>
      </c>
      <c r="R38">
        <f t="shared" si="5"/>
        <v>1.2347980582383091</v>
      </c>
      <c r="S38">
        <f t="shared" si="6"/>
        <v>0</v>
      </c>
      <c r="U38" s="3">
        <f t="shared" si="7"/>
        <v>23.277425568145407</v>
      </c>
      <c r="W38" s="149">
        <f t="shared" si="1"/>
        <v>3.40811501729801E-2</v>
      </c>
      <c r="Y38" s="149">
        <f>W38*Exact_method_vals!B37</f>
        <v>4.669117573698274E-2</v>
      </c>
    </row>
    <row r="39" spans="1:25" x14ac:dyDescent="0.25">
      <c r="A39" s="3">
        <v>1996</v>
      </c>
      <c r="B39" s="147">
        <f>Lamp_Allocation!I33</f>
        <v>0.84057674271145699</v>
      </c>
      <c r="C39" s="147">
        <f>Lamp_Allocation!J33</f>
        <v>1.4973382121768538E-2</v>
      </c>
      <c r="D39" s="147">
        <f>Lamp_Allocation!K33</f>
        <v>0.12060606861203947</v>
      </c>
      <c r="E39" s="147">
        <f>Lamp_Allocation!L33</f>
        <v>2.3843806554735076E-2</v>
      </c>
      <c r="F39" s="147">
        <f>Lamp_Allocation!M33</f>
        <v>0</v>
      </c>
      <c r="G39" s="147">
        <f>Lamp_Allocation!N33</f>
        <v>1.0000000000000002</v>
      </c>
      <c r="I39">
        <f>K_All!H38</f>
        <v>15.454017504375969</v>
      </c>
      <c r="J39">
        <f>K_All!G38</f>
        <v>16.005679442858877</v>
      </c>
      <c r="K39">
        <f>K_All!D38</f>
        <v>73.286733698929538</v>
      </c>
      <c r="L39">
        <f>K_All!C38</f>
        <v>58.023985650148916</v>
      </c>
      <c r="M39">
        <f>K_All!I38</f>
        <v>3.6259277152549241</v>
      </c>
      <c r="O39">
        <f t="shared" si="2"/>
        <v>12.990287695634191</v>
      </c>
      <c r="P39">
        <f t="shared" si="3"/>
        <v>0.23965915441646132</v>
      </c>
      <c r="Q39">
        <f t="shared" si="4"/>
        <v>8.8388248328453614</v>
      </c>
      <c r="R39">
        <f t="shared" si="5"/>
        <v>1.3835126893768748</v>
      </c>
      <c r="S39">
        <f t="shared" si="6"/>
        <v>0</v>
      </c>
      <c r="U39" s="3">
        <f t="shared" si="7"/>
        <v>23.452284372272889</v>
      </c>
      <c r="W39" s="149">
        <f t="shared" si="1"/>
        <v>3.4337165991614772E-2</v>
      </c>
      <c r="Y39" s="149">
        <f>W39*Exact_method_vals!B38</f>
        <v>4.704191740851224E-2</v>
      </c>
    </row>
    <row r="40" spans="1:25" x14ac:dyDescent="0.25">
      <c r="A40" s="3">
        <v>1997</v>
      </c>
      <c r="B40" s="147">
        <f>Lamp_Allocation!I34</f>
        <v>0.83765299717543684</v>
      </c>
      <c r="C40" s="147">
        <f>Lamp_Allocation!J34</f>
        <v>1.6568155664818496E-2</v>
      </c>
      <c r="D40" s="147">
        <f>Lamp_Allocation!K34</f>
        <v>0.11867088607594936</v>
      </c>
      <c r="E40" s="147">
        <f>Lamp_Allocation!L34</f>
        <v>2.7107961083795377E-2</v>
      </c>
      <c r="F40" s="147">
        <f>Lamp_Allocation!M34</f>
        <v>0</v>
      </c>
      <c r="G40" s="147">
        <f>Lamp_Allocation!N34</f>
        <v>1</v>
      </c>
      <c r="I40">
        <f>K_All!H39</f>
        <v>15.550500146363106</v>
      </c>
      <c r="J40">
        <f>K_All!G39</f>
        <v>15.808291795634545</v>
      </c>
      <c r="K40">
        <f>K_All!D39</f>
        <v>74.001743815766304</v>
      </c>
      <c r="L40">
        <f>K_All!C39</f>
        <v>58.504464398103437</v>
      </c>
      <c r="M40">
        <f>K_All!I39</f>
        <v>4.3645285518698902</v>
      </c>
      <c r="O40">
        <f t="shared" si="2"/>
        <v>13.025923055178126</v>
      </c>
      <c r="P40">
        <f t="shared" si="3"/>
        <v>0.26191423926494628</v>
      </c>
      <c r="Q40">
        <f t="shared" si="4"/>
        <v>8.781852509782393</v>
      </c>
      <c r="R40">
        <f t="shared" si="5"/>
        <v>1.58593674413208</v>
      </c>
      <c r="S40">
        <f t="shared" si="6"/>
        <v>0</v>
      </c>
      <c r="U40" s="3">
        <f t="shared" si="7"/>
        <v>23.655626548357546</v>
      </c>
      <c r="W40" s="149">
        <f t="shared" si="1"/>
        <v>3.4634885136687478E-2</v>
      </c>
      <c r="Y40" s="149">
        <f>W40*Exact_method_vals!B39</f>
        <v>4.7449792637261852E-2</v>
      </c>
    </row>
    <row r="41" spans="1:25" x14ac:dyDescent="0.25">
      <c r="A41" s="3">
        <v>1998</v>
      </c>
      <c r="B41" s="147">
        <f>Lamp_Allocation!I35</f>
        <v>0.83343235389086212</v>
      </c>
      <c r="C41" s="147">
        <f>Lamp_Allocation!J35</f>
        <v>1.804326767839845E-2</v>
      </c>
      <c r="D41" s="147">
        <f>Lamp_Allocation!K35</f>
        <v>0.11920568291895382</v>
      </c>
      <c r="E41" s="147">
        <f>Lamp_Allocation!L35</f>
        <v>2.9318695511785599E-2</v>
      </c>
      <c r="F41" s="147">
        <f>Lamp_Allocation!M35</f>
        <v>0</v>
      </c>
      <c r="G41" s="147">
        <f>Lamp_Allocation!N35</f>
        <v>1</v>
      </c>
      <c r="I41">
        <f>K_All!H40</f>
        <v>15.646982788350272</v>
      </c>
      <c r="J41">
        <f>K_All!G40</f>
        <v>15.610904148410157</v>
      </c>
      <c r="K41">
        <f>K_All!D40</f>
        <v>74.716753932603069</v>
      </c>
      <c r="L41">
        <f>K_All!C40</f>
        <v>58.984943146057958</v>
      </c>
      <c r="M41">
        <f>K_All!I40</f>
        <v>5.2535822487427097</v>
      </c>
      <c r="O41">
        <f t="shared" si="2"/>
        <v>13.040701696584572</v>
      </c>
      <c r="P41">
        <f t="shared" si="3"/>
        <v>0.28167172225158527</v>
      </c>
      <c r="Q41">
        <f t="shared" si="4"/>
        <v>8.9066616780233776</v>
      </c>
      <c r="R41">
        <f t="shared" si="5"/>
        <v>1.7293615878792581</v>
      </c>
      <c r="S41">
        <f t="shared" si="6"/>
        <v>0</v>
      </c>
      <c r="U41" s="3">
        <f t="shared" si="7"/>
        <v>23.958396684738791</v>
      </c>
      <c r="W41" s="149">
        <f t="shared" si="1"/>
        <v>3.5078179626264701E-2</v>
      </c>
      <c r="Y41" s="149">
        <f>W41*Exact_method_vals!B40</f>
        <v>4.8057106087982644E-2</v>
      </c>
    </row>
    <row r="42" spans="1:25" x14ac:dyDescent="0.25">
      <c r="A42" s="3">
        <v>1999</v>
      </c>
      <c r="B42" s="147">
        <f>Lamp_Allocation!I36</f>
        <v>0.80544205293704307</v>
      </c>
      <c r="C42" s="147">
        <f>Lamp_Allocation!J36</f>
        <v>4.3320407047861963E-2</v>
      </c>
      <c r="D42" s="147">
        <f>Lamp_Allocation!K36</f>
        <v>0.11718241678161519</v>
      </c>
      <c r="E42" s="147">
        <f>Lamp_Allocation!L36</f>
        <v>3.405512323347995E-2</v>
      </c>
      <c r="F42" s="147">
        <f>Lamp_Allocation!M36</f>
        <v>0</v>
      </c>
      <c r="G42" s="147">
        <f>Lamp_Allocation!N36</f>
        <v>1.0000000000000002</v>
      </c>
      <c r="I42">
        <f>K_All!H41</f>
        <v>15.743465430337409</v>
      </c>
      <c r="J42">
        <f>K_All!G41</f>
        <v>15.413516501185825</v>
      </c>
      <c r="K42">
        <f>K_All!D41</f>
        <v>75.431764049439835</v>
      </c>
      <c r="L42">
        <f>K_All!C41</f>
        <v>59.465421894012479</v>
      </c>
      <c r="M42">
        <f>K_All!I41</f>
        <v>6.3237360269938536</v>
      </c>
      <c r="O42">
        <f t="shared" si="2"/>
        <v>12.68044911655433</v>
      </c>
      <c r="P42">
        <f t="shared" si="3"/>
        <v>0.66771980887030702</v>
      </c>
      <c r="Q42">
        <f t="shared" si="4"/>
        <v>8.8392764134139163</v>
      </c>
      <c r="R42">
        <f t="shared" si="5"/>
        <v>2.0251022707314719</v>
      </c>
      <c r="S42">
        <f t="shared" si="6"/>
        <v>0</v>
      </c>
      <c r="U42" s="3">
        <f t="shared" si="7"/>
        <v>24.212547609570027</v>
      </c>
      <c r="W42" s="149">
        <f t="shared" si="1"/>
        <v>3.5450289325871194E-2</v>
      </c>
      <c r="Y42" s="149">
        <f>W42*Exact_method_vals!B41</f>
        <v>4.8566896376443541E-2</v>
      </c>
    </row>
    <row r="43" spans="1:25" x14ac:dyDescent="0.25">
      <c r="A43" s="3">
        <v>2000</v>
      </c>
      <c r="B43" s="147">
        <f>Lamp_Allocation!I37</f>
        <v>0.77610249087943828</v>
      </c>
      <c r="C43" s="147">
        <f>Lamp_Allocation!J37</f>
        <v>6.9689606162028322E-2</v>
      </c>
      <c r="D43" s="147">
        <f>Lamp_Allocation!K37</f>
        <v>0.11479135691688988</v>
      </c>
      <c r="E43" s="147">
        <f>Lamp_Allocation!L37</f>
        <v>3.9416546041643463E-2</v>
      </c>
      <c r="F43" s="147">
        <f>Lamp_Allocation!M37</f>
        <v>0</v>
      </c>
      <c r="G43" s="147">
        <f>Lamp_Allocation!N37</f>
        <v>1</v>
      </c>
      <c r="I43">
        <f>K_All!H42</f>
        <v>15.839948072324546</v>
      </c>
      <c r="J43">
        <f>K_All!G42</f>
        <v>15.216128853961493</v>
      </c>
      <c r="K43">
        <f>K_All!D42</f>
        <v>76.1467741662766</v>
      </c>
      <c r="L43">
        <f>K_All!C42</f>
        <v>59.945900641967</v>
      </c>
      <c r="M43">
        <f>K_All!I42</f>
        <v>7.6118799412862774</v>
      </c>
      <c r="O43">
        <f t="shared" si="2"/>
        <v>12.293423154332038</v>
      </c>
      <c r="P43">
        <f t="shared" si="3"/>
        <v>1.0604060271432518</v>
      </c>
      <c r="Q43">
        <f t="shared" si="4"/>
        <v>8.7409915313908666</v>
      </c>
      <c r="R43">
        <f t="shared" si="5"/>
        <v>2.3628603526618766</v>
      </c>
      <c r="S43">
        <f t="shared" si="6"/>
        <v>0</v>
      </c>
      <c r="U43" s="3">
        <f t="shared" si="7"/>
        <v>24.457681065528032</v>
      </c>
      <c r="W43" s="149">
        <f t="shared" si="1"/>
        <v>3.5809196289206487E-2</v>
      </c>
      <c r="Y43" s="149">
        <f>W43*Exact_method_vals!B42</f>
        <v>4.9058598916212892E-2</v>
      </c>
    </row>
    <row r="44" spans="1:25" x14ac:dyDescent="0.25">
      <c r="A44" s="3">
        <v>2001</v>
      </c>
      <c r="B44" s="147">
        <f>Lamp_Allocation!I38</f>
        <v>0.74621829874614576</v>
      </c>
      <c r="C44" s="147">
        <f>Lamp_Allocation!J38</f>
        <v>9.6491981010610545E-2</v>
      </c>
      <c r="D44" s="147">
        <f>Lamp_Allocation!K38</f>
        <v>0.11210078374149077</v>
      </c>
      <c r="E44" s="147">
        <f>Lamp_Allocation!L38</f>
        <v>4.518893650175302E-2</v>
      </c>
      <c r="F44" s="147">
        <f>Lamp_Allocation!M38</f>
        <v>0</v>
      </c>
      <c r="G44" s="147">
        <f>Lamp_Allocation!N38</f>
        <v>1</v>
      </c>
      <c r="I44">
        <f>K_All!H43</f>
        <v>15.936430714311712</v>
      </c>
      <c r="J44">
        <f>K_All!G43</f>
        <v>15.018741206737161</v>
      </c>
      <c r="K44">
        <f>K_All!D43</f>
        <v>76.861784283113366</v>
      </c>
      <c r="L44">
        <f>K_All!C43</f>
        <v>60.426379389921522</v>
      </c>
      <c r="M44">
        <f>K_All!I43</f>
        <v>9.1624185439157166</v>
      </c>
      <c r="O44">
        <f t="shared" si="2"/>
        <v>11.89205621571951</v>
      </c>
      <c r="P44">
        <f t="shared" si="3"/>
        <v>1.4491880913237563</v>
      </c>
      <c r="Q44">
        <f t="shared" si="4"/>
        <v>8.6162662579064051</v>
      </c>
      <c r="R44">
        <f t="shared" si="5"/>
        <v>2.730603821282001</v>
      </c>
      <c r="S44">
        <f t="shared" si="6"/>
        <v>0</v>
      </c>
      <c r="U44" s="3">
        <f t="shared" si="7"/>
        <v>24.688114386231675</v>
      </c>
      <c r="W44" s="149">
        <f t="shared" si="1"/>
        <v>3.61465803605149E-2</v>
      </c>
      <c r="Y44" s="149">
        <f>W44*Exact_method_vals!B43</f>
        <v>4.9520815093905414E-2</v>
      </c>
    </row>
    <row r="45" spans="1:25" x14ac:dyDescent="0.25">
      <c r="A45" s="3">
        <v>2002</v>
      </c>
      <c r="B45" s="147">
        <f>Lamp_Allocation!I39</f>
        <v>0.71567380061654529</v>
      </c>
      <c r="C45" s="147">
        <f>Lamp_Allocation!J39</f>
        <v>0.12401172322553282</v>
      </c>
      <c r="D45" s="147">
        <f>Lamp_Allocation!K39</f>
        <v>0.10911081992948339</v>
      </c>
      <c r="E45" s="147">
        <f>Lamp_Allocation!L39</f>
        <v>5.120365622843831E-2</v>
      </c>
      <c r="F45" s="147">
        <f>Lamp_Allocation!M39</f>
        <v>0</v>
      </c>
      <c r="G45" s="147">
        <f>Lamp_Allocation!N39</f>
        <v>0.99999999999999978</v>
      </c>
      <c r="I45">
        <f>K_All!H44</f>
        <v>16.032913356298849</v>
      </c>
      <c r="J45">
        <f>K_All!G44</f>
        <v>14.821353559512829</v>
      </c>
      <c r="K45">
        <f>K_All!D44</f>
        <v>77.576794399950131</v>
      </c>
      <c r="L45">
        <f>K_All!C44</f>
        <v>60.906858137876043</v>
      </c>
      <c r="M45">
        <f>K_All!I44</f>
        <v>11.028801586655675</v>
      </c>
      <c r="O45">
        <f t="shared" si="2"/>
        <v>11.474336036658169</v>
      </c>
      <c r="P45">
        <f t="shared" si="3"/>
        <v>1.8380215954500707</v>
      </c>
      <c r="Q45">
        <f t="shared" si="4"/>
        <v>8.4644676444795142</v>
      </c>
      <c r="R45">
        <f t="shared" si="5"/>
        <v>3.118653826046065</v>
      </c>
      <c r="S45">
        <f t="shared" si="6"/>
        <v>0</v>
      </c>
      <c r="U45" s="3">
        <f t="shared" si="7"/>
        <v>24.895479102633818</v>
      </c>
      <c r="W45" s="149">
        <f t="shared" si="1"/>
        <v>3.6450189022889927E-2</v>
      </c>
      <c r="Y45" s="149">
        <f>W45*Exact_method_vals!B44</f>
        <v>4.9936758961359205E-2</v>
      </c>
    </row>
    <row r="46" spans="1:25" x14ac:dyDescent="0.25">
      <c r="A46" s="3">
        <v>2003</v>
      </c>
      <c r="B46" s="147">
        <f>Lamp_Allocation!I40</f>
        <v>0.68477852147100848</v>
      </c>
      <c r="C46" s="147">
        <f>Lamp_Allocation!J40</f>
        <v>0.15163194705572683</v>
      </c>
      <c r="D46" s="147">
        <f>Lamp_Allocation!K40</f>
        <v>0.10580707427740593</v>
      </c>
      <c r="E46" s="147">
        <f>Lamp_Allocation!L40</f>
        <v>5.7193351883883581E-2</v>
      </c>
      <c r="F46" s="147">
        <f>Lamp_Allocation!M40</f>
        <v>5.8910531197513218E-4</v>
      </c>
      <c r="G46" s="147">
        <f>Lamp_Allocation!N40</f>
        <v>1</v>
      </c>
      <c r="I46">
        <f>K_All!H45</f>
        <v>16.129395998286014</v>
      </c>
      <c r="J46">
        <f>K_All!G45</f>
        <v>14.62396591228844</v>
      </c>
      <c r="K46">
        <f>K_All!D45</f>
        <v>78.291804516786897</v>
      </c>
      <c r="L46">
        <f>K_All!C45</f>
        <v>61.387336885830564</v>
      </c>
      <c r="M46">
        <f>K_All!I45</f>
        <v>13.275366526295928</v>
      </c>
      <c r="O46">
        <f t="shared" si="2"/>
        <v>11.045063943926698</v>
      </c>
      <c r="P46">
        <f t="shared" si="3"/>
        <v>2.2174604249568746</v>
      </c>
      <c r="Q46">
        <f t="shared" si="4"/>
        <v>8.2838267758198167</v>
      </c>
      <c r="R46">
        <f t="shared" si="5"/>
        <v>3.5109475597258135</v>
      </c>
      <c r="S46">
        <f t="shared" si="6"/>
        <v>7.8205889390577897E-3</v>
      </c>
      <c r="U46" s="3">
        <f t="shared" si="7"/>
        <v>25.065119293368259</v>
      </c>
      <c r="W46" s="149">
        <f t="shared" si="1"/>
        <v>3.6698564119133616E-2</v>
      </c>
      <c r="Y46" s="149">
        <f>W46*Exact_method_vals!B45</f>
        <v>5.0277032843213054E-2</v>
      </c>
    </row>
    <row r="47" spans="1:25" x14ac:dyDescent="0.25">
      <c r="A47" s="3">
        <v>2004</v>
      </c>
      <c r="B47" s="147">
        <f>Lamp_Allocation!I41</f>
        <v>0.65372809065720261</v>
      </c>
      <c r="C47" s="147">
        <f>Lamp_Allocation!J41</f>
        <v>0.1792409949877028</v>
      </c>
      <c r="D47" s="147">
        <f>Lamp_Allocation!K41</f>
        <v>0.10216369353382525</v>
      </c>
      <c r="E47" s="147">
        <f>Lamp_Allocation!L41</f>
        <v>6.3111360169359615E-2</v>
      </c>
      <c r="F47" s="147">
        <f>Lamp_Allocation!M41</f>
        <v>1.7558606519099656E-3</v>
      </c>
      <c r="G47" s="147">
        <f>Lamp_Allocation!N41</f>
        <v>1.0000000000000002</v>
      </c>
      <c r="I47">
        <f>K_All!H46</f>
        <v>16.225878640273152</v>
      </c>
      <c r="J47">
        <f>K_All!G46</f>
        <v>14.426578265064109</v>
      </c>
      <c r="K47">
        <f>K_All!D46</f>
        <v>79.00681463362389</v>
      </c>
      <c r="L47">
        <f>K_All!C46</f>
        <v>61.867815633785085</v>
      </c>
      <c r="M47">
        <f>K_All!I46</f>
        <v>15.979556348238679</v>
      </c>
      <c r="O47">
        <f t="shared" si="2"/>
        <v>10.607312662741254</v>
      </c>
      <c r="P47">
        <f t="shared" si="3"/>
        <v>2.5858342424980578</v>
      </c>
      <c r="Q47">
        <f t="shared" si="4"/>
        <v>8.0716279973132909</v>
      </c>
      <c r="R47">
        <f t="shared" si="5"/>
        <v>3.9045619953553481</v>
      </c>
      <c r="S47">
        <f t="shared" si="6"/>
        <v>2.8057874226850396E-2</v>
      </c>
      <c r="U47" s="3">
        <f t="shared" si="7"/>
        <v>25.1973947721348</v>
      </c>
      <c r="W47" s="149">
        <f t="shared" si="1"/>
        <v>3.6892232462862079E-2</v>
      </c>
      <c r="Y47" s="149">
        <f>W47*Exact_method_vals!B46</f>
        <v>5.054235847412105E-2</v>
      </c>
    </row>
    <row r="48" spans="1:25" x14ac:dyDescent="0.25">
      <c r="A48" s="3">
        <v>2005</v>
      </c>
      <c r="B48" s="147">
        <f>Lamp_Allocation!I42</f>
        <v>0.62342513100680119</v>
      </c>
      <c r="C48" s="147">
        <f>Lamp_Allocation!J42</f>
        <v>0.20647662937773315</v>
      </c>
      <c r="D48" s="147">
        <f>Lamp_Allocation!K42</f>
        <v>9.8245809640613968E-2</v>
      </c>
      <c r="E48" s="147">
        <f>Lamp_Allocation!L42</f>
        <v>6.8934973550872761E-2</v>
      </c>
      <c r="F48" s="147">
        <f>Lamp_Allocation!M42</f>
        <v>2.9174564239788899E-3</v>
      </c>
      <c r="G48" s="147">
        <f>Lamp_Allocation!N42</f>
        <v>0.99999999999999989</v>
      </c>
      <c r="I48">
        <f>K_All!H47</f>
        <v>16.322361282260317</v>
      </c>
      <c r="J48">
        <f>K_All!G47</f>
        <v>14.229190617839777</v>
      </c>
      <c r="K48">
        <f>K_All!D47</f>
        <v>79.721824750460655</v>
      </c>
      <c r="L48">
        <f>K_All!C47</f>
        <v>62.348294381739606</v>
      </c>
      <c r="M48">
        <f>K_All!I47</f>
        <v>19.234589160362813</v>
      </c>
      <c r="O48">
        <f t="shared" si="2"/>
        <v>10.175770220733478</v>
      </c>
      <c r="P48">
        <f t="shared" si="3"/>
        <v>2.9379953175448215</v>
      </c>
      <c r="Q48">
        <f t="shared" si="4"/>
        <v>7.8323352186361443</v>
      </c>
      <c r="R48">
        <f t="shared" si="5"/>
        <v>4.2979780241472483</v>
      </c>
      <c r="S48">
        <f t="shared" si="6"/>
        <v>5.6116075708495208E-2</v>
      </c>
      <c r="U48" s="3">
        <f t="shared" si="7"/>
        <v>25.300194856770187</v>
      </c>
      <c r="W48" s="149">
        <f t="shared" si="1"/>
        <v>3.7042745031874359E-2</v>
      </c>
      <c r="Y48" s="149">
        <f>W48*Exact_method_vals!B47</f>
        <v>5.0748560693667878E-2</v>
      </c>
    </row>
    <row r="49" spans="1:25" x14ac:dyDescent="0.25">
      <c r="A49" s="3">
        <v>2006</v>
      </c>
      <c r="B49" s="147">
        <f>Lamp_Allocation!I43</f>
        <v>0.59384140697315657</v>
      </c>
      <c r="C49" s="147">
        <f>Lamp_Allocation!J43</f>
        <v>0.23342178340018516</v>
      </c>
      <c r="D49" s="147">
        <f>Lamp_Allocation!K43</f>
        <v>9.4014193150262271E-2</v>
      </c>
      <c r="E49" s="147">
        <f>Lamp_Allocation!L43</f>
        <v>7.4655970379512507E-2</v>
      </c>
      <c r="F49" s="147">
        <f>Lamp_Allocation!M43</f>
        <v>4.0666460968836783E-3</v>
      </c>
      <c r="G49" s="147">
        <f>Lamp_Allocation!N43</f>
        <v>1.0000000000000002</v>
      </c>
      <c r="I49">
        <f>K_All!H48</f>
        <v>16.418843924247454</v>
      </c>
      <c r="J49">
        <f>K_All!G48</f>
        <v>14.031802970615445</v>
      </c>
      <c r="K49">
        <f>K_All!D48</f>
        <v>80.436834867297421</v>
      </c>
      <c r="L49">
        <f>K_All!C48</f>
        <v>62.828773129694127</v>
      </c>
      <c r="M49">
        <f>K_All!I48</f>
        <v>23.152671582694154</v>
      </c>
      <c r="O49">
        <f t="shared" si="2"/>
        <v>9.7501893768477714</v>
      </c>
      <c r="P49">
        <f t="shared" si="3"/>
        <v>3.2753284737210731</v>
      </c>
      <c r="Q49">
        <f t="shared" si="4"/>
        <v>7.5622041296098503</v>
      </c>
      <c r="R49">
        <f t="shared" si="5"/>
        <v>4.6905430257515563</v>
      </c>
      <c r="S49">
        <f t="shared" si="6"/>
        <v>9.4153721524192838E-2</v>
      </c>
      <c r="U49" s="3">
        <f t="shared" si="7"/>
        <v>25.372418727454445</v>
      </c>
      <c r="W49" s="149">
        <f t="shared" si="1"/>
        <v>3.714849008412071E-2</v>
      </c>
      <c r="Y49" s="149">
        <f>W49*Exact_method_vals!B48</f>
        <v>5.0893431415245376E-2</v>
      </c>
    </row>
    <row r="50" spans="1:25" x14ac:dyDescent="0.25">
      <c r="A50" s="3">
        <v>2007</v>
      </c>
      <c r="B50" s="147">
        <f>Lamp_Allocation!I44</f>
        <v>0.56494278724990599</v>
      </c>
      <c r="C50" s="147">
        <f>Lamp_Allocation!J44</f>
        <v>0.26012853612999032</v>
      </c>
      <c r="D50" s="147">
        <f>Lamp_Allocation!K44</f>
        <v>8.9439210297678831E-2</v>
      </c>
      <c r="E50" s="147">
        <f>Lamp_Allocation!L44</f>
        <v>8.0276543696738534E-2</v>
      </c>
      <c r="F50" s="147">
        <f>Lamp_Allocation!M44</f>
        <v>5.2129226256862763E-3</v>
      </c>
      <c r="G50" s="147">
        <f>Lamp_Allocation!N44</f>
        <v>1</v>
      </c>
      <c r="I50">
        <f>K_All!H49</f>
        <v>16.515326566234592</v>
      </c>
      <c r="J50">
        <f>K_All!G49</f>
        <v>13.834415323391056</v>
      </c>
      <c r="K50">
        <f>K_All!D49</f>
        <v>81.151844984134186</v>
      </c>
      <c r="L50">
        <f>K_All!C49</f>
        <v>63.309251877648649</v>
      </c>
      <c r="M50">
        <f>K_All!I49</f>
        <v>27.868866703988012</v>
      </c>
      <c r="O50">
        <f t="shared" si="2"/>
        <v>9.3302146226709901</v>
      </c>
      <c r="P50">
        <f t="shared" si="3"/>
        <v>3.5987262062880219</v>
      </c>
      <c r="Q50">
        <f t="shared" si="4"/>
        <v>7.2581569295806103</v>
      </c>
      <c r="R50">
        <f t="shared" si="5"/>
        <v>5.0822479247638874</v>
      </c>
      <c r="S50">
        <f t="shared" si="6"/>
        <v>0.14527824579345403</v>
      </c>
      <c r="U50" s="3">
        <f t="shared" si="7"/>
        <v>25.414623929096962</v>
      </c>
      <c r="W50" s="149">
        <f t="shared" si="1"/>
        <v>3.7210283937184424E-2</v>
      </c>
      <c r="Y50" s="149">
        <f>W50*Exact_method_vals!B49</f>
        <v>5.0978088993942662E-2</v>
      </c>
    </row>
    <row r="51" spans="1:25" x14ac:dyDescent="0.25">
      <c r="A51" s="3">
        <v>2008</v>
      </c>
      <c r="B51" s="147">
        <f>Lamp_Allocation!I45</f>
        <v>0.5332811378612905</v>
      </c>
      <c r="C51" s="147">
        <f>Lamp_Allocation!J45</f>
        <v>0.27330854048411296</v>
      </c>
      <c r="D51" s="147">
        <f>Lamp_Allocation!K45</f>
        <v>8.7192536047497854E-2</v>
      </c>
      <c r="E51" s="147">
        <f>Lamp_Allocation!L45</f>
        <v>0.10075030991061523</v>
      </c>
      <c r="F51" s="147">
        <f>Lamp_Allocation!M45</f>
        <v>5.4674756964833296E-3</v>
      </c>
      <c r="G51" s="147">
        <f>Lamp_Allocation!N45</f>
        <v>0.99999999999999989</v>
      </c>
      <c r="I51">
        <f>K_All!H50</f>
        <v>16.611809208221757</v>
      </c>
      <c r="J51">
        <f>K_All!G50</f>
        <v>13.637027676166724</v>
      </c>
      <c r="K51">
        <f>K_All!D50</f>
        <v>81.866855100970952</v>
      </c>
      <c r="L51">
        <f>K_All!C50</f>
        <v>63.78973062560317</v>
      </c>
      <c r="M51">
        <f>K_All!I50</f>
        <v>33.545749940373582</v>
      </c>
      <c r="O51">
        <f t="shared" si="2"/>
        <v>8.8587645164951621</v>
      </c>
      <c r="P51">
        <f t="shared" si="3"/>
        <v>3.7271161307145819</v>
      </c>
      <c r="Q51">
        <f t="shared" si="4"/>
        <v>7.1381787144866928</v>
      </c>
      <c r="R51">
        <f t="shared" si="5"/>
        <v>6.426835129644183</v>
      </c>
      <c r="S51">
        <f t="shared" si="6"/>
        <v>0.18341057251929965</v>
      </c>
      <c r="U51" s="3">
        <f t="shared" si="7"/>
        <v>26.334305063859919</v>
      </c>
      <c r="W51" s="149">
        <f t="shared" si="1"/>
        <v>3.8556815613264891E-2</v>
      </c>
      <c r="Y51" s="149">
        <f>W51*Exact_method_vals!B50</f>
        <v>5.2822837390172905E-2</v>
      </c>
    </row>
    <row r="52" spans="1:25" x14ac:dyDescent="0.25">
      <c r="A52" s="3">
        <v>2009</v>
      </c>
      <c r="B52" s="147">
        <f>Lamp_Allocation!I46</f>
        <v>0.46983699333222956</v>
      </c>
      <c r="C52" s="147">
        <f>Lamp_Allocation!J46</f>
        <v>0.2982209244570207</v>
      </c>
      <c r="D52" s="147">
        <f>Lamp_Allocation!K46</f>
        <v>8.7553996899411499E-2</v>
      </c>
      <c r="E52" s="147">
        <f>Lamp_Allocation!L46</f>
        <v>0.1384503078011409</v>
      </c>
      <c r="F52" s="147">
        <f>Lamp_Allocation!M46</f>
        <v>5.9377775101973236E-3</v>
      </c>
      <c r="G52" s="147">
        <f>Lamp_Allocation!N46</f>
        <v>0.99999999999999989</v>
      </c>
      <c r="I52">
        <f>K_All!H51</f>
        <v>16.708291850208894</v>
      </c>
      <c r="J52">
        <f>K_All!G51</f>
        <v>13.439640028942392</v>
      </c>
      <c r="K52">
        <f>K_All!D51</f>
        <v>82.581865217807717</v>
      </c>
      <c r="L52">
        <f>K_All!C51</f>
        <v>64.270209373557691</v>
      </c>
      <c r="M52">
        <f>K_All!I51</f>
        <v>40.379013291596905</v>
      </c>
      <c r="O52">
        <f t="shared" si="2"/>
        <v>7.850173606619542</v>
      </c>
      <c r="P52">
        <f t="shared" si="3"/>
        <v>4.0079818738007802</v>
      </c>
      <c r="Q52">
        <f t="shared" si="4"/>
        <v>7.2303723712275554</v>
      </c>
      <c r="R52">
        <f t="shared" si="5"/>
        <v>8.8982302702128333</v>
      </c>
      <c r="S52">
        <f t="shared" si="6"/>
        <v>0.23976159700680291</v>
      </c>
      <c r="U52" s="3">
        <f t="shared" si="7"/>
        <v>28.226519718867515</v>
      </c>
      <c r="W52" s="149">
        <f t="shared" si="1"/>
        <v>4.1327261667448774E-2</v>
      </c>
      <c r="Y52" s="149">
        <f>W52*Exact_method_vals!B51</f>
        <v>5.6618348484404828E-2</v>
      </c>
    </row>
    <row r="53" spans="1:25" x14ac:dyDescent="0.25">
      <c r="A53" s="3">
        <v>2010</v>
      </c>
      <c r="B53" s="147">
        <f>Lamp_Allocation!I47</f>
        <v>0.35384387887550733</v>
      </c>
      <c r="C53" s="147">
        <f>Lamp_Allocation!J47</f>
        <v>0.36831901155053148</v>
      </c>
      <c r="D53" s="147">
        <f>Lamp_Allocation!K47</f>
        <v>8.9224980694346326E-2</v>
      </c>
      <c r="E53" s="147">
        <f>Lamp_Allocation!L47</f>
        <v>0.18179353630284409</v>
      </c>
      <c r="F53" s="147">
        <f>Lamp_Allocation!M47</f>
        <v>6.8185925767707805E-3</v>
      </c>
      <c r="G53" s="147">
        <f>Lamp_Allocation!N47</f>
        <v>1.0000000000000002</v>
      </c>
      <c r="I53">
        <f>K_All!H52</f>
        <v>16.80477449219606</v>
      </c>
      <c r="J53">
        <f>K_All!G52</f>
        <v>13.24225238171806</v>
      </c>
      <c r="K53">
        <f>K_All!D52</f>
        <v>83.296875334644483</v>
      </c>
      <c r="L53">
        <f>K_All!C52</f>
        <v>64.750688121512098</v>
      </c>
      <c r="M53">
        <f>K_All!I52</f>
        <v>48.604211183263502</v>
      </c>
      <c r="O53">
        <f t="shared" si="2"/>
        <v>5.9462665899468377</v>
      </c>
      <c r="P53">
        <f t="shared" si="3"/>
        <v>4.8773733079370674</v>
      </c>
      <c r="Q53">
        <f t="shared" si="4"/>
        <v>7.4321620936330266</v>
      </c>
      <c r="R53">
        <f t="shared" si="5"/>
        <v>11.771256571652245</v>
      </c>
      <c r="S53">
        <f t="shared" si="6"/>
        <v>0.33141231357399986</v>
      </c>
      <c r="U53" s="3">
        <f t="shared" si="7"/>
        <v>30.358470876743176</v>
      </c>
      <c r="W53" s="149">
        <f t="shared" si="1"/>
        <v>4.4448712850282839E-2</v>
      </c>
      <c r="Y53" s="149">
        <f>W53*Exact_method_vals!B52</f>
        <v>6.0894736604887492E-2</v>
      </c>
    </row>
    <row r="54" spans="1:25" x14ac:dyDescent="0.25">
      <c r="A54" s="3">
        <v>2011</v>
      </c>
      <c r="B54" s="147">
        <f>Lamp_Allocation!I48</f>
        <v>0.22217587703339511</v>
      </c>
      <c r="C54" s="147">
        <f>Lamp_Allocation!J48</f>
        <v>0.44525696435068907</v>
      </c>
      <c r="D54" s="147">
        <f>Lamp_Allocation!K48</f>
        <v>9.0583150664264589E-2</v>
      </c>
      <c r="E54" s="147">
        <f>Lamp_Allocation!L48</f>
        <v>0.23466245418482262</v>
      </c>
      <c r="F54" s="147">
        <f>Lamp_Allocation!M48</f>
        <v>7.3215537668284789E-3</v>
      </c>
      <c r="G54" s="147">
        <f>Lamp_Allocation!N48</f>
        <v>1</v>
      </c>
      <c r="I54">
        <f>K_All!H53</f>
        <v>16.901257134183197</v>
      </c>
      <c r="J54">
        <f>K_All!G53</f>
        <v>13.044864734493729</v>
      </c>
      <c r="K54">
        <f>K_All!D53</f>
        <v>84.011885451481248</v>
      </c>
      <c r="L54">
        <f>K_All!C53</f>
        <v>65.23116686946662</v>
      </c>
      <c r="M54">
        <f>K_All!I53</f>
        <v>58.504880435972247</v>
      </c>
      <c r="O54">
        <f t="shared" si="2"/>
        <v>3.7550516267540779</v>
      </c>
      <c r="P54">
        <f t="shared" si="3"/>
        <v>5.808316872046035</v>
      </c>
      <c r="Q54">
        <f t="shared" si="4"/>
        <v>7.6100612774404643</v>
      </c>
      <c r="R54">
        <f t="shared" si="5"/>
        <v>15.30730570692873</v>
      </c>
      <c r="S54">
        <f t="shared" si="6"/>
        <v>0.42834662773384241</v>
      </c>
      <c r="U54" s="3">
        <f t="shared" si="7"/>
        <v>32.909082110903157</v>
      </c>
      <c r="W54" s="149">
        <f t="shared" si="1"/>
        <v>4.8183136326358941E-2</v>
      </c>
      <c r="Y54" s="149">
        <f>W54*Exact_method_vals!B53</f>
        <v>6.6010896767111749E-2</v>
      </c>
    </row>
    <row r="55" spans="1:25" x14ac:dyDescent="0.25">
      <c r="A55" s="3">
        <v>2012</v>
      </c>
      <c r="B55" s="147">
        <f>Lamp_Allocation!I49</f>
        <v>0.12027293031002763</v>
      </c>
      <c r="C55" s="147">
        <f>Lamp_Allocation!J49</f>
        <v>0.50276337207101485</v>
      </c>
      <c r="D55" s="147">
        <f>Lamp_Allocation!K49</f>
        <v>8.8522542302305329E-2</v>
      </c>
      <c r="E55" s="147">
        <f>Lamp_Allocation!L49</f>
        <v>0.28112579021084905</v>
      </c>
      <c r="F55" s="147">
        <f>Lamp_Allocation!M49</f>
        <v>7.3153651058030815E-3</v>
      </c>
      <c r="G55" s="147">
        <f>Lamp_Allocation!N49</f>
        <v>1</v>
      </c>
      <c r="I55">
        <f>K_All!H54</f>
        <v>16.997739776170363</v>
      </c>
      <c r="J55">
        <f>K_All!G54</f>
        <v>12.84747708726934</v>
      </c>
      <c r="K55">
        <f>K_All!D54</f>
        <v>84.726895568318014</v>
      </c>
      <c r="L55">
        <f>K_All!C54</f>
        <v>65.711645617421141</v>
      </c>
      <c r="M55">
        <f>K_All!I54</f>
        <v>70.422314270703183</v>
      </c>
      <c r="O55">
        <f t="shared" si="2"/>
        <v>2.0443679715273229</v>
      </c>
      <c r="P55">
        <f t="shared" si="3"/>
        <v>6.4592409030006328</v>
      </c>
      <c r="Q55">
        <f t="shared" si="4"/>
        <v>7.500240197089437</v>
      </c>
      <c r="R55">
        <f t="shared" si="5"/>
        <v>18.473238300252795</v>
      </c>
      <c r="S55">
        <f t="shared" si="6"/>
        <v>0.51516494048580042</v>
      </c>
      <c r="U55" s="3">
        <f t="shared" si="7"/>
        <v>34.992252312355987</v>
      </c>
      <c r="W55" s="149">
        <f t="shared" si="1"/>
        <v>5.1233165903888704E-2</v>
      </c>
      <c r="Y55" s="149">
        <f>W55*Exact_method_vals!B54</f>
        <v>7.0189437288327536E-2</v>
      </c>
    </row>
    <row r="56" spans="1:25" x14ac:dyDescent="0.25">
      <c r="A56" s="3">
        <v>2013</v>
      </c>
      <c r="B56" s="147">
        <f>Lamp_Allocation!I50</f>
        <v>6.6348733233979135E-2</v>
      </c>
      <c r="C56" s="147">
        <f>Lamp_Allocation!J50</f>
        <v>0.53732737208147041</v>
      </c>
      <c r="D56" s="147">
        <f>Lamp_Allocation!K50</f>
        <v>8.2791852955787365E-2</v>
      </c>
      <c r="E56" s="147">
        <f>Lamp_Allocation!L50</f>
        <v>0.30601092896174859</v>
      </c>
      <c r="F56" s="147">
        <f>Lamp_Allocation!M50</f>
        <v>7.5211127670144059E-3</v>
      </c>
      <c r="G56" s="147">
        <f>Lamp_Allocation!N50</f>
        <v>0.99999999999999989</v>
      </c>
      <c r="I56">
        <f>K_All!H55</f>
        <v>17.0942224181575</v>
      </c>
      <c r="J56">
        <f>K_All!G55</f>
        <v>12.650089440045008</v>
      </c>
      <c r="K56">
        <f>K_All!D55</f>
        <v>85.441905685154779</v>
      </c>
      <c r="L56">
        <f>K_All!C55</f>
        <v>66.192124365375662</v>
      </c>
      <c r="M56">
        <f>K_All!I55</f>
        <v>84.767327277408015</v>
      </c>
      <c r="O56">
        <f t="shared" si="2"/>
        <v>1.1341800030646376</v>
      </c>
      <c r="P56">
        <f t="shared" si="3"/>
        <v>6.7972393154149433</v>
      </c>
      <c r="Q56">
        <f t="shared" si="4"/>
        <v>7.0738936917475872</v>
      </c>
      <c r="R56">
        <f t="shared" si="5"/>
        <v>20.255513467000199</v>
      </c>
      <c r="S56">
        <f t="shared" si="6"/>
        <v>0.63754462741180196</v>
      </c>
      <c r="U56" s="3">
        <f t="shared" si="7"/>
        <v>35.898371104639168</v>
      </c>
      <c r="W56" s="149">
        <f t="shared" si="1"/>
        <v>5.2559840563161299E-2</v>
      </c>
      <c r="Y56" s="149">
        <f>W56*Exact_method_vals!B55</f>
        <v>7.2006981571530987E-2</v>
      </c>
    </row>
    <row r="57" spans="1:25" x14ac:dyDescent="0.25">
      <c r="A57" s="3">
        <v>2014</v>
      </c>
      <c r="B57" s="147">
        <f>Lamp_Allocation!I51</f>
        <v>4.5601217656012182E-2</v>
      </c>
      <c r="C57" s="147">
        <f>Lamp_Allocation!J51</f>
        <v>0.55441907661085754</v>
      </c>
      <c r="D57" s="147">
        <f>Lamp_Allocation!K51</f>
        <v>7.4753932014205993E-2</v>
      </c>
      <c r="E57" s="147">
        <f>Lamp_Allocation!L51</f>
        <v>0.31758498224251652</v>
      </c>
      <c r="F57" s="147">
        <f>Lamp_Allocation!M51</f>
        <v>7.6407914764079158E-3</v>
      </c>
      <c r="G57" s="147">
        <f>Lamp_Allocation!N51</f>
        <v>1.0000000000000002</v>
      </c>
      <c r="I57">
        <f>K_All!H56</f>
        <v>17.190705060144637</v>
      </c>
      <c r="J57">
        <f>K_All!G56</f>
        <v>12.452701792820676</v>
      </c>
      <c r="K57">
        <f>K_All!D56</f>
        <v>86.156915801991545</v>
      </c>
      <c r="L57">
        <f>K_All!C56</f>
        <v>66.672603113330183</v>
      </c>
      <c r="M57">
        <f>K_All!I56</f>
        <v>102.03441690560966</v>
      </c>
      <c r="O57">
        <f t="shared" si="2"/>
        <v>0.7839170831079656</v>
      </c>
      <c r="P57">
        <f t="shared" si="3"/>
        <v>6.9040154292860096</v>
      </c>
      <c r="Q57">
        <f t="shared" si="4"/>
        <v>6.4405682264157456</v>
      </c>
      <c r="R57">
        <f t="shared" si="5"/>
        <v>21.174217475809318</v>
      </c>
      <c r="S57">
        <f t="shared" si="6"/>
        <v>0.77962370299263406</v>
      </c>
      <c r="U57" s="3">
        <f t="shared" si="7"/>
        <v>36.082341917611672</v>
      </c>
      <c r="W57" s="149">
        <f t="shared" si="1"/>
        <v>5.2829197536766723E-2</v>
      </c>
      <c r="Y57" s="149">
        <f>W57*Exact_method_vals!B56</f>
        <v>7.2376000625370418E-2</v>
      </c>
    </row>
    <row r="58" spans="1:25" x14ac:dyDescent="0.25">
      <c r="A58" s="3">
        <v>2015</v>
      </c>
      <c r="B58" s="147">
        <f>Lamp_Allocation!I52</f>
        <v>3.9945710848576454E-2</v>
      </c>
      <c r="C58" s="147">
        <f>Lamp_Allocation!J52</f>
        <v>0.56354812507068908</v>
      </c>
      <c r="D58" s="147">
        <f>Lamp_Allocation!K52</f>
        <v>6.5979826644868761E-2</v>
      </c>
      <c r="E58" s="147">
        <f>Lamp_Allocation!L52</f>
        <v>0.3228148102450209</v>
      </c>
      <c r="F58" s="147">
        <f>Lamp_Allocation!M52</f>
        <v>7.7115271908448756E-3</v>
      </c>
      <c r="G58" s="147">
        <f>Lamp_Allocation!N52</f>
        <v>1</v>
      </c>
      <c r="I58">
        <f>K_All!H57</f>
        <v>17.287187702131803</v>
      </c>
      <c r="J58">
        <f>K_All!G57</f>
        <v>12.255314145596344</v>
      </c>
      <c r="K58">
        <f>K_All!D57</f>
        <v>86.87192591882831</v>
      </c>
      <c r="L58">
        <f>K_All!C57</f>
        <v>67.153081861284704</v>
      </c>
      <c r="M58">
        <f>K_All!I57</f>
        <v>122.81880964817294</v>
      </c>
      <c r="O58">
        <f t="shared" si="2"/>
        <v>0.69054900133442387</v>
      </c>
      <c r="P58">
        <f t="shared" si="3"/>
        <v>6.9064593089031137</v>
      </c>
      <c r="Q58">
        <f t="shared" si="4"/>
        <v>5.7317946124301731</v>
      </c>
      <c r="R58">
        <f t="shared" si="5"/>
        <v>21.678009378418977</v>
      </c>
      <c r="S58">
        <f t="shared" si="6"/>
        <v>0.94712059014908656</v>
      </c>
      <c r="U58" s="3">
        <f t="shared" si="7"/>
        <v>35.953932891235773</v>
      </c>
      <c r="W58" s="149">
        <f t="shared" si="1"/>
        <v>5.2641190177504793E-2</v>
      </c>
      <c r="Y58" s="149">
        <f>W58*Exact_method_vals!B57</f>
        <v>7.2118430543181566E-2</v>
      </c>
    </row>
    <row r="59" spans="1:25" s="2" customFormat="1" x14ac:dyDescent="0.25">
      <c r="A59" s="96">
        <v>2016</v>
      </c>
      <c r="B59" s="155">
        <f>Lamp_Allocation!I53</f>
        <v>3.9208441105226428E-2</v>
      </c>
      <c r="C59" s="155">
        <f>Lamp_Allocation!J53</f>
        <v>0.57019542636613707</v>
      </c>
      <c r="D59" s="155">
        <f>Lamp_Allocation!K53</f>
        <v>5.7057519398940763E-2</v>
      </c>
      <c r="E59" s="155">
        <f>Lamp_Allocation!L53</f>
        <v>0.32577903682719545</v>
      </c>
      <c r="F59" s="155">
        <f>Lamp_Allocation!M53</f>
        <v>7.7595763025003076E-3</v>
      </c>
      <c r="G59" s="155">
        <f>Lamp_Allocation!N53</f>
        <v>1</v>
      </c>
      <c r="I59" s="2">
        <f>K_All!H58</f>
        <v>17.38367034411894</v>
      </c>
      <c r="J59" s="2">
        <f>K_All!G58</f>
        <v>12.057926498372012</v>
      </c>
      <c r="K59" s="2">
        <f>K_All!D58</f>
        <v>87.586936035665076</v>
      </c>
      <c r="L59" s="2">
        <f>K_All!C58</f>
        <v>67.633560609239225</v>
      </c>
      <c r="M59" s="2">
        <f>K_All!I58</f>
        <v>147.83697952964755</v>
      </c>
      <c r="O59" s="2">
        <f t="shared" si="2"/>
        <v>0.68158661488005867</v>
      </c>
      <c r="P59" s="2">
        <f t="shared" si="3"/>
        <v>6.875374540830772</v>
      </c>
      <c r="Q59" s="2">
        <f t="shared" si="4"/>
        <v>4.9974933019487437</v>
      </c>
      <c r="R59" s="2">
        <f t="shared" si="5"/>
        <v>22.033596232471702</v>
      </c>
      <c r="S59" s="2">
        <f t="shared" si="6"/>
        <v>1.1471523229914762</v>
      </c>
      <c r="U59" s="96">
        <f t="shared" si="7"/>
        <v>35.735203013122749</v>
      </c>
      <c r="V59" s="96"/>
      <c r="W59" s="156">
        <f t="shared" si="1"/>
        <v>5.2320941454059661E-2</v>
      </c>
      <c r="X59" s="96"/>
      <c r="Y59" s="156">
        <f>W59*Exact_method_vals!B58</f>
        <v>7.167968979206174E-2</v>
      </c>
    </row>
    <row r="60" spans="1:25" x14ac:dyDescent="0.25">
      <c r="A60" s="3">
        <v>2017</v>
      </c>
      <c r="I60">
        <f>K_All!H59</f>
        <v>17.480152986106106</v>
      </c>
      <c r="J60">
        <f>K_All!G59</f>
        <v>11.860538851147624</v>
      </c>
      <c r="K60">
        <f>K_All!D59</f>
        <v>88.301946152502069</v>
      </c>
      <c r="L60">
        <f>K_All!C59</f>
        <v>68.114039357193747</v>
      </c>
      <c r="M60">
        <f>K_All!I59</f>
        <v>177.95134620711832</v>
      </c>
    </row>
    <row r="61" spans="1:25" x14ac:dyDescent="0.25">
      <c r="A61" s="3">
        <v>2018</v>
      </c>
      <c r="I61">
        <f>K_All!H60</f>
        <v>17.576635628093243</v>
      </c>
      <c r="J61">
        <f>K_All!G60</f>
        <v>11.663151203923292</v>
      </c>
      <c r="K61">
        <f>K_All!D60</f>
        <v>89.016956269338834</v>
      </c>
      <c r="L61">
        <f>K_All!C60</f>
        <v>68.594518105148268</v>
      </c>
      <c r="M61">
        <f>K_All!I60</f>
        <v>214.20000406986793</v>
      </c>
    </row>
    <row r="62" spans="1:25" x14ac:dyDescent="0.25">
      <c r="A62" s="3">
        <v>2019</v>
      </c>
      <c r="I62">
        <f>K_All!H61</f>
        <v>17.673118270080408</v>
      </c>
      <c r="J62">
        <f>K_All!G61</f>
        <v>11.46576355669896</v>
      </c>
      <c r="K62">
        <f>K_All!D61</f>
        <v>89.7319663861756</v>
      </c>
      <c r="L62">
        <f>K_All!C61</f>
        <v>69.074996853102789</v>
      </c>
      <c r="M62">
        <f>K_All!I61</f>
        <v>257.83250715130634</v>
      </c>
    </row>
    <row r="63" spans="1:25" x14ac:dyDescent="0.25">
      <c r="A63" s="3">
        <v>2020</v>
      </c>
      <c r="I63">
        <f>K_All!H62</f>
        <v>17.769600912067546</v>
      </c>
      <c r="J63">
        <f>K_All!G62</f>
        <v>11.268375909474628</v>
      </c>
      <c r="K63">
        <f>K_All!D62</f>
        <v>90.446976503012365</v>
      </c>
      <c r="L63">
        <f>K_All!C62</f>
        <v>69.55547560105731</v>
      </c>
      <c r="M63">
        <f>K_All!I62</f>
        <v>310.3529434212557</v>
      </c>
    </row>
  </sheetData>
  <mergeCells count="3">
    <mergeCell ref="B1:G1"/>
    <mergeCell ref="I1:M1"/>
    <mergeCell ref="O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3"/>
  <sheetViews>
    <sheetView topLeftCell="A4" zoomScale="80" zoomScaleNormal="80" workbookViewId="0">
      <selection activeCell="B2" sqref="B2"/>
    </sheetView>
  </sheetViews>
  <sheetFormatPr defaultColWidth="8.7109375" defaultRowHeight="15" x14ac:dyDescent="0.25"/>
  <cols>
    <col min="1" max="5" width="8.7109375" style="3"/>
    <col min="6" max="6" width="13.28515625" style="3" customWidth="1"/>
    <col min="8" max="11" width="8.7109375" style="3"/>
    <col min="16" max="16" width="10.7109375" customWidth="1"/>
    <col min="22" max="22" width="11.7109375" customWidth="1"/>
  </cols>
  <sheetData>
    <row r="1" spans="1:22" x14ac:dyDescent="0.25">
      <c r="B1" s="171" t="s">
        <v>1091</v>
      </c>
      <c r="C1" s="171"/>
      <c r="D1" s="171"/>
      <c r="E1" s="171"/>
      <c r="F1" s="171"/>
      <c r="G1" s="5"/>
      <c r="H1" s="171" t="s">
        <v>1092</v>
      </c>
      <c r="I1" s="171"/>
      <c r="J1" s="171"/>
      <c r="K1" s="171"/>
      <c r="L1" s="5"/>
      <c r="M1" s="171" t="s">
        <v>1093</v>
      </c>
      <c r="N1" s="171"/>
      <c r="O1" s="171"/>
      <c r="P1" s="171"/>
      <c r="Q1" s="5"/>
      <c r="R1" s="143" t="s">
        <v>1096</v>
      </c>
      <c r="T1" s="143" t="s">
        <v>1095</v>
      </c>
      <c r="V1" s="143" t="s">
        <v>1097</v>
      </c>
    </row>
    <row r="2" spans="1:22" s="2" customFormat="1" x14ac:dyDescent="0.25">
      <c r="A2" s="97" t="s">
        <v>25</v>
      </c>
      <c r="B2" s="97" t="str">
        <f>Lamp_Allocation!V6</f>
        <v>MHP</v>
      </c>
      <c r="C2" s="97" t="str">
        <f>Lamp_Allocation!W6</f>
        <v>MH</v>
      </c>
      <c r="D2" s="97" t="str">
        <f>Lamp_Allocation!X6</f>
        <v>HPS</v>
      </c>
      <c r="E2" s="97" t="str">
        <f>Lamp_Allocation!Y6</f>
        <v>LPS</v>
      </c>
      <c r="F2" s="97" t="str">
        <f>Lamp_Allocation!Z6</f>
        <v>TOTAL</v>
      </c>
      <c r="H2" s="97" t="s">
        <v>579</v>
      </c>
      <c r="I2" s="97" t="s">
        <v>578</v>
      </c>
      <c r="J2" s="97" t="s">
        <v>294</v>
      </c>
      <c r="K2" s="97" t="s">
        <v>580</v>
      </c>
      <c r="M2" s="97" t="s">
        <v>579</v>
      </c>
      <c r="N2" s="97" t="s">
        <v>578</v>
      </c>
      <c r="O2" s="97" t="s">
        <v>294</v>
      </c>
      <c r="P2" s="97" t="s">
        <v>580</v>
      </c>
      <c r="R2" s="97" t="s">
        <v>1094</v>
      </c>
      <c r="T2" s="97" t="s">
        <v>1094</v>
      </c>
      <c r="V2" s="97" t="s">
        <v>1094</v>
      </c>
    </row>
    <row r="3" spans="1:22" x14ac:dyDescent="0.25">
      <c r="A3" s="3">
        <v>1960</v>
      </c>
      <c r="B3" s="149"/>
      <c r="C3" s="149"/>
      <c r="D3" s="149"/>
      <c r="E3" s="149"/>
      <c r="F3" s="149"/>
      <c r="H3" s="3">
        <f>K_All!E2</f>
        <v>37.826351401985626</v>
      </c>
      <c r="I3" s="3">
        <f>K_All!F2</f>
        <v>74.366505591522071</v>
      </c>
      <c r="J3" s="3">
        <f>K_All!J2</f>
        <v>109.39320040874557</v>
      </c>
      <c r="K3" s="3">
        <f>K_All!B2</f>
        <v>84.997694338925157</v>
      </c>
    </row>
    <row r="4" spans="1:22" x14ac:dyDescent="0.25">
      <c r="A4" s="3">
        <v>1961</v>
      </c>
      <c r="B4" s="149"/>
      <c r="C4" s="149"/>
      <c r="D4" s="149"/>
      <c r="E4" s="149"/>
      <c r="F4" s="149"/>
      <c r="H4" s="3">
        <f>K_All!E3</f>
        <v>37.840436261248179</v>
      </c>
      <c r="I4" s="3">
        <f>K_All!F3</f>
        <v>74.629019979241377</v>
      </c>
      <c r="J4" s="3">
        <f>K_All!J3</f>
        <v>109.45909779780916</v>
      </c>
      <c r="K4" s="3">
        <f>K_All!B3</f>
        <v>86.623842465686721</v>
      </c>
    </row>
    <row r="5" spans="1:22" x14ac:dyDescent="0.25">
      <c r="A5" s="3">
        <v>1962</v>
      </c>
      <c r="B5" s="149"/>
      <c r="C5" s="149"/>
      <c r="D5" s="149"/>
      <c r="E5" s="149"/>
      <c r="F5" s="149"/>
      <c r="H5" s="3">
        <f>K_All!E4</f>
        <v>37.854521120510725</v>
      </c>
      <c r="I5" s="3">
        <f>K_All!F4</f>
        <v>74.89153436696057</v>
      </c>
      <c r="J5" s="3">
        <f>K_All!J4</f>
        <v>109.52499518687276</v>
      </c>
      <c r="K5" s="3">
        <f>K_All!B4</f>
        <v>88.249990592448739</v>
      </c>
    </row>
    <row r="6" spans="1:22" x14ac:dyDescent="0.25">
      <c r="A6" s="3">
        <v>1963</v>
      </c>
      <c r="B6" s="149"/>
      <c r="C6" s="149"/>
      <c r="D6" s="149"/>
      <c r="E6" s="149"/>
      <c r="F6" s="149"/>
      <c r="H6" s="3">
        <f>K_All!E5</f>
        <v>37.868605979773278</v>
      </c>
      <c r="I6" s="3">
        <f>K_All!F5</f>
        <v>75.154048754679764</v>
      </c>
      <c r="J6" s="3">
        <f>K_All!J5</f>
        <v>109.59089257593635</v>
      </c>
      <c r="K6" s="3">
        <f>K_All!B5</f>
        <v>89.876138719210758</v>
      </c>
    </row>
    <row r="7" spans="1:22" x14ac:dyDescent="0.25">
      <c r="A7" s="3">
        <v>1964</v>
      </c>
      <c r="B7" s="149"/>
      <c r="C7" s="149"/>
      <c r="D7" s="149"/>
      <c r="E7" s="149"/>
      <c r="F7" s="149"/>
      <c r="H7" s="3">
        <f>K_All!E6</f>
        <v>37.882690839035831</v>
      </c>
      <c r="I7" s="3">
        <f>K_All!F6</f>
        <v>75.41656314239907</v>
      </c>
      <c r="J7" s="3">
        <f>K_All!J6</f>
        <v>109.65678996499992</v>
      </c>
      <c r="K7" s="3">
        <f>K_All!B6</f>
        <v>91.502286845972321</v>
      </c>
    </row>
    <row r="8" spans="1:22" x14ac:dyDescent="0.25">
      <c r="A8" s="3">
        <v>1965</v>
      </c>
      <c r="B8" s="149"/>
      <c r="C8" s="149"/>
      <c r="D8" s="149"/>
      <c r="E8" s="149"/>
      <c r="F8" s="149"/>
      <c r="H8" s="3">
        <f>K_All!E7</f>
        <v>37.896775698298384</v>
      </c>
      <c r="I8" s="3">
        <f>K_All!F7</f>
        <v>75.679077530118263</v>
      </c>
      <c r="J8" s="3">
        <f>K_All!J7</f>
        <v>109.72268735406351</v>
      </c>
      <c r="K8" s="3">
        <f>K_All!B7</f>
        <v>93.12843497273434</v>
      </c>
    </row>
    <row r="9" spans="1:22" x14ac:dyDescent="0.25">
      <c r="A9" s="3">
        <v>1966</v>
      </c>
      <c r="B9" s="149"/>
      <c r="C9" s="149"/>
      <c r="D9" s="149"/>
      <c r="E9" s="149"/>
      <c r="F9" s="149"/>
      <c r="H9" s="3">
        <f>K_All!E8</f>
        <v>37.910860557560937</v>
      </c>
      <c r="I9" s="3">
        <f>K_All!F8</f>
        <v>75.94159191783757</v>
      </c>
      <c r="J9" s="3">
        <f>K_All!J8</f>
        <v>109.7885847431271</v>
      </c>
      <c r="K9" s="3">
        <f>K_All!B8</f>
        <v>94.754583099496358</v>
      </c>
    </row>
    <row r="10" spans="1:22" x14ac:dyDescent="0.25">
      <c r="A10" s="3">
        <v>1967</v>
      </c>
      <c r="B10" s="149"/>
      <c r="C10" s="149"/>
      <c r="D10" s="149"/>
      <c r="E10" s="149"/>
      <c r="F10" s="149"/>
      <c r="H10" s="3">
        <f>K_All!E9</f>
        <v>37.924945416823491</v>
      </c>
      <c r="I10" s="3">
        <f>K_All!F9</f>
        <v>76.204106305556763</v>
      </c>
      <c r="J10" s="3">
        <f>K_All!J9</f>
        <v>109.8544821321907</v>
      </c>
      <c r="K10" s="3">
        <f>K_All!B9</f>
        <v>96.380731226257922</v>
      </c>
    </row>
    <row r="11" spans="1:22" x14ac:dyDescent="0.25">
      <c r="A11" s="3">
        <v>1968</v>
      </c>
      <c r="B11" s="149"/>
      <c r="C11" s="149"/>
      <c r="D11" s="149"/>
      <c r="E11" s="149"/>
      <c r="F11" s="149"/>
      <c r="H11" s="3">
        <f>K_All!E10</f>
        <v>37.939030276086044</v>
      </c>
      <c r="I11" s="3">
        <f>K_All!F10</f>
        <v>76.46662069327607</v>
      </c>
      <c r="J11" s="3">
        <f>K_All!J10</f>
        <v>109.92037952125426</v>
      </c>
      <c r="K11" s="3">
        <f>K_All!B10</f>
        <v>98.00687935301994</v>
      </c>
    </row>
    <row r="12" spans="1:22" s="2" customFormat="1" x14ac:dyDescent="0.25">
      <c r="A12" s="96">
        <v>1969</v>
      </c>
      <c r="B12" s="156"/>
      <c r="C12" s="156"/>
      <c r="D12" s="156"/>
      <c r="E12" s="156"/>
      <c r="F12" s="156"/>
      <c r="H12" s="96">
        <f>K_All!E11</f>
        <v>37.953115135348597</v>
      </c>
      <c r="I12" s="96">
        <f>K_All!F11</f>
        <v>76.729135080995263</v>
      </c>
      <c r="J12" s="96">
        <f>K_All!J11</f>
        <v>109.98627691031786</v>
      </c>
      <c r="K12" s="96">
        <f>K_All!B11</f>
        <v>99.633027479781958</v>
      </c>
    </row>
    <row r="13" spans="1:22" x14ac:dyDescent="0.25">
      <c r="A13" s="3">
        <v>1970</v>
      </c>
      <c r="B13" s="154">
        <f>Lamp_Allocation!V7</f>
        <v>0.43840524854907897</v>
      </c>
      <c r="C13" s="154">
        <f>Lamp_Allocation!W7</f>
        <v>8.1453444360333083E-2</v>
      </c>
      <c r="D13" s="154">
        <f>Lamp_Allocation!X7</f>
        <v>0.46368912440070648</v>
      </c>
      <c r="E13" s="154">
        <f>Lamp_Allocation!Y7</f>
        <v>1.6452182689881401E-2</v>
      </c>
      <c r="F13" s="154">
        <f>Lamp_Allocation!Z7</f>
        <v>0.99999999999999978</v>
      </c>
      <c r="H13" s="3">
        <f>K_All!E12</f>
        <v>37.96719999461115</v>
      </c>
      <c r="I13" s="3">
        <f>K_All!F12</f>
        <v>76.99164946871457</v>
      </c>
      <c r="J13" s="3">
        <f>K_All!J12</f>
        <v>110.05217429938145</v>
      </c>
      <c r="K13" s="3">
        <f>K_All!B12</f>
        <v>101.25917560654398</v>
      </c>
      <c r="M13">
        <f>B13*H13</f>
        <v>16.645019750350091</v>
      </c>
      <c r="N13">
        <f t="shared" ref="N13:P13" si="0">C13*I13</f>
        <v>6.2712350362102107</v>
      </c>
      <c r="O13">
        <f t="shared" si="0"/>
        <v>51.029996339274113</v>
      </c>
      <c r="P13">
        <f t="shared" si="0"/>
        <v>1.6659344561056439</v>
      </c>
      <c r="R13">
        <f>SUM(M13:P13)</f>
        <v>75.612185581940054</v>
      </c>
      <c r="T13" s="147">
        <f>R13/683</f>
        <v>0.11070598181836025</v>
      </c>
      <c r="V13" s="147">
        <f>T13*Exact_method_vals!B12</f>
        <v>0.15166719509115356</v>
      </c>
    </row>
    <row r="14" spans="1:22" x14ac:dyDescent="0.25">
      <c r="A14" s="3">
        <v>1971</v>
      </c>
      <c r="B14" s="154">
        <f>Lamp_Allocation!V8</f>
        <v>0.4384302440960508</v>
      </c>
      <c r="C14" s="154">
        <f>Lamp_Allocation!W8</f>
        <v>8.1464576304822386E-2</v>
      </c>
      <c r="D14" s="154">
        <f>Lamp_Allocation!X8</f>
        <v>0.4636832704901766</v>
      </c>
      <c r="E14" s="154">
        <f>Lamp_Allocation!Y8</f>
        <v>1.6421909108950188E-2</v>
      </c>
      <c r="F14" s="154">
        <f>Lamp_Allocation!Z8</f>
        <v>1</v>
      </c>
      <c r="H14" s="3">
        <f>K_All!E13</f>
        <v>37.981284853873703</v>
      </c>
      <c r="I14" s="3">
        <f>K_All!F13</f>
        <v>77.254163856433763</v>
      </c>
      <c r="J14" s="3">
        <f>K_All!J13</f>
        <v>110.11807168844504</v>
      </c>
      <c r="K14" s="3">
        <f>K_All!B13</f>
        <v>102.88532373330554</v>
      </c>
      <c r="M14">
        <f t="shared" ref="M14:M59" si="1">B14*H14</f>
        <v>16.652143989565484</v>
      </c>
      <c r="N14">
        <f t="shared" ref="N14:N59" si="2">C14*I14</f>
        <v>6.2934777263477004</v>
      </c>
      <c r="O14">
        <f t="shared" ref="O14:O59" si="3">D14*J14</f>
        <v>51.059907620569923</v>
      </c>
      <c r="P14">
        <f t="shared" ref="P14:P59" si="4">E14*K14</f>
        <v>1.6895734349932592</v>
      </c>
      <c r="R14">
        <f t="shared" ref="R14:R59" si="5">SUM(M14:P14)</f>
        <v>75.695102771476371</v>
      </c>
      <c r="T14" s="147">
        <f t="shared" ref="T14:T59" si="6">R14/683</f>
        <v>0.11082738326716891</v>
      </c>
      <c r="V14" s="147">
        <f>T14*Exact_method_vals!B13</f>
        <v>0.15183351507602141</v>
      </c>
    </row>
    <row r="15" spans="1:22" x14ac:dyDescent="0.25">
      <c r="A15" s="3">
        <v>1972</v>
      </c>
      <c r="B15" s="154">
        <f>Lamp_Allocation!V9</f>
        <v>0.43842701014832158</v>
      </c>
      <c r="C15" s="154">
        <f>Lamp_Allocation!W9</f>
        <v>8.1479313036690079E-2</v>
      </c>
      <c r="D15" s="154">
        <f>Lamp_Allocation!X9</f>
        <v>0.46370023419203749</v>
      </c>
      <c r="E15" s="154">
        <f>Lamp_Allocation!Y9</f>
        <v>1.6442232630757222E-2</v>
      </c>
      <c r="F15" s="154">
        <f>Lamp_Allocation!Z9</f>
        <v>1.0000487900078063</v>
      </c>
      <c r="H15" s="3">
        <f>K_All!E14</f>
        <v>37.995369713136256</v>
      </c>
      <c r="I15" s="3">
        <f>K_All!F14</f>
        <v>77.51667824415307</v>
      </c>
      <c r="J15" s="3">
        <f>K_All!J14</f>
        <v>110.18396907750864</v>
      </c>
      <c r="K15" s="3">
        <f>K_All!B14</f>
        <v>104.51147186006756</v>
      </c>
      <c r="M15">
        <f t="shared" si="1"/>
        <v>16.65819634281042</v>
      </c>
      <c r="N15">
        <f t="shared" si="2"/>
        <v>6.3160056922197318</v>
      </c>
      <c r="O15">
        <f t="shared" si="3"/>
        <v>51.092332265448974</v>
      </c>
      <c r="P15">
        <f t="shared" si="4"/>
        <v>1.718401932906068</v>
      </c>
      <c r="R15">
        <f t="shared" si="5"/>
        <v>75.784936233385196</v>
      </c>
      <c r="T15" s="147">
        <f t="shared" si="6"/>
        <v>0.11095891102984655</v>
      </c>
      <c r="V15" s="147">
        <f>T15*Exact_method_vals!B14</f>
        <v>0.15201370811088979</v>
      </c>
    </row>
    <row r="16" spans="1:22" x14ac:dyDescent="0.25">
      <c r="A16" s="3">
        <v>1973</v>
      </c>
      <c r="B16" s="154">
        <f>Lamp_Allocation!V10</f>
        <v>0.43842388174313685</v>
      </c>
      <c r="C16" s="154">
        <f>Lamp_Allocation!W10</f>
        <v>8.1445574966404283E-2</v>
      </c>
      <c r="D16" s="154">
        <f>Lamp_Allocation!X10</f>
        <v>0.46371664426953352</v>
      </c>
      <c r="E16" s="154">
        <f>Lamp_Allocation!Y10</f>
        <v>1.641389902092532E-2</v>
      </c>
      <c r="F16" s="154">
        <f>Lamp_Allocation!Z10</f>
        <v>0.99999999999999989</v>
      </c>
      <c r="H16" s="3">
        <f>K_All!E15</f>
        <v>38.009454572398809</v>
      </c>
      <c r="I16" s="3">
        <f>K_All!F15</f>
        <v>77.779192631872263</v>
      </c>
      <c r="J16" s="3">
        <f>K_All!J15</f>
        <v>110.2498664665722</v>
      </c>
      <c r="K16" s="3">
        <f>K_All!B15</f>
        <v>106.13761998682958</v>
      </c>
      <c r="M16">
        <f t="shared" si="1"/>
        <v>16.664252616570508</v>
      </c>
      <c r="N16">
        <f t="shared" si="2"/>
        <v>6.3347710643255519</v>
      </c>
      <c r="O16">
        <f t="shared" si="3"/>
        <v>51.124698109043031</v>
      </c>
      <c r="P16">
        <f t="shared" si="4"/>
        <v>1.7421321767851656</v>
      </c>
      <c r="R16">
        <f t="shared" si="5"/>
        <v>75.865853966724245</v>
      </c>
      <c r="T16" s="147">
        <f t="shared" si="6"/>
        <v>0.11107738501716581</v>
      </c>
      <c r="V16" s="147">
        <f>T16*Exact_method_vals!B15</f>
        <v>0.15217601747351717</v>
      </c>
    </row>
    <row r="17" spans="1:22" x14ac:dyDescent="0.25">
      <c r="A17" s="3">
        <v>1974</v>
      </c>
      <c r="B17" s="154">
        <f>Lamp_Allocation!V11</f>
        <v>0.43840015110733344</v>
      </c>
      <c r="C17" s="154">
        <f>Lamp_Allocation!W11</f>
        <v>8.1456296925910179E-2</v>
      </c>
      <c r="D17" s="154">
        <f>Lamp_Allocation!X11</f>
        <v>0.46371062945648578</v>
      </c>
      <c r="E17" s="154">
        <f>Lamp_Allocation!Y11</f>
        <v>1.6432922510270575E-2</v>
      </c>
      <c r="F17" s="154">
        <f>Lamp_Allocation!Z11</f>
        <v>1</v>
      </c>
      <c r="H17" s="3">
        <f>K_All!E16</f>
        <v>38.023539431661362</v>
      </c>
      <c r="I17" s="3">
        <f>K_All!F16</f>
        <v>78.04170701959157</v>
      </c>
      <c r="J17" s="3">
        <f>K_All!J16</f>
        <v>110.31576385563579</v>
      </c>
      <c r="K17" s="3">
        <f>K_All!B16</f>
        <v>107.76376811359114</v>
      </c>
      <c r="M17">
        <f t="shared" si="1"/>
        <v>16.669525432475993</v>
      </c>
      <c r="N17">
        <f t="shared" si="2"/>
        <v>6.3569884595927393</v>
      </c>
      <c r="O17">
        <f t="shared" si="3"/>
        <v>51.154592296469914</v>
      </c>
      <c r="P17">
        <f t="shared" si="4"/>
        <v>1.7708736508254104</v>
      </c>
      <c r="R17">
        <f t="shared" si="5"/>
        <v>75.951979839364057</v>
      </c>
      <c r="T17" s="147">
        <f t="shared" si="6"/>
        <v>0.11120348439145543</v>
      </c>
      <c r="V17" s="147">
        <f>T17*Exact_method_vals!B16</f>
        <v>0.15234877361629395</v>
      </c>
    </row>
    <row r="18" spans="1:22" x14ac:dyDescent="0.25">
      <c r="A18" s="3">
        <v>1975</v>
      </c>
      <c r="B18" s="154">
        <f>Lamp_Allocation!V12</f>
        <v>0.43844402100664592</v>
      </c>
      <c r="C18" s="154">
        <f>Lamp_Allocation!W12</f>
        <v>8.1470465213552085E-2</v>
      </c>
      <c r="D18" s="154">
        <f>Lamp_Allocation!X12</f>
        <v>0.46367988102430635</v>
      </c>
      <c r="E18" s="154">
        <f>Lamp_Allocation!Y12</f>
        <v>1.6452107635822839E-2</v>
      </c>
      <c r="F18" s="154">
        <f>Lamp_Allocation!Z12</f>
        <v>1.0000464748803273</v>
      </c>
      <c r="H18" s="3">
        <f>K_All!E17</f>
        <v>38.037624290923915</v>
      </c>
      <c r="I18" s="3">
        <f>K_All!F17</f>
        <v>78.304221407310763</v>
      </c>
      <c r="J18" s="3">
        <f>K_All!J17</f>
        <v>110.38166124469939</v>
      </c>
      <c r="K18" s="3">
        <f>K_All!B17</f>
        <v>109.38991624035316</v>
      </c>
      <c r="M18">
        <f t="shared" si="1"/>
        <v>16.677368943652752</v>
      </c>
      <c r="N18">
        <f t="shared" si="2"/>
        <v>6.3794813462385918</v>
      </c>
      <c r="O18">
        <f t="shared" si="3"/>
        <v>51.181755553207502</v>
      </c>
      <c r="P18">
        <f t="shared" si="4"/>
        <v>1.7996946762599351</v>
      </c>
      <c r="R18">
        <f t="shared" si="5"/>
        <v>76.038300519358771</v>
      </c>
      <c r="T18" s="147">
        <f t="shared" si="6"/>
        <v>0.11132986898881225</v>
      </c>
      <c r="V18" s="147">
        <f>T18*Exact_method_vals!B17</f>
        <v>0.15252192051467281</v>
      </c>
    </row>
    <row r="19" spans="1:22" x14ac:dyDescent="0.25">
      <c r="A19" s="3">
        <v>1976</v>
      </c>
      <c r="B19" s="154">
        <f>Lamp_Allocation!V13</f>
        <v>0.43842071552749562</v>
      </c>
      <c r="C19" s="154">
        <f>Lamp_Allocation!W13</f>
        <v>8.143471497849758E-2</v>
      </c>
      <c r="D19" s="154">
        <f>Lamp_Allocation!X13</f>
        <v>0.46367462713880497</v>
      </c>
      <c r="E19" s="154">
        <f>Lamp_Allocation!Y13</f>
        <v>1.6424192515326196E-2</v>
      </c>
      <c r="F19" s="154">
        <f>Lamp_Allocation!Z13</f>
        <v>0.99995425016012451</v>
      </c>
      <c r="H19" s="3">
        <f>K_All!E18</f>
        <v>38.051709150186468</v>
      </c>
      <c r="I19" s="3">
        <f>K_All!F18</f>
        <v>78.56673579503007</v>
      </c>
      <c r="J19" s="3">
        <f>K_All!J18</f>
        <v>110.44755863376298</v>
      </c>
      <c r="K19" s="3">
        <f>K_All!B18</f>
        <v>111.01606436711518</v>
      </c>
      <c r="M19">
        <f t="shared" si="1"/>
        <v>16.682657552668903</v>
      </c>
      <c r="N19">
        <f t="shared" si="2"/>
        <v>6.3980597362591975</v>
      </c>
      <c r="O19">
        <f t="shared" si="3"/>
        <v>51.211730567901348</v>
      </c>
      <c r="P19">
        <f t="shared" si="4"/>
        <v>1.8233492134593443</v>
      </c>
      <c r="R19">
        <f t="shared" si="5"/>
        <v>76.115797070288792</v>
      </c>
      <c r="T19" s="147">
        <f t="shared" si="6"/>
        <v>0.11144333392428812</v>
      </c>
      <c r="V19" s="147">
        <f>T19*Exact_method_vals!B18</f>
        <v>0.15267736747627475</v>
      </c>
    </row>
    <row r="20" spans="1:22" x14ac:dyDescent="0.25">
      <c r="A20" s="3">
        <v>1977</v>
      </c>
      <c r="B20" s="154">
        <f>Lamp_Allocation!V14</f>
        <v>0.43841787548427785</v>
      </c>
      <c r="C20" s="154">
        <f>Lamp_Allocation!W14</f>
        <v>8.1448779169294522E-2</v>
      </c>
      <c r="D20" s="154">
        <f>Lamp_Allocation!X14</f>
        <v>0.46369042256059112</v>
      </c>
      <c r="E20" s="154">
        <f>Lamp_Allocation!Y14</f>
        <v>1.6442922785836561E-2</v>
      </c>
      <c r="F20" s="154">
        <f>Lamp_Allocation!Z14</f>
        <v>1</v>
      </c>
      <c r="H20" s="3">
        <f>K_All!E19</f>
        <v>38.065794009449021</v>
      </c>
      <c r="I20" s="3">
        <f>K_All!F19</f>
        <v>78.829250182749263</v>
      </c>
      <c r="J20" s="3">
        <f>K_All!J19</f>
        <v>110.51345602282657</v>
      </c>
      <c r="K20" s="3">
        <f>K_All!B19</f>
        <v>112.6422124938772</v>
      </c>
      <c r="M20">
        <f t="shared" si="1"/>
        <v>16.688724538244792</v>
      </c>
      <c r="N20">
        <f t="shared" si="2"/>
        <v>6.4205461902158145</v>
      </c>
      <c r="O20">
        <f t="shared" si="3"/>
        <v>51.244031121855755</v>
      </c>
      <c r="P20">
        <f t="shared" si="4"/>
        <v>1.852167202462617</v>
      </c>
      <c r="R20">
        <f t="shared" si="5"/>
        <v>76.205469052778994</v>
      </c>
      <c r="T20" s="147">
        <f t="shared" si="6"/>
        <v>0.11157462526029135</v>
      </c>
      <c r="V20" s="147">
        <f>T20*Exact_method_vals!B19</f>
        <v>0.15285723660659917</v>
      </c>
    </row>
    <row r="21" spans="1:22" x14ac:dyDescent="0.25">
      <c r="A21" s="3">
        <v>1978</v>
      </c>
      <c r="B21" s="154">
        <f>Lamp_Allocation!V15</f>
        <v>0.43841512112876035</v>
      </c>
      <c r="C21" s="154">
        <f>Lamp_Allocation!W15</f>
        <v>8.1462419025645577E-2</v>
      </c>
      <c r="D21" s="154">
        <f>Lamp_Allocation!X15</f>
        <v>0.46370574141449999</v>
      </c>
      <c r="E21" s="154">
        <f>Lamp_Allocation!Y15</f>
        <v>1.6416718431094154E-2</v>
      </c>
      <c r="F21" s="154">
        <f>Lamp_Allocation!Z15</f>
        <v>1</v>
      </c>
      <c r="H21" s="3">
        <f>K_All!E20</f>
        <v>38.079878868711567</v>
      </c>
      <c r="I21" s="3">
        <f>K_All!F20</f>
        <v>79.09176457046857</v>
      </c>
      <c r="J21" s="3">
        <f>K_All!J20</f>
        <v>110.57935341189014</v>
      </c>
      <c r="K21" s="3">
        <f>K_All!B20</f>
        <v>114.26836062063876</v>
      </c>
      <c r="M21">
        <f t="shared" si="1"/>
        <v>16.694794706794703</v>
      </c>
      <c r="N21">
        <f t="shared" si="2"/>
        <v>6.44300646691722</v>
      </c>
      <c r="O21">
        <f t="shared" si="3"/>
        <v>51.276281058996538</v>
      </c>
      <c r="P21">
        <f t="shared" si="4"/>
        <v>1.8759115018917538</v>
      </c>
      <c r="R21">
        <f t="shared" si="5"/>
        <v>76.289993734600216</v>
      </c>
      <c r="T21" s="147">
        <f t="shared" si="6"/>
        <v>0.1116983802849198</v>
      </c>
      <c r="V21" s="147">
        <f>T21*Exact_method_vals!B20</f>
        <v>0.15302678099034014</v>
      </c>
    </row>
    <row r="22" spans="1:22" x14ac:dyDescent="0.25">
      <c r="A22" s="3">
        <v>1979</v>
      </c>
      <c r="B22" s="154">
        <f>Lamp_Allocation!V16</f>
        <v>0.43839328641986103</v>
      </c>
      <c r="C22" s="154">
        <f>Lamp_Allocation!W16</f>
        <v>8.1472092311726918E-2</v>
      </c>
      <c r="D22" s="154">
        <f>Lamp_Allocation!X16</f>
        <v>0.46370033655317106</v>
      </c>
      <c r="E22" s="154">
        <f>Lamp_Allocation!Y16</f>
        <v>1.6434284715241051E-2</v>
      </c>
      <c r="F22" s="154">
        <f>Lamp_Allocation!Z16</f>
        <v>1</v>
      </c>
      <c r="H22" s="3">
        <f>K_All!E21</f>
        <v>38.093963727974121</v>
      </c>
      <c r="I22" s="3">
        <f>K_All!F21</f>
        <v>79.354278958187763</v>
      </c>
      <c r="J22" s="3">
        <f>K_All!J21</f>
        <v>110.64525080095373</v>
      </c>
      <c r="K22" s="3">
        <f>K_All!B21</f>
        <v>115.89450874740078</v>
      </c>
      <c r="M22">
        <f t="shared" si="1"/>
        <v>16.700137951465557</v>
      </c>
      <c r="N22">
        <f t="shared" si="2"/>
        <v>6.4651591406120028</v>
      </c>
      <c r="O22">
        <f t="shared" si="3"/>
        <v>51.306240034412262</v>
      </c>
      <c r="P22">
        <f t="shared" si="4"/>
        <v>1.9046433536877789</v>
      </c>
      <c r="R22">
        <f t="shared" si="5"/>
        <v>76.376180480177595</v>
      </c>
      <c r="T22" s="147">
        <f t="shared" si="6"/>
        <v>0.11182456878503308</v>
      </c>
      <c r="V22" s="147">
        <f>T22*Exact_method_vals!B21</f>
        <v>0.15319965923549533</v>
      </c>
    </row>
    <row r="23" spans="1:22" x14ac:dyDescent="0.25">
      <c r="A23" s="3">
        <v>1980</v>
      </c>
      <c r="B23" s="154">
        <f>Lamp_Allocation!V17</f>
        <v>0.43843404108704076</v>
      </c>
      <c r="C23" s="154">
        <f>Lamp_Allocation!W17</f>
        <v>8.1441922563417896E-2</v>
      </c>
      <c r="D23" s="154">
        <f>Lamp_Allocation!X17</f>
        <v>0.46371506094147036</v>
      </c>
      <c r="E23" s="154">
        <f>Lamp_Allocation!Y17</f>
        <v>1.6452043584995045E-2</v>
      </c>
      <c r="F23" s="154">
        <f>Lamp_Allocation!Z17</f>
        <v>1.0000430681769241</v>
      </c>
      <c r="H23" s="3">
        <f>K_All!E22</f>
        <v>38.108048587236674</v>
      </c>
      <c r="I23" s="3">
        <f>K_All!F22</f>
        <v>79.61679334590707</v>
      </c>
      <c r="J23" s="3">
        <f>K_All!J22</f>
        <v>110.71114819001733</v>
      </c>
      <c r="K23" s="3">
        <f>K_All!B22</f>
        <v>117.5206568741628</v>
      </c>
      <c r="M23">
        <f t="shared" si="1"/>
        <v>16.70786574004347</v>
      </c>
      <c r="N23">
        <f t="shared" si="2"/>
        <v>6.4841447184250089</v>
      </c>
      <c r="O23">
        <f t="shared" si="3"/>
        <v>51.338426829834042</v>
      </c>
      <c r="P23">
        <f t="shared" si="4"/>
        <v>1.9334549690309739</v>
      </c>
      <c r="R23">
        <f t="shared" si="5"/>
        <v>76.463892257333498</v>
      </c>
      <c r="T23" s="147">
        <f t="shared" si="6"/>
        <v>0.1119529901278675</v>
      </c>
      <c r="V23" s="147">
        <f>T23*Exact_method_vals!B22</f>
        <v>0.15337559647517848</v>
      </c>
    </row>
    <row r="24" spans="1:22" x14ac:dyDescent="0.25">
      <c r="A24" s="3">
        <v>1981</v>
      </c>
      <c r="B24" s="154">
        <f>Lamp_Allocation!V18</f>
        <v>0.43841256366723264</v>
      </c>
      <c r="C24" s="154">
        <f>Lamp_Allocation!W18</f>
        <v>8.145161290322582E-2</v>
      </c>
      <c r="D24" s="154">
        <f>Lamp_Allocation!X18</f>
        <v>0.4636672325976231</v>
      </c>
      <c r="E24" s="154">
        <f>Lamp_Allocation!Y18</f>
        <v>1.6426146010186757E-2</v>
      </c>
      <c r="F24" s="154">
        <f>Lamp_Allocation!Z18</f>
        <v>0.99995755517826834</v>
      </c>
      <c r="H24" s="3">
        <f>K_All!E23</f>
        <v>38.122133446499227</v>
      </c>
      <c r="I24" s="3">
        <f>K_All!F23</f>
        <v>79.879307733626263</v>
      </c>
      <c r="J24" s="3">
        <f>K_All!J23</f>
        <v>110.77704557908092</v>
      </c>
      <c r="K24" s="3">
        <f>K_All!B23</f>
        <v>119.14680500092436</v>
      </c>
      <c r="M24">
        <f t="shared" si="1"/>
        <v>16.713222256744082</v>
      </c>
      <c r="N24">
        <f t="shared" si="2"/>
        <v>6.5062984524969787</v>
      </c>
      <c r="O24">
        <f t="shared" si="3"/>
        <v>51.363686158993211</v>
      </c>
      <c r="P24">
        <f t="shared" si="4"/>
        <v>1.9571228155924332</v>
      </c>
      <c r="R24">
        <f t="shared" si="5"/>
        <v>76.540329683826698</v>
      </c>
      <c r="T24" s="147">
        <f t="shared" si="6"/>
        <v>0.11206490436870674</v>
      </c>
      <c r="V24" s="147">
        <f>T24*Exact_method_vals!B23</f>
        <v>0.15352891898512824</v>
      </c>
    </row>
    <row r="25" spans="1:22" x14ac:dyDescent="0.25">
      <c r="A25" s="3">
        <v>1982</v>
      </c>
      <c r="B25" s="154">
        <f>Lamp_Allocation!V19</f>
        <v>0.43841004184100418</v>
      </c>
      <c r="C25" s="154">
        <f>Lamp_Allocation!W19</f>
        <v>8.1464435146443512E-2</v>
      </c>
      <c r="D25" s="154">
        <f>Lamp_Allocation!X19</f>
        <v>0.46368200836820078</v>
      </c>
      <c r="E25" s="154">
        <f>Lamp_Allocation!Y19</f>
        <v>1.6443514644351464E-2</v>
      </c>
      <c r="F25" s="154">
        <f>Lamp_Allocation!Z19</f>
        <v>0.99999999999999989</v>
      </c>
      <c r="H25" s="3">
        <f>K_All!E24</f>
        <v>38.13621830576178</v>
      </c>
      <c r="I25" s="3">
        <f>K_All!F24</f>
        <v>80.141822121345569</v>
      </c>
      <c r="J25" s="3">
        <f>K_All!J24</f>
        <v>110.84294296814451</v>
      </c>
      <c r="K25" s="3">
        <f>K_All!B24</f>
        <v>120.77295312768638</v>
      </c>
      <c r="M25">
        <f t="shared" si="1"/>
        <v>16.719301063086693</v>
      </c>
      <c r="N25">
        <f t="shared" si="2"/>
        <v>6.5287082707221682</v>
      </c>
      <c r="O25">
        <f t="shared" si="3"/>
        <v>51.395878408911187</v>
      </c>
      <c r="P25">
        <f t="shared" si="4"/>
        <v>1.9859318233966838</v>
      </c>
      <c r="R25">
        <f t="shared" si="5"/>
        <v>76.629819566116723</v>
      </c>
      <c r="T25" s="147">
        <f t="shared" si="6"/>
        <v>0.1121959290865545</v>
      </c>
      <c r="V25" s="147">
        <f>T25*Exact_method_vals!B24</f>
        <v>0.15370842284857969</v>
      </c>
    </row>
    <row r="26" spans="1:22" x14ac:dyDescent="0.25">
      <c r="A26" s="3">
        <v>1983</v>
      </c>
      <c r="B26" s="154">
        <f>Lamp_Allocation!V20</f>
        <v>0.43838950538344129</v>
      </c>
      <c r="C26" s="154">
        <f>Lamp_Allocation!W20</f>
        <v>8.1473536570273508E-2</v>
      </c>
      <c r="D26" s="154">
        <f>Lamp_Allocation!X20</f>
        <v>0.46367724103791103</v>
      </c>
      <c r="E26" s="154">
        <f>Lamp_Allocation!Y20</f>
        <v>1.6418464584794356E-2</v>
      </c>
      <c r="F26" s="154">
        <f>Lamp_Allocation!Z20</f>
        <v>0.99995874757642011</v>
      </c>
      <c r="H26" s="3">
        <f>K_All!E25</f>
        <v>38.150303165024333</v>
      </c>
      <c r="I26" s="3">
        <f>K_All!F25</f>
        <v>80.404336509064763</v>
      </c>
      <c r="J26" s="3">
        <f>K_All!J25</f>
        <v>110.90884035720808</v>
      </c>
      <c r="K26" s="3">
        <f>K_All!B25</f>
        <v>122.3991012544484</v>
      </c>
      <c r="M26">
        <f t="shared" si="1"/>
        <v>16.724692534743351</v>
      </c>
      <c r="N26">
        <f t="shared" si="2"/>
        <v>6.5508256509798652</v>
      </c>
      <c r="O26">
        <f t="shared" si="3"/>
        <v>51.425905103544366</v>
      </c>
      <c r="P26">
        <f t="shared" si="4"/>
        <v>2.0096053091568193</v>
      </c>
      <c r="R26">
        <f t="shared" si="5"/>
        <v>76.711028598424406</v>
      </c>
      <c r="T26" s="147">
        <f t="shared" si="6"/>
        <v>0.11231482957309576</v>
      </c>
      <c r="V26" s="147">
        <f>T26*Exact_method_vals!B25</f>
        <v>0.15387131651514119</v>
      </c>
    </row>
    <row r="27" spans="1:22" x14ac:dyDescent="0.25">
      <c r="A27" s="3">
        <v>1984</v>
      </c>
      <c r="B27" s="154">
        <f>Lamp_Allocation!V21</f>
        <v>0.43842805418819414</v>
      </c>
      <c r="C27" s="154">
        <f>Lamp_Allocation!W21</f>
        <v>8.1445018510231476E-2</v>
      </c>
      <c r="D27" s="154">
        <f>Lamp_Allocation!X21</f>
        <v>0.46369146902078845</v>
      </c>
      <c r="E27" s="154">
        <f>Lamp_Allocation!Y21</f>
        <v>1.6435458280785974E-2</v>
      </c>
      <c r="F27" s="154">
        <f>Lamp_Allocation!Z21</f>
        <v>1</v>
      </c>
      <c r="H27" s="3">
        <f>K_All!E26</f>
        <v>38.164388024286879</v>
      </c>
      <c r="I27" s="3">
        <f>K_All!F26</f>
        <v>80.666850896784069</v>
      </c>
      <c r="J27" s="3">
        <f>K_All!J26</f>
        <v>110.97473774627167</v>
      </c>
      <c r="K27" s="3">
        <f>K_All!B26</f>
        <v>124.02524938121041</v>
      </c>
      <c r="M27">
        <f t="shared" si="1"/>
        <v>16.732338380771314</v>
      </c>
      <c r="N27">
        <f t="shared" si="2"/>
        <v>6.5699131644506608</v>
      </c>
      <c r="O27">
        <f t="shared" si="3"/>
        <v>51.458039169765456</v>
      </c>
      <c r="P27">
        <f t="shared" si="4"/>
        <v>2.03841181196896</v>
      </c>
      <c r="R27">
        <f t="shared" si="5"/>
        <v>76.79870252695639</v>
      </c>
      <c r="T27" s="147">
        <f t="shared" si="6"/>
        <v>0.11244319550066821</v>
      </c>
      <c r="V27" s="147">
        <f>T27*Exact_method_vals!B26</f>
        <v>0.15404717783591546</v>
      </c>
    </row>
    <row r="28" spans="1:22" x14ac:dyDescent="0.25">
      <c r="A28" s="3">
        <v>1985</v>
      </c>
      <c r="B28" s="154">
        <f>Lamp_Allocation!V22</f>
        <v>0.4384254243409173</v>
      </c>
      <c r="C28" s="154">
        <f>Lamp_Allocation!W22</f>
        <v>8.145740540106737E-2</v>
      </c>
      <c r="D28" s="154">
        <f>Lamp_Allocation!X22</f>
        <v>0.4637053087757313</v>
      </c>
      <c r="E28" s="154">
        <f>Lamp_Allocation!Y22</f>
        <v>1.6451988282974197E-2</v>
      </c>
      <c r="F28" s="154">
        <f>Lamp_Allocation!Z22</f>
        <v>1.00004012680069</v>
      </c>
      <c r="H28" s="3">
        <f>K_All!E27</f>
        <v>38.178472883549432</v>
      </c>
      <c r="I28" s="3">
        <f>K_All!F27</f>
        <v>80.929365284503263</v>
      </c>
      <c r="J28" s="3">
        <f>K_All!J27</f>
        <v>111.04063513533526</v>
      </c>
      <c r="K28" s="3">
        <f>K_All!B27</f>
        <v>125.65139750797198</v>
      </c>
      <c r="M28">
        <f t="shared" si="1"/>
        <v>16.738413174658366</v>
      </c>
      <c r="N28">
        <f t="shared" si="2"/>
        <v>6.59229611683085</v>
      </c>
      <c r="O28">
        <f t="shared" si="3"/>
        <v>51.490132002083953</v>
      </c>
      <c r="P28">
        <f t="shared" si="4"/>
        <v>2.0672153195404883</v>
      </c>
      <c r="R28">
        <f t="shared" si="5"/>
        <v>76.888056613113662</v>
      </c>
      <c r="T28" s="147">
        <f t="shared" si="6"/>
        <v>0.1125740213954812</v>
      </c>
      <c r="V28" s="147">
        <f>T28*Exact_method_vals!B27</f>
        <v>0.15422640931180925</v>
      </c>
    </row>
    <row r="29" spans="1:22" x14ac:dyDescent="0.25">
      <c r="A29" s="3">
        <v>1986</v>
      </c>
      <c r="B29" s="154">
        <f>Lamp_Allocation!V23</f>
        <v>0.43840551025255325</v>
      </c>
      <c r="C29" s="154">
        <f>Lamp_Allocation!W23</f>
        <v>8.1466233869052329E-2</v>
      </c>
      <c r="D29" s="154">
        <f>Lamp_Allocation!X23</f>
        <v>0.46370041960256508</v>
      </c>
      <c r="E29" s="154">
        <f>Lamp_Allocation!Y23</f>
        <v>1.6427836275829309E-2</v>
      </c>
      <c r="F29" s="154">
        <f>Lamp_Allocation!Z23</f>
        <v>1</v>
      </c>
      <c r="H29" s="3">
        <f>K_All!E28</f>
        <v>38.192557742811985</v>
      </c>
      <c r="I29" s="3">
        <f>K_All!F28</f>
        <v>81.191879672222569</v>
      </c>
      <c r="J29" s="3">
        <f>K_All!J28</f>
        <v>111.10653252439886</v>
      </c>
      <c r="K29" s="3">
        <f>K_All!B28</f>
        <v>127.277545634734</v>
      </c>
      <c r="M29">
        <f t="shared" si="1"/>
        <v>16.743827765087591</v>
      </c>
      <c r="N29">
        <f t="shared" si="2"/>
        <v>6.6143966576452398</v>
      </c>
      <c r="O29">
        <f t="shared" si="3"/>
        <v>51.520145752149794</v>
      </c>
      <c r="P29">
        <f t="shared" si="4"/>
        <v>2.0908946812768034</v>
      </c>
      <c r="R29">
        <f t="shared" si="5"/>
        <v>76.969264856159441</v>
      </c>
      <c r="T29" s="147">
        <f t="shared" si="6"/>
        <v>0.11269292072644135</v>
      </c>
      <c r="V29" s="147">
        <f>T29*Exact_method_vals!B28</f>
        <v>0.15438930139522467</v>
      </c>
    </row>
    <row r="30" spans="1:22" x14ac:dyDescent="0.25">
      <c r="A30" s="3">
        <v>1987</v>
      </c>
      <c r="B30" s="154">
        <f>Lamp_Allocation!V24</f>
        <v>0.43840324974611361</v>
      </c>
      <c r="C30" s="154">
        <f>Lamp_Allocation!W24</f>
        <v>8.1438950082024855E-2</v>
      </c>
      <c r="D30" s="154">
        <f>Lamp_Allocation!X24</f>
        <v>0.46371377236153427</v>
      </c>
      <c r="E30" s="154">
        <f>Lamp_Allocation!Y24</f>
        <v>1.6444027810327319E-2</v>
      </c>
      <c r="F30" s="154">
        <f>Lamp_Allocation!Z24</f>
        <v>1</v>
      </c>
      <c r="H30" s="3">
        <f>K_All!E29</f>
        <v>38.206642602074538</v>
      </c>
      <c r="I30" s="3">
        <f>K_All!F29</f>
        <v>81.454394059941762</v>
      </c>
      <c r="J30" s="3">
        <f>K_All!J29</f>
        <v>111.17242991346245</v>
      </c>
      <c r="K30" s="3">
        <f>K_All!B29</f>
        <v>128.90369376149602</v>
      </c>
      <c r="M30">
        <f t="shared" si="1"/>
        <v>16.749916278637787</v>
      </c>
      <c r="N30">
        <f t="shared" si="2"/>
        <v>6.6335603318091794</v>
      </c>
      <c r="O30">
        <f t="shared" si="3"/>
        <v>51.552186857769954</v>
      </c>
      <c r="P30">
        <f t="shared" si="4"/>
        <v>2.1196959250679566</v>
      </c>
      <c r="R30">
        <f t="shared" si="5"/>
        <v>77.055359393284874</v>
      </c>
      <c r="T30" s="147">
        <f t="shared" si="6"/>
        <v>0.11281897422150054</v>
      </c>
      <c r="V30" s="147">
        <f>T30*Exact_method_vals!B29</f>
        <v>0.15456199468345574</v>
      </c>
    </row>
    <row r="31" spans="1:22" x14ac:dyDescent="0.25">
      <c r="A31" s="3">
        <v>1988</v>
      </c>
      <c r="B31" s="154">
        <f>Lamp_Allocation!V25</f>
        <v>0.43842269591026478</v>
      </c>
      <c r="C31" s="154">
        <f>Lamp_Allocation!W25</f>
        <v>8.1447789384419683E-2</v>
      </c>
      <c r="D31" s="154">
        <f>Lamp_Allocation!X25</f>
        <v>0.46367035423813746</v>
      </c>
      <c r="E31" s="154">
        <f>Lamp_Allocation!Y25</f>
        <v>1.6420614423929381E-2</v>
      </c>
      <c r="F31" s="154">
        <f>Lamp_Allocation!Z25</f>
        <v>0.9999614539567514</v>
      </c>
      <c r="H31" s="3">
        <f>K_All!E30</f>
        <v>38.220727461337091</v>
      </c>
      <c r="I31" s="3">
        <f>K_All!F30</f>
        <v>81.716908447661069</v>
      </c>
      <c r="J31" s="3">
        <f>K_All!J30</f>
        <v>111.23832730252602</v>
      </c>
      <c r="K31" s="3">
        <f>K_All!B30</f>
        <v>130.52984188825758</v>
      </c>
      <c r="M31">
        <f t="shared" si="1"/>
        <v>16.756834373250896</v>
      </c>
      <c r="N31">
        <f t="shared" si="2"/>
        <v>6.655661548391004</v>
      </c>
      <c r="O31">
        <f t="shared" si="3"/>
        <v>51.577914625220117</v>
      </c>
      <c r="P31">
        <f t="shared" si="4"/>
        <v>2.1433802044635439</v>
      </c>
      <c r="R31">
        <f t="shared" si="5"/>
        <v>77.133790751325563</v>
      </c>
      <c r="T31" s="147">
        <f t="shared" si="6"/>
        <v>0.11293380783503011</v>
      </c>
      <c r="V31" s="147">
        <f>T31*Exact_method_vals!B30</f>
        <v>0.15471931673399125</v>
      </c>
    </row>
    <row r="32" spans="1:22" x14ac:dyDescent="0.25">
      <c r="A32" s="3">
        <v>1989</v>
      </c>
      <c r="B32" s="154">
        <f>Lamp_Allocation!V26</f>
        <v>0.43842027165848652</v>
      </c>
      <c r="C32" s="154">
        <f>Lamp_Allocation!W26</f>
        <v>8.145949853517484E-2</v>
      </c>
      <c r="D32" s="154">
        <f>Lamp_Allocation!X26</f>
        <v>0.46368374995244077</v>
      </c>
      <c r="E32" s="154">
        <f>Lamp_Allocation!Y26</f>
        <v>1.643647985389796E-2</v>
      </c>
      <c r="F32" s="154">
        <f>Lamp_Allocation!Z26</f>
        <v>1.0000000000000002</v>
      </c>
      <c r="H32" s="3">
        <f>K_All!E31</f>
        <v>38.234812320599644</v>
      </c>
      <c r="I32" s="3">
        <f>K_All!F31</f>
        <v>81.979422835380262</v>
      </c>
      <c r="J32" s="3">
        <f>K_All!J31</f>
        <v>111.30422469158961</v>
      </c>
      <c r="K32" s="3">
        <f>K_All!B31</f>
        <v>132.1559900150196</v>
      </c>
      <c r="M32">
        <f t="shared" si="1"/>
        <v>16.762916804408544</v>
      </c>
      <c r="N32">
        <f t="shared" si="2"/>
        <v>6.6780026743731371</v>
      </c>
      <c r="O32">
        <f t="shared" si="3"/>
        <v>51.609960290545324</v>
      </c>
      <c r="P32">
        <f t="shared" si="4"/>
        <v>2.1721792674538096</v>
      </c>
      <c r="R32">
        <f t="shared" si="5"/>
        <v>77.223059036780811</v>
      </c>
      <c r="T32" s="147">
        <f t="shared" si="6"/>
        <v>0.11306450810656049</v>
      </c>
      <c r="V32" s="147">
        <f>T32*Exact_method_vals!B31</f>
        <v>0.15489837610598789</v>
      </c>
    </row>
    <row r="33" spans="1:22" x14ac:dyDescent="0.25">
      <c r="A33" s="3">
        <v>1990</v>
      </c>
      <c r="B33" s="154">
        <f>Lamp_Allocation!V27</f>
        <v>0.43841790932652214</v>
      </c>
      <c r="C33" s="154">
        <f>Lamp_Allocation!W27</f>
        <v>8.147090861285354E-2</v>
      </c>
      <c r="D33" s="154">
        <f>Lamp_Allocation!X27</f>
        <v>0.46369680351575704</v>
      </c>
      <c r="E33" s="154">
        <f>Lamp_Allocation!Y27</f>
        <v>1.6451940051834878E-2</v>
      </c>
      <c r="F33" s="154">
        <f>Lamp_Allocation!Z27</f>
        <v>1.0000375615069677</v>
      </c>
      <c r="H33" s="3">
        <f>K_All!E32</f>
        <v>38.248897179862198</v>
      </c>
      <c r="I33" s="3">
        <f>K_All!F32</f>
        <v>82.241937223099569</v>
      </c>
      <c r="J33" s="3">
        <f>K_All!J32</f>
        <v>111.3701220806532</v>
      </c>
      <c r="K33" s="3">
        <f>K_All!B32</f>
        <v>133.78213814178162</v>
      </c>
      <c r="M33">
        <f t="shared" si="1"/>
        <v>16.769001535640292</v>
      </c>
      <c r="N33">
        <f t="shared" si="2"/>
        <v>6.7003253516471828</v>
      </c>
      <c r="O33">
        <f t="shared" si="3"/>
        <v>51.641969615958523</v>
      </c>
      <c r="P33">
        <f t="shared" si="4"/>
        <v>2.2009757167148836</v>
      </c>
      <c r="R33">
        <f t="shared" si="5"/>
        <v>77.312272219960875</v>
      </c>
      <c r="T33" s="147">
        <f t="shared" si="6"/>
        <v>0.11319512770126043</v>
      </c>
      <c r="V33" s="147">
        <f>T33*Exact_method_vals!B32</f>
        <v>0.15507732495072679</v>
      </c>
    </row>
    <row r="34" spans="1:22" x14ac:dyDescent="0.25">
      <c r="A34" s="3">
        <v>1991</v>
      </c>
      <c r="B34" s="154">
        <f>Lamp_Allocation!V28</f>
        <v>0.43839934727785196</v>
      </c>
      <c r="C34" s="154">
        <f>Lamp_Allocation!W28</f>
        <v>8.1441922563417896E-2</v>
      </c>
      <c r="D34" s="154">
        <f>Lamp_Allocation!X28</f>
        <v>0.46369233051476044</v>
      </c>
      <c r="E34" s="154">
        <f>Lamp_Allocation!Y28</f>
        <v>1.6429313158285122E-2</v>
      </c>
      <c r="F34" s="154">
        <f>Lamp_Allocation!Z28</f>
        <v>0.99996291351431543</v>
      </c>
      <c r="H34" s="3">
        <f>K_All!E33</f>
        <v>38.262982039124751</v>
      </c>
      <c r="I34" s="3">
        <f>K_All!F33</f>
        <v>82.504451610818762</v>
      </c>
      <c r="J34" s="3">
        <f>K_All!J33</f>
        <v>111.4360194697168</v>
      </c>
      <c r="K34" s="3">
        <f>K_All!B33</f>
        <v>135.40828626854363</v>
      </c>
      <c r="M34">
        <f t="shared" si="1"/>
        <v>16.774466350856464</v>
      </c>
      <c r="N34">
        <f t="shared" si="2"/>
        <v>6.7193211592255606</v>
      </c>
      <c r="O34">
        <f t="shared" si="3"/>
        <v>51.672027571201198</v>
      </c>
      <c r="P34">
        <f t="shared" si="4"/>
        <v>2.2246651393326227</v>
      </c>
      <c r="R34">
        <f t="shared" si="5"/>
        <v>77.390480220615856</v>
      </c>
      <c r="T34" s="147">
        <f t="shared" si="6"/>
        <v>0.11330963429079921</v>
      </c>
      <c r="V34" s="147">
        <f>T34*Exact_method_vals!B33</f>
        <v>0.15523419897839494</v>
      </c>
    </row>
    <row r="35" spans="1:22" x14ac:dyDescent="0.25">
      <c r="A35" s="3">
        <v>1992</v>
      </c>
      <c r="B35" s="154">
        <f>Lamp_Allocation!V29</f>
        <v>0.43843392909463808</v>
      </c>
      <c r="C35" s="154">
        <f>Lamp_Allocation!W29</f>
        <v>8.1453266920597706E-2</v>
      </c>
      <c r="D35" s="154">
        <f>Lamp_Allocation!X29</f>
        <v>0.46370495165543507</v>
      </c>
      <c r="E35" s="154">
        <f>Lamp_Allocation!Y29</f>
        <v>1.6444476999707001E-2</v>
      </c>
      <c r="F35" s="154">
        <f>Lamp_Allocation!Z29</f>
        <v>1.0000366246703778</v>
      </c>
      <c r="H35" s="3">
        <f>K_All!E34</f>
        <v>38.277066898387304</v>
      </c>
      <c r="I35" s="3">
        <f>K_All!F34</f>
        <v>82.766965998538069</v>
      </c>
      <c r="J35" s="3">
        <f>K_All!J34</f>
        <v>111.50191685878039</v>
      </c>
      <c r="K35" s="3">
        <f>K_All!B34</f>
        <v>137.0344343953052</v>
      </c>
      <c r="M35">
        <f t="shared" si="1"/>
        <v>16.781964834478256</v>
      </c>
      <c r="N35">
        <f t="shared" si="2"/>
        <v>6.7416397736869556</v>
      </c>
      <c r="O35">
        <f t="shared" si="3"/>
        <v>51.703990966489101</v>
      </c>
      <c r="P35">
        <f t="shared" si="4"/>
        <v>2.2534596045814541</v>
      </c>
      <c r="R35">
        <f t="shared" si="5"/>
        <v>77.481055179235767</v>
      </c>
      <c r="T35" s="147">
        <f t="shared" si="6"/>
        <v>0.11344224770019878</v>
      </c>
      <c r="V35" s="147">
        <f>T35*Exact_method_vals!B34</f>
        <v>0.15541587934927234</v>
      </c>
    </row>
    <row r="36" spans="1:22" x14ac:dyDescent="0.25">
      <c r="A36" s="3">
        <v>1993</v>
      </c>
      <c r="B36" s="154">
        <f>Lamp_Allocation!V30</f>
        <v>0.43841562669560502</v>
      </c>
      <c r="C36" s="154">
        <f>Lamp_Allocation!W30</f>
        <v>8.1461385422318691E-2</v>
      </c>
      <c r="D36" s="154">
        <f>Lamp_Allocation!X30</f>
        <v>0.46370048833423766</v>
      </c>
      <c r="E36" s="154">
        <f>Lamp_Allocation!Y30</f>
        <v>1.642249954783867E-2</v>
      </c>
      <c r="F36" s="154">
        <f>Lamp_Allocation!Z30</f>
        <v>1</v>
      </c>
      <c r="H36" s="3">
        <f>K_All!E35</f>
        <v>38.291151757649857</v>
      </c>
      <c r="I36" s="3">
        <f>K_All!F35</f>
        <v>83.029480386257262</v>
      </c>
      <c r="J36" s="3">
        <f>K_All!J35</f>
        <v>111.56781424784396</v>
      </c>
      <c r="K36" s="3">
        <f>K_All!B35</f>
        <v>138.66058252206722</v>
      </c>
      <c r="M36">
        <f t="shared" si="1"/>
        <v>16.787439294726578</v>
      </c>
      <c r="N36">
        <f t="shared" si="2"/>
        <v>6.7636965031597533</v>
      </c>
      <c r="O36">
        <f t="shared" si="3"/>
        <v>51.734049949108758</v>
      </c>
      <c r="P36">
        <f t="shared" si="4"/>
        <v>2.2771533537716957</v>
      </c>
      <c r="R36">
        <f t="shared" si="5"/>
        <v>77.562339100766792</v>
      </c>
      <c r="T36" s="147">
        <f t="shared" si="6"/>
        <v>0.11356125783421199</v>
      </c>
      <c r="V36" s="147">
        <f>T36*Exact_method_vals!B35</f>
        <v>0.15557892323287043</v>
      </c>
    </row>
    <row r="37" spans="1:22" x14ac:dyDescent="0.25">
      <c r="A37" s="3">
        <v>1994</v>
      </c>
      <c r="B37" s="154">
        <f>Lamp_Allocation!V31</f>
        <v>0.43841417844051389</v>
      </c>
      <c r="C37" s="154">
        <f>Lamp_Allocation!W31</f>
        <v>8.1461973735720131E-2</v>
      </c>
      <c r="D37" s="154">
        <f>Lamp_Allocation!X31</f>
        <v>0.4636819815651802</v>
      </c>
      <c r="E37" s="154">
        <f>Lamp_Allocation!Y31</f>
        <v>1.6441866258585715E-2</v>
      </c>
      <c r="F37" s="154">
        <f>Lamp_Allocation!Z31</f>
        <v>1</v>
      </c>
      <c r="H37" s="3">
        <f>K_All!E36</f>
        <v>38.30523661691241</v>
      </c>
      <c r="I37" s="3">
        <f>K_All!F36</f>
        <v>83.291994773976569</v>
      </c>
      <c r="J37" s="3">
        <f>K_All!J36</f>
        <v>111.63371163690755</v>
      </c>
      <c r="K37" s="3">
        <f>K_All!B36</f>
        <v>140.28673064882923</v>
      </c>
      <c r="M37">
        <f t="shared" si="1"/>
        <v>16.793558841373144</v>
      </c>
      <c r="N37">
        <f t="shared" si="2"/>
        <v>6.7851302906734174</v>
      </c>
      <c r="O37">
        <f t="shared" si="3"/>
        <v>51.762540621277211</v>
      </c>
      <c r="P37">
        <f t="shared" si="4"/>
        <v>2.3065756631822878</v>
      </c>
      <c r="R37">
        <f t="shared" si="5"/>
        <v>77.64780541650606</v>
      </c>
      <c r="T37" s="147">
        <f t="shared" si="6"/>
        <v>0.11368639153221971</v>
      </c>
      <c r="V37" s="147">
        <f>T37*Exact_method_vals!B36</f>
        <v>0.155750356399141</v>
      </c>
    </row>
    <row r="38" spans="1:22" x14ac:dyDescent="0.25">
      <c r="A38" s="3">
        <v>1995</v>
      </c>
      <c r="B38" s="154">
        <f>Lamp_Allocation!V32</f>
        <v>0.43841578894906463</v>
      </c>
      <c r="C38" s="154">
        <f>Lamp_Allocation!W32</f>
        <v>8.1469913944911446E-2</v>
      </c>
      <c r="D38" s="154">
        <f>Lamp_Allocation!X32</f>
        <v>0.46370070106655142</v>
      </c>
      <c r="E38" s="154">
        <f>Lamp_Allocation!Y32</f>
        <v>1.6446821942386284E-2</v>
      </c>
      <c r="F38" s="154">
        <f>Lamp_Allocation!Z32</f>
        <v>1.0000332259029139</v>
      </c>
      <c r="H38" s="3">
        <f>K_All!E37</f>
        <v>38.319321476174963</v>
      </c>
      <c r="I38" s="3">
        <f>K_All!F37</f>
        <v>83.554509161695762</v>
      </c>
      <c r="J38" s="3">
        <f>K_All!J37</f>
        <v>111.69960902597114</v>
      </c>
      <c r="K38" s="3">
        <f>K_All!B37</f>
        <v>141.9128787755908</v>
      </c>
      <c r="M38">
        <f t="shared" si="1"/>
        <v>16.799795556970082</v>
      </c>
      <c r="N38">
        <f t="shared" si="2"/>
        <v>6.8071786711126689</v>
      </c>
      <c r="O38">
        <f t="shared" si="3"/>
        <v>51.795187014202511</v>
      </c>
      <c r="P38">
        <f t="shared" si="4"/>
        <v>2.3340158485535913</v>
      </c>
      <c r="R38">
        <f t="shared" si="5"/>
        <v>77.736177090838851</v>
      </c>
      <c r="T38" s="147">
        <f t="shared" si="6"/>
        <v>0.11381577904954444</v>
      </c>
      <c r="V38" s="147">
        <f>T38*Exact_method_vals!B37</f>
        <v>0.15592761729787591</v>
      </c>
    </row>
    <row r="39" spans="1:22" x14ac:dyDescent="0.25">
      <c r="A39" s="3">
        <v>1996</v>
      </c>
      <c r="B39" s="154">
        <f>Lamp_Allocation!V33</f>
        <v>0.43839452395768519</v>
      </c>
      <c r="C39" s="154">
        <f>Lamp_Allocation!W33</f>
        <v>8.1487243310516502E-2</v>
      </c>
      <c r="D39" s="154">
        <f>Lamp_Allocation!X33</f>
        <v>0.46369010578718112</v>
      </c>
      <c r="E39" s="154">
        <f>Lamp_Allocation!Y33</f>
        <v>1.6428126944617302E-2</v>
      </c>
      <c r="F39" s="154">
        <f>Lamp_Allocation!Z33</f>
        <v>1.0000000000000002</v>
      </c>
      <c r="H39" s="3">
        <f>K_All!E38</f>
        <v>38.333406335437516</v>
      </c>
      <c r="I39" s="3">
        <f>K_All!F38</f>
        <v>83.817023549415069</v>
      </c>
      <c r="J39" s="3">
        <f>K_All!J38</f>
        <v>111.76550641503474</v>
      </c>
      <c r="K39" s="3">
        <f>K_All!B38</f>
        <v>143.53902690235282</v>
      </c>
      <c r="M39">
        <f t="shared" si="1"/>
        <v>16.805155422100643</v>
      </c>
      <c r="N39">
        <f t="shared" si="2"/>
        <v>6.8300181915344771</v>
      </c>
      <c r="O39">
        <f t="shared" si="3"/>
        <v>51.824559492945326</v>
      </c>
      <c r="P39">
        <f t="shared" si="4"/>
        <v>2.3580773554586902</v>
      </c>
      <c r="R39">
        <f t="shared" si="5"/>
        <v>77.817810462039134</v>
      </c>
      <c r="T39" s="147">
        <f t="shared" si="6"/>
        <v>0.11393530082289771</v>
      </c>
      <c r="V39" s="147">
        <f>T39*Exact_method_vals!B38</f>
        <v>0.15609136212736988</v>
      </c>
    </row>
    <row r="40" spans="1:22" x14ac:dyDescent="0.25">
      <c r="A40" s="3">
        <v>1997</v>
      </c>
      <c r="B40" s="154">
        <f>Lamp_Allocation!V34</f>
        <v>0.43918109868286553</v>
      </c>
      <c r="C40" s="154">
        <f>Lamp_Allocation!W34</f>
        <v>8.0867965304751613E-2</v>
      </c>
      <c r="D40" s="154">
        <f>Lamp_Allocation!X34</f>
        <v>0.46353786396425334</v>
      </c>
      <c r="E40" s="154">
        <f>Lamp_Allocation!Y34</f>
        <v>1.6442276802663473E-2</v>
      </c>
      <c r="F40" s="154">
        <f>Lamp_Allocation!Z34</f>
        <v>1.0000292047545341</v>
      </c>
      <c r="H40" s="3">
        <f>K_All!E39</f>
        <v>38.347491194700069</v>
      </c>
      <c r="I40" s="3">
        <f>K_All!F39</f>
        <v>84.079537937134262</v>
      </c>
      <c r="J40" s="3">
        <f>K_All!J39</f>
        <v>111.83140380409833</v>
      </c>
      <c r="K40" s="3">
        <f>K_All!B39</f>
        <v>145.16517502911483</v>
      </c>
      <c r="M40">
        <f t="shared" si="1"/>
        <v>16.841493314619889</v>
      </c>
      <c r="N40">
        <f t="shared" si="2"/>
        <v>6.7993411567397208</v>
      </c>
      <c r="O40">
        <f t="shared" si="3"/>
        <v>51.838090043475617</v>
      </c>
      <c r="P40">
        <f t="shared" si="4"/>
        <v>2.3868459899357974</v>
      </c>
      <c r="R40">
        <f t="shared" si="5"/>
        <v>77.865770504771021</v>
      </c>
      <c r="T40" s="147">
        <f t="shared" si="6"/>
        <v>0.1140055205047892</v>
      </c>
      <c r="V40" s="147">
        <f>T40*Exact_method_vals!B39</f>
        <v>0.1561875630915612</v>
      </c>
    </row>
    <row r="41" spans="1:22" x14ac:dyDescent="0.25">
      <c r="A41" s="3">
        <v>1998</v>
      </c>
      <c r="B41" s="154">
        <f>Lamp_Allocation!V35</f>
        <v>0.44339260234880912</v>
      </c>
      <c r="C41" s="154">
        <f>Lamp_Allocation!W35</f>
        <v>7.7516189221819784E-2</v>
      </c>
      <c r="D41" s="154">
        <f>Lamp_Allocation!X35</f>
        <v>0.46268247173746024</v>
      </c>
      <c r="E41" s="154">
        <f>Lamp_Allocation!Y35</f>
        <v>1.6408736691910879E-2</v>
      </c>
      <c r="F41" s="154">
        <f>Lamp_Allocation!Z35</f>
        <v>1</v>
      </c>
      <c r="H41" s="3">
        <f>K_All!E40</f>
        <v>38.361576053962622</v>
      </c>
      <c r="I41" s="3">
        <f>K_All!F40</f>
        <v>84.342052324853569</v>
      </c>
      <c r="J41" s="3">
        <f>K_All!J40</f>
        <v>111.89730119316189</v>
      </c>
      <c r="K41" s="3">
        <f>K_All!B40</f>
        <v>146.79132315587685</v>
      </c>
      <c r="M41">
        <f t="shared" si="1"/>
        <v>17.009239036768246</v>
      </c>
      <c r="N41">
        <f t="shared" si="2"/>
        <v>6.5378744873699741</v>
      </c>
      <c r="O41">
        <f t="shared" si="3"/>
        <v>51.772919896803202</v>
      </c>
      <c r="P41">
        <f t="shared" si="4"/>
        <v>2.4086601703219834</v>
      </c>
      <c r="R41">
        <f t="shared" si="5"/>
        <v>77.728693591263408</v>
      </c>
      <c r="T41" s="147">
        <f t="shared" si="6"/>
        <v>0.11380482224196692</v>
      </c>
      <c r="V41" s="147">
        <f>T41*Exact_method_vals!B40</f>
        <v>0.15591260647149469</v>
      </c>
    </row>
    <row r="42" spans="1:22" x14ac:dyDescent="0.25">
      <c r="A42" s="3">
        <v>1999</v>
      </c>
      <c r="B42" s="154">
        <f>Lamp_Allocation!V36</f>
        <v>0.44269511626702573</v>
      </c>
      <c r="C42" s="154">
        <f>Lamp_Allocation!W36</f>
        <v>7.8072401470816719E-2</v>
      </c>
      <c r="D42" s="154">
        <f>Lamp_Allocation!X36</f>
        <v>0.4628411621523642</v>
      </c>
      <c r="E42" s="154">
        <f>Lamp_Allocation!Y36</f>
        <v>1.6391320109793359E-2</v>
      </c>
      <c r="F42" s="154">
        <f>Lamp_Allocation!Z36</f>
        <v>1</v>
      </c>
      <c r="H42" s="3">
        <f>K_All!E41</f>
        <v>38.375660913225175</v>
      </c>
      <c r="I42" s="3">
        <f>K_All!F41</f>
        <v>84.604566712572762</v>
      </c>
      <c r="J42" s="3">
        <f>K_All!J41</f>
        <v>111.96319858222549</v>
      </c>
      <c r="K42" s="3">
        <f>K_All!B41</f>
        <v>148.41747128263842</v>
      </c>
      <c r="M42">
        <f t="shared" si="1"/>
        <v>16.988717669804174</v>
      </c>
      <c r="N42">
        <f t="shared" si="2"/>
        <v>6.6052816986484766</v>
      </c>
      <c r="O42">
        <f t="shared" si="3"/>
        <v>51.821176950093182</v>
      </c>
      <c r="P42">
        <f t="shared" si="4"/>
        <v>2.4327582816797895</v>
      </c>
      <c r="R42">
        <f t="shared" si="5"/>
        <v>77.847934600225628</v>
      </c>
      <c r="T42" s="147">
        <f t="shared" si="6"/>
        <v>0.11397940644249725</v>
      </c>
      <c r="V42" s="147">
        <f>T42*Exact_method_vals!B41</f>
        <v>0.15615178682622124</v>
      </c>
    </row>
    <row r="43" spans="1:22" x14ac:dyDescent="0.25">
      <c r="A43" s="3">
        <v>2000</v>
      </c>
      <c r="B43" s="154">
        <f>Lamp_Allocation!V37</f>
        <v>0.43419500688028306</v>
      </c>
      <c r="C43" s="154">
        <f>Lamp_Allocation!W37</f>
        <v>8.4750344014153739E-2</v>
      </c>
      <c r="D43" s="154">
        <f>Lamp_Allocation!X37</f>
        <v>0.46459111460585806</v>
      </c>
      <c r="E43" s="154">
        <f>Lamp_Allocation!Y37</f>
        <v>1.6463534499705133E-2</v>
      </c>
      <c r="F43" s="154">
        <f>Lamp_Allocation!Z37</f>
        <v>1</v>
      </c>
      <c r="H43" s="3">
        <f>K_All!E42</f>
        <v>38.389745772487728</v>
      </c>
      <c r="I43" s="3">
        <f>K_All!F42</f>
        <v>84.867081100292069</v>
      </c>
      <c r="J43" s="3">
        <f>K_All!J42</f>
        <v>112.02909597128908</v>
      </c>
      <c r="K43" s="3">
        <f>K_All!B42</f>
        <v>150.04361940940043</v>
      </c>
      <c r="M43">
        <f t="shared" si="1"/>
        <v>16.668635929817626</v>
      </c>
      <c r="N43">
        <f t="shared" si="2"/>
        <v>7.1925143187268379</v>
      </c>
      <c r="O43">
        <f t="shared" si="3"/>
        <v>52.04772256558784</v>
      </c>
      <c r="P43">
        <f t="shared" si="4"/>
        <v>2.4702483046072907</v>
      </c>
      <c r="R43">
        <f t="shared" si="5"/>
        <v>78.379121118739604</v>
      </c>
      <c r="T43" s="147">
        <f t="shared" si="6"/>
        <v>0.11475713194544598</v>
      </c>
      <c r="V43" s="147">
        <f>T43*Exact_method_vals!B42</f>
        <v>0.15721727076526101</v>
      </c>
    </row>
    <row r="44" spans="1:22" x14ac:dyDescent="0.25">
      <c r="A44" s="3">
        <v>2001</v>
      </c>
      <c r="B44" s="154">
        <f>Lamp_Allocation!V38</f>
        <v>0.41760823095534522</v>
      </c>
      <c r="C44" s="154">
        <f>Lamp_Allocation!W38</f>
        <v>9.7672124216015593E-2</v>
      </c>
      <c r="D44" s="154">
        <f>Lamp_Allocation!X38</f>
        <v>0.46811209508820562</v>
      </c>
      <c r="E44" s="154">
        <f>Lamp_Allocation!Y38</f>
        <v>1.6584059571069506E-2</v>
      </c>
      <c r="F44" s="154">
        <f>Lamp_Allocation!Z38</f>
        <v>0.99997650983063591</v>
      </c>
      <c r="H44" s="3">
        <f>K_All!E43</f>
        <v>38.403830631750274</v>
      </c>
      <c r="I44" s="3">
        <f>K_All!F43</f>
        <v>85.129595488011262</v>
      </c>
      <c r="J44" s="3">
        <f>K_All!J43</f>
        <v>112.09499336035267</v>
      </c>
      <c r="K44" s="3">
        <f>K_All!B43</f>
        <v>151.66976753616245</v>
      </c>
      <c r="M44">
        <f t="shared" si="1"/>
        <v>16.037755772033929</v>
      </c>
      <c r="N44">
        <f t="shared" si="2"/>
        <v>8.3147884249641972</v>
      </c>
      <c r="O44">
        <f t="shared" si="3"/>
        <v>52.47302219081319</v>
      </c>
      <c r="P44">
        <f t="shared" si="4"/>
        <v>2.515300459949982</v>
      </c>
      <c r="R44">
        <f t="shared" si="5"/>
        <v>79.340866847761291</v>
      </c>
      <c r="T44" s="147">
        <f t="shared" si="6"/>
        <v>0.11616525160726397</v>
      </c>
      <c r="V44" s="147">
        <f>T44*Exact_method_vals!B43</f>
        <v>0.15914639470195166</v>
      </c>
    </row>
    <row r="45" spans="1:22" x14ac:dyDescent="0.25">
      <c r="A45" s="3">
        <v>2002</v>
      </c>
      <c r="B45" s="154">
        <f>Lamp_Allocation!V39</f>
        <v>0.38914549653579678</v>
      </c>
      <c r="C45" s="154">
        <f>Lamp_Allocation!W39</f>
        <v>0.11925463025856994</v>
      </c>
      <c r="D45" s="154">
        <f>Lamp_Allocation!X39</f>
        <v>0.4747769777657021</v>
      </c>
      <c r="E45" s="154">
        <f>Lamp_Allocation!Y39</f>
        <v>1.6822895439931169E-2</v>
      </c>
      <c r="F45" s="154">
        <f>Lamp_Allocation!Z39</f>
        <v>1</v>
      </c>
      <c r="H45" s="3">
        <f>K_All!E44</f>
        <v>38.417915491012828</v>
      </c>
      <c r="I45" s="3">
        <f>K_All!F44</f>
        <v>85.392109875730569</v>
      </c>
      <c r="J45" s="3">
        <f>K_All!J44</f>
        <v>112.16089074941624</v>
      </c>
      <c r="K45" s="3">
        <f>K_All!B44</f>
        <v>153.29591566292402</v>
      </c>
      <c r="M45">
        <f t="shared" si="1"/>
        <v>14.950158799620466</v>
      </c>
      <c r="N45">
        <f t="shared" si="2"/>
        <v>10.183404490229428</v>
      </c>
      <c r="O45">
        <f t="shared" si="3"/>
        <v>53.251408733516939</v>
      </c>
      <c r="P45">
        <f t="shared" si="4"/>
        <v>2.5788811605658775</v>
      </c>
      <c r="R45">
        <f t="shared" si="5"/>
        <v>80.963853183932699</v>
      </c>
      <c r="T45" s="147">
        <f t="shared" si="6"/>
        <v>0.11854151271439634</v>
      </c>
      <c r="V45" s="147">
        <f>T45*Exact_method_vals!B44</f>
        <v>0.162401872418723</v>
      </c>
    </row>
    <row r="46" spans="1:22" x14ac:dyDescent="0.25">
      <c r="A46" s="3">
        <v>2003</v>
      </c>
      <c r="B46" s="154">
        <f>Lamp_Allocation!V40</f>
        <v>0.35741686577960941</v>
      </c>
      <c r="C46" s="154">
        <f>Lamp_Allocation!W40</f>
        <v>0.1426160152568009</v>
      </c>
      <c r="D46" s="154">
        <f>Lamp_Allocation!X40</f>
        <v>0.48286898003025058</v>
      </c>
      <c r="E46" s="154">
        <f>Lamp_Allocation!Y40</f>
        <v>1.7120059624279357E-2</v>
      </c>
      <c r="F46" s="154">
        <f>Lamp_Allocation!Z40</f>
        <v>1.0000219206909402</v>
      </c>
      <c r="H46" s="3">
        <f>K_All!E45</f>
        <v>38.432000350275381</v>
      </c>
      <c r="I46" s="3">
        <f>K_All!F45</f>
        <v>85.654624263449762</v>
      </c>
      <c r="J46" s="3">
        <f>K_All!J45</f>
        <v>112.22678813847983</v>
      </c>
      <c r="K46" s="3">
        <f>K_All!B45</f>
        <v>154.92206378968604</v>
      </c>
      <c r="M46">
        <f t="shared" si="1"/>
        <v>13.736245110836277</v>
      </c>
      <c r="N46">
        <f t="shared" si="2"/>
        <v>12.2157212007717</v>
      </c>
      <c r="O46">
        <f t="shared" si="3"/>
        <v>54.190834720498785</v>
      </c>
      <c r="P46">
        <f t="shared" si="4"/>
        <v>2.6522749691958349</v>
      </c>
      <c r="R46">
        <f t="shared" si="5"/>
        <v>82.79507600130259</v>
      </c>
      <c r="T46" s="147">
        <f t="shared" si="6"/>
        <v>0.12122265885988666</v>
      </c>
      <c r="V46" s="147">
        <f>T46*Exact_method_vals!B45</f>
        <v>0.16607504263804473</v>
      </c>
    </row>
    <row r="47" spans="1:22" x14ac:dyDescent="0.25">
      <c r="A47" s="3">
        <v>2004</v>
      </c>
      <c r="B47" s="154">
        <f>Lamp_Allocation!V41</f>
        <v>0.32284729211726659</v>
      </c>
      <c r="C47" s="154">
        <f>Lamp_Allocation!W41</f>
        <v>0.16735550463627213</v>
      </c>
      <c r="D47" s="154">
        <f>Lamp_Allocation!X41</f>
        <v>0.49234426194402209</v>
      </c>
      <c r="E47" s="154">
        <f>Lamp_Allocation!Y41</f>
        <v>1.7452941302439129E-2</v>
      </c>
      <c r="F47" s="154">
        <f>Lamp_Allocation!Z41</f>
        <v>1</v>
      </c>
      <c r="H47" s="3">
        <f>K_All!E46</f>
        <v>38.446085209537934</v>
      </c>
      <c r="I47" s="3">
        <f>K_All!F46</f>
        <v>85.917138651169068</v>
      </c>
      <c r="J47" s="3">
        <f>K_All!J46</f>
        <v>112.29268552754343</v>
      </c>
      <c r="K47" s="3">
        <f>K_All!B46</f>
        <v>156.54821191644805</v>
      </c>
      <c r="M47">
        <f t="shared" si="1"/>
        <v>12.412214502409016</v>
      </c>
      <c r="N47">
        <f t="shared" si="2"/>
        <v>14.37870609587096</v>
      </c>
      <c r="O47">
        <f t="shared" si="3"/>
        <v>55.28665937777054</v>
      </c>
      <c r="P47">
        <f t="shared" si="4"/>
        <v>2.7322267535795697</v>
      </c>
      <c r="R47">
        <f t="shared" si="5"/>
        <v>84.809806729630083</v>
      </c>
      <c r="T47" s="147">
        <f t="shared" si="6"/>
        <v>0.12417248423079075</v>
      </c>
      <c r="V47" s="147">
        <f>T47*Exact_method_vals!B46</f>
        <v>0.17011630339618333</v>
      </c>
    </row>
    <row r="48" spans="1:22" x14ac:dyDescent="0.25">
      <c r="A48" s="3">
        <v>2005</v>
      </c>
      <c r="B48" s="154">
        <f>Lamp_Allocation!V42</f>
        <v>0.2932186996238581</v>
      </c>
      <c r="C48" s="154">
        <f>Lamp_Allocation!W42</f>
        <v>0.18792047286405161</v>
      </c>
      <c r="D48" s="154">
        <f>Lamp_Allocation!X42</f>
        <v>0.50114991939817299</v>
      </c>
      <c r="E48" s="154">
        <f>Lamp_Allocation!Y42</f>
        <v>1.7710908113917248E-2</v>
      </c>
      <c r="F48" s="154">
        <f>Lamp_Allocation!Z42</f>
        <v>1</v>
      </c>
      <c r="H48" s="3">
        <f>K_All!E47</f>
        <v>38.460170068800487</v>
      </c>
      <c r="I48" s="3">
        <f>K_All!F47</f>
        <v>86.179653038888262</v>
      </c>
      <c r="J48" s="3">
        <f>K_All!J47</f>
        <v>112.35858291660702</v>
      </c>
      <c r="K48" s="3">
        <f>K_All!B47</f>
        <v>158.17436004320962</v>
      </c>
      <c r="M48">
        <f t="shared" si="1"/>
        <v>11.277241054886108</v>
      </c>
      <c r="N48">
        <f t="shared" si="2"/>
        <v>16.194921150327783</v>
      </c>
      <c r="O48">
        <f t="shared" si="3"/>
        <v>56.308494772350542</v>
      </c>
      <c r="P48">
        <f t="shared" si="4"/>
        <v>2.8014115567029494</v>
      </c>
      <c r="R48">
        <f t="shared" si="5"/>
        <v>86.582068534267378</v>
      </c>
      <c r="T48" s="147">
        <f t="shared" si="6"/>
        <v>0.12676730385690685</v>
      </c>
      <c r="V48" s="147">
        <f>T48*Exact_method_vals!B47</f>
        <v>0.1736712062839624</v>
      </c>
    </row>
    <row r="49" spans="1:22" x14ac:dyDescent="0.25">
      <c r="A49" s="3">
        <v>2006</v>
      </c>
      <c r="B49" s="154">
        <f>Lamp_Allocation!V43</f>
        <v>0.25492341356673959</v>
      </c>
      <c r="C49" s="154">
        <f>Lamp_Allocation!W43</f>
        <v>0.21426695842450766</v>
      </c>
      <c r="D49" s="154">
        <f>Lamp_Allocation!X43</f>
        <v>0.51273522975929975</v>
      </c>
      <c r="E49" s="154">
        <f>Lamp_Allocation!Y43</f>
        <v>1.8074398249452953E-2</v>
      </c>
      <c r="F49" s="154">
        <f>Lamp_Allocation!Z43</f>
        <v>1</v>
      </c>
      <c r="H49" s="3">
        <f>K_All!E48</f>
        <v>38.474254928063033</v>
      </c>
      <c r="I49" s="3">
        <f>K_All!F48</f>
        <v>86.442167426607455</v>
      </c>
      <c r="J49" s="3">
        <f>K_All!J48</f>
        <v>112.42448030567061</v>
      </c>
      <c r="K49" s="3">
        <f>K_All!B48</f>
        <v>159.80050816997164</v>
      </c>
      <c r="M49">
        <f t="shared" si="1"/>
        <v>9.8079884006987808</v>
      </c>
      <c r="N49">
        <f t="shared" si="2"/>
        <v>18.521700294121231</v>
      </c>
      <c r="O49">
        <f t="shared" si="3"/>
        <v>57.643991740097889</v>
      </c>
      <c r="P49">
        <f t="shared" si="4"/>
        <v>2.8882980251290276</v>
      </c>
      <c r="R49">
        <f t="shared" si="5"/>
        <v>88.861978460046927</v>
      </c>
      <c r="T49" s="147">
        <f t="shared" si="6"/>
        <v>0.13010538573945377</v>
      </c>
      <c r="V49" s="147">
        <f>T49*Exact_method_vals!B48</f>
        <v>0.17824437846305166</v>
      </c>
    </row>
    <row r="50" spans="1:22" x14ac:dyDescent="0.25">
      <c r="A50" s="3">
        <v>2007</v>
      </c>
      <c r="B50" s="154">
        <f>Lamp_Allocation!V44</f>
        <v>0.23039411269229065</v>
      </c>
      <c r="C50" s="154">
        <f>Lamp_Allocation!W44</f>
        <v>0.23010595380591392</v>
      </c>
      <c r="D50" s="154">
        <f>Lamp_Allocation!X44</f>
        <v>0.52116859511459857</v>
      </c>
      <c r="E50" s="154">
        <f>Lamp_Allocation!Y44</f>
        <v>1.8331338387196878E-2</v>
      </c>
      <c r="F50" s="154">
        <f>Lamp_Allocation!Z44</f>
        <v>1</v>
      </c>
      <c r="H50" s="3">
        <f>K_All!E49</f>
        <v>38.488339787325586</v>
      </c>
      <c r="I50" s="3">
        <f>K_All!F49</f>
        <v>86.704681814326761</v>
      </c>
      <c r="J50" s="3">
        <f>K_All!J49</f>
        <v>112.49037769473418</v>
      </c>
      <c r="K50" s="3">
        <f>K_All!B49</f>
        <v>161.42665629673365</v>
      </c>
      <c r="M50">
        <f t="shared" si="1"/>
        <v>8.8674868943002654</v>
      </c>
      <c r="N50">
        <f t="shared" si="2"/>
        <v>19.95126350832394</v>
      </c>
      <c r="O50">
        <f t="shared" si="3"/>
        <v>58.626452107075188</v>
      </c>
      <c r="P50">
        <f t="shared" si="4"/>
        <v>2.9591666612891503</v>
      </c>
      <c r="R50">
        <f t="shared" si="5"/>
        <v>90.404369170988531</v>
      </c>
      <c r="T50" s="147">
        <f t="shared" si="6"/>
        <v>0.1323636444670403</v>
      </c>
      <c r="V50" s="147">
        <f>T50*Exact_method_vals!B49</f>
        <v>0.18133819291984521</v>
      </c>
    </row>
    <row r="51" spans="1:22" x14ac:dyDescent="0.25">
      <c r="A51" s="3">
        <v>2008</v>
      </c>
      <c r="B51" s="154">
        <f>Lamp_Allocation!V45</f>
        <v>0.20025673940949937</v>
      </c>
      <c r="C51" s="154">
        <f>Lamp_Allocation!W45</f>
        <v>0.24969033623854248</v>
      </c>
      <c r="D51" s="154">
        <f>Lamp_Allocation!X45</f>
        <v>0.53136049366033833</v>
      </c>
      <c r="E51" s="154">
        <f>Lamp_Allocation!Y45</f>
        <v>1.8692430691619938E-2</v>
      </c>
      <c r="F51" s="154">
        <f>Lamp_Allocation!Z45</f>
        <v>1</v>
      </c>
      <c r="H51" s="3">
        <f>K_All!E50</f>
        <v>38.502424646588139</v>
      </c>
      <c r="I51" s="3">
        <f>K_All!F50</f>
        <v>86.967196202045955</v>
      </c>
      <c r="J51" s="3">
        <f>K_All!J50</f>
        <v>112.55627508379777</v>
      </c>
      <c r="K51" s="3">
        <f>K_All!B50</f>
        <v>163.05280442349567</v>
      </c>
      <c r="M51">
        <f t="shared" si="1"/>
        <v>7.710370019085687</v>
      </c>
      <c r="N51">
        <f t="shared" si="2"/>
        <v>21.714868461412149</v>
      </c>
      <c r="O51">
        <f t="shared" si="3"/>
        <v>59.807957893095626</v>
      </c>
      <c r="P51">
        <f t="shared" si="4"/>
        <v>3.0478532457604537</v>
      </c>
      <c r="R51">
        <f t="shared" si="5"/>
        <v>92.281049619353908</v>
      </c>
      <c r="T51" s="147">
        <f t="shared" si="6"/>
        <v>0.13511134644122094</v>
      </c>
      <c r="V51" s="147">
        <f>T51*Exact_method_vals!B50</f>
        <v>0.1851025446244727</v>
      </c>
    </row>
    <row r="52" spans="1:22" x14ac:dyDescent="0.25">
      <c r="A52" s="3">
        <v>2009</v>
      </c>
      <c r="B52" s="154">
        <f>Lamp_Allocation!V46</f>
        <v>0.16812962665872161</v>
      </c>
      <c r="C52" s="154">
        <f>Lamp_Allocation!W46</f>
        <v>0.27018541012536385</v>
      </c>
      <c r="D52" s="154">
        <f>Lamp_Allocation!X46</f>
        <v>0.54247931611395039</v>
      </c>
      <c r="E52" s="154">
        <f>Lamp_Allocation!Y46</f>
        <v>1.9228565535260013E-2</v>
      </c>
      <c r="F52" s="154">
        <f>Lamp_Allocation!Z46</f>
        <v>1.0000229184332958</v>
      </c>
      <c r="H52" s="3">
        <f>K_All!E51</f>
        <v>38.516509505850692</v>
      </c>
      <c r="I52" s="3">
        <f>K_All!F51</f>
        <v>87.229710589765261</v>
      </c>
      <c r="J52" s="3">
        <f>K_All!J51</f>
        <v>112.62217247286137</v>
      </c>
      <c r="K52" s="3">
        <f>K_All!B51</f>
        <v>164.67895255025724</v>
      </c>
      <c r="M52">
        <f t="shared" si="1"/>
        <v>6.4757663634157785</v>
      </c>
      <c r="N52">
        <f t="shared" si="2"/>
        <v>23.568195130812519</v>
      </c>
      <c r="O52">
        <f t="shared" si="3"/>
        <v>61.095199102345205</v>
      </c>
      <c r="P52">
        <f t="shared" si="4"/>
        <v>3.1665400313905954</v>
      </c>
      <c r="R52">
        <f t="shared" si="5"/>
        <v>94.3057006279641</v>
      </c>
      <c r="T52" s="147">
        <f t="shared" si="6"/>
        <v>0.13807569638062095</v>
      </c>
      <c r="V52" s="147">
        <f>T52*Exact_method_vals!B51</f>
        <v>0.18916370404145072</v>
      </c>
    </row>
    <row r="53" spans="1:22" x14ac:dyDescent="0.25">
      <c r="A53" s="3">
        <v>2010</v>
      </c>
      <c r="B53" s="154">
        <f>Lamp_Allocation!V47</f>
        <v>0.13508642203530827</v>
      </c>
      <c r="C53" s="154">
        <f>Lamp_Allocation!W47</f>
        <v>0.2913162029762455</v>
      </c>
      <c r="D53" s="154">
        <f>Lamp_Allocation!X47</f>
        <v>0.55400221831962293</v>
      </c>
      <c r="E53" s="154">
        <f>Lamp_Allocation!Y47</f>
        <v>1.9572049172751644E-2</v>
      </c>
      <c r="F53" s="154">
        <f>Lamp_Allocation!Z47</f>
        <v>0.99997689250392841</v>
      </c>
      <c r="H53" s="3">
        <f>K_All!E52</f>
        <v>38.530594365113245</v>
      </c>
      <c r="I53" s="3">
        <f>K_All!F52</f>
        <v>87.492224977484454</v>
      </c>
      <c r="J53" s="3">
        <f>K_All!J52</f>
        <v>112.68806986192496</v>
      </c>
      <c r="K53" s="3">
        <f>K_All!B52</f>
        <v>166.30510067701925</v>
      </c>
      <c r="M53">
        <f t="shared" si="1"/>
        <v>5.204960131676958</v>
      </c>
      <c r="N53">
        <f t="shared" si="2"/>
        <v>25.487902770384199</v>
      </c>
      <c r="O53">
        <f t="shared" si="3"/>
        <v>62.429440681663074</v>
      </c>
      <c r="P53">
        <f t="shared" si="4"/>
        <v>3.2549316081300335</v>
      </c>
      <c r="R53">
        <f t="shared" si="5"/>
        <v>96.377235191854268</v>
      </c>
      <c r="T53" s="147">
        <f t="shared" si="6"/>
        <v>0.14110868988558459</v>
      </c>
      <c r="V53" s="147">
        <f>T53*Exact_method_vals!B52</f>
        <v>0.1933189051432509</v>
      </c>
    </row>
    <row r="54" spans="1:22" x14ac:dyDescent="0.25">
      <c r="A54" s="3">
        <v>2011</v>
      </c>
      <c r="B54" s="154">
        <f>Lamp_Allocation!V48</f>
        <v>0.10554046072061429</v>
      </c>
      <c r="C54" s="154">
        <f>Lamp_Allocation!W48</f>
        <v>0.30939161252215003</v>
      </c>
      <c r="D54" s="154">
        <f>Lamp_Allocation!X48</f>
        <v>0.56496160661547545</v>
      </c>
      <c r="E54" s="154">
        <f>Lamp_Allocation!Y48</f>
        <v>2.0129946839929119E-2</v>
      </c>
      <c r="F54" s="154">
        <f>Lamp_Allocation!Z48</f>
        <v>1.000023626698169</v>
      </c>
      <c r="H54" s="3">
        <f>K_All!E53</f>
        <v>38.544679224375798</v>
      </c>
      <c r="I54" s="3">
        <f>K_All!F53</f>
        <v>87.754739365203761</v>
      </c>
      <c r="J54" s="3">
        <f>K_All!J53</f>
        <v>112.75396725098855</v>
      </c>
      <c r="K54" s="3">
        <f>K_All!B53</f>
        <v>167.93124880378127</v>
      </c>
      <c r="M54">
        <f t="shared" si="1"/>
        <v>4.0680232036689121</v>
      </c>
      <c r="N54">
        <f t="shared" si="2"/>
        <v>27.150580318661387</v>
      </c>
      <c r="O54">
        <f t="shared" si="3"/>
        <v>63.7016624903872</v>
      </c>
      <c r="P54">
        <f t="shared" si="4"/>
        <v>3.3804471111830274</v>
      </c>
      <c r="R54">
        <f t="shared" si="5"/>
        <v>98.300713123900522</v>
      </c>
      <c r="T54" s="147">
        <f t="shared" si="6"/>
        <v>0.14392490940541805</v>
      </c>
      <c r="V54" s="147">
        <f>T54*Exact_method_vals!B53</f>
        <v>0.19717712588542274</v>
      </c>
    </row>
    <row r="55" spans="1:22" x14ac:dyDescent="0.25">
      <c r="A55" s="3">
        <v>2012</v>
      </c>
      <c r="B55" s="154">
        <f>Lamp_Allocation!V49</f>
        <v>7.8676701919121031E-2</v>
      </c>
      <c r="C55" s="154">
        <f>Lamp_Allocation!W49</f>
        <v>0.32741221170833235</v>
      </c>
      <c r="D55" s="154">
        <f>Lamp_Allocation!X49</f>
        <v>0.57314682606906908</v>
      </c>
      <c r="E55" s="154">
        <f>Lamp_Allocation!Y49</f>
        <v>2.0764260303477652E-2</v>
      </c>
      <c r="F55" s="154">
        <f>Lamp_Allocation!Z49</f>
        <v>1</v>
      </c>
      <c r="H55" s="3">
        <f>K_All!E54</f>
        <v>38.558764083638351</v>
      </c>
      <c r="I55" s="3">
        <f>K_All!F54</f>
        <v>88.017253752922954</v>
      </c>
      <c r="J55" s="3">
        <f>K_All!J54</f>
        <v>112.81986464005212</v>
      </c>
      <c r="K55" s="3">
        <f>K_All!B54</f>
        <v>169.55739693054284</v>
      </c>
      <c r="M55">
        <f t="shared" si="1"/>
        <v>3.0336763881781246</v>
      </c>
      <c r="N55">
        <f t="shared" si="2"/>
        <v>28.817923719738019</v>
      </c>
      <c r="O55">
        <f t="shared" si="3"/>
        <v>64.662347335987874</v>
      </c>
      <c r="P55">
        <f t="shared" si="4"/>
        <v>3.5207339262458741</v>
      </c>
      <c r="R55">
        <f t="shared" si="5"/>
        <v>100.03468137014988</v>
      </c>
      <c r="T55" s="147">
        <f t="shared" si="6"/>
        <v>0.14646366232818431</v>
      </c>
      <c r="V55" s="147">
        <f>T55*Exact_method_vals!B54</f>
        <v>0.20065521738961251</v>
      </c>
    </row>
    <row r="56" spans="1:22" x14ac:dyDescent="0.25">
      <c r="A56" s="3">
        <v>2013</v>
      </c>
      <c r="B56" s="154">
        <f>Lamp_Allocation!V50</f>
        <v>5.6160090803661765E-2</v>
      </c>
      <c r="C56" s="154">
        <f>Lamp_Allocation!W50</f>
        <v>0.34298122239494661</v>
      </c>
      <c r="D56" s="154">
        <f>Lamp_Allocation!X50</f>
        <v>0.57951489130702993</v>
      </c>
      <c r="E56" s="154">
        <f>Lamp_Allocation!Y50</f>
        <v>2.1343795494361786E-2</v>
      </c>
      <c r="F56" s="154">
        <f>Lamp_Allocation!Z50</f>
        <v>1</v>
      </c>
      <c r="H56" s="3">
        <f>K_All!E55</f>
        <v>38.572848942900904</v>
      </c>
      <c r="I56" s="3">
        <f>K_All!F55</f>
        <v>88.279768140642261</v>
      </c>
      <c r="J56" s="3">
        <f>K_All!J55</f>
        <v>112.88576202911571</v>
      </c>
      <c r="K56" s="3">
        <f>K_All!B55</f>
        <v>171.18354505730485</v>
      </c>
      <c r="M56">
        <f t="shared" si="1"/>
        <v>2.1662546991892437</v>
      </c>
      <c r="N56">
        <f t="shared" si="2"/>
        <v>30.278302789619946</v>
      </c>
      <c r="O56">
        <f t="shared" si="3"/>
        <v>65.418980112414232</v>
      </c>
      <c r="P56">
        <f t="shared" si="4"/>
        <v>3.6537065777029811</v>
      </c>
      <c r="R56">
        <f t="shared" si="5"/>
        <v>101.51724417892639</v>
      </c>
      <c r="T56" s="147">
        <f t="shared" si="6"/>
        <v>0.14863432529857451</v>
      </c>
      <c r="V56" s="147">
        <f>T56*Exact_method_vals!B55</f>
        <v>0.20362902565904709</v>
      </c>
    </row>
    <row r="57" spans="1:22" x14ac:dyDescent="0.25">
      <c r="A57" s="3">
        <v>2014</v>
      </c>
      <c r="B57" s="154">
        <f>Lamp_Allocation!V51</f>
        <v>3.9129236704326262E-2</v>
      </c>
      <c r="C57" s="154">
        <f>Lamp_Allocation!W51</f>
        <v>0.35521931912122051</v>
      </c>
      <c r="D57" s="154">
        <f>Lamp_Allocation!X51</f>
        <v>0.58380720959943888</v>
      </c>
      <c r="E57" s="154">
        <f>Lamp_Allocation!Y51</f>
        <v>2.1844234575014405E-2</v>
      </c>
      <c r="F57" s="154">
        <f>Lamp_Allocation!Z51</f>
        <v>1.0000000000000002</v>
      </c>
      <c r="H57" s="3">
        <f>K_All!E56</f>
        <v>38.586933802163458</v>
      </c>
      <c r="I57" s="3">
        <f>K_All!F56</f>
        <v>88.542282528361454</v>
      </c>
      <c r="J57" s="3">
        <f>K_All!J56</f>
        <v>112.9516594181793</v>
      </c>
      <c r="K57" s="3">
        <f>K_All!B56</f>
        <v>172.80969318406687</v>
      </c>
      <c r="M57">
        <f t="shared" si="1"/>
        <v>1.5098772664390221</v>
      </c>
      <c r="N57">
        <f t="shared" si="2"/>
        <v>31.451929313163294</v>
      </c>
      <c r="O57">
        <f t="shared" si="3"/>
        <v>65.941993104553433</v>
      </c>
      <c r="P57">
        <f t="shared" si="4"/>
        <v>3.7748954747490249</v>
      </c>
      <c r="R57">
        <f t="shared" si="5"/>
        <v>102.67869515890479</v>
      </c>
      <c r="T57" s="147">
        <f t="shared" si="6"/>
        <v>0.15033483917848431</v>
      </c>
      <c r="V57" s="147">
        <f>T57*Exact_method_vals!B56</f>
        <v>0.20595872967452353</v>
      </c>
    </row>
    <row r="58" spans="1:22" x14ac:dyDescent="0.25">
      <c r="A58" s="3">
        <v>2015</v>
      </c>
      <c r="B58" s="154">
        <f>Lamp_Allocation!V52</f>
        <v>2.6873046284158517E-2</v>
      </c>
      <c r="C58" s="154">
        <f>Lamp_Allocation!W52</f>
        <v>0.36409700514268428</v>
      </c>
      <c r="D58" s="154">
        <f>Lamp_Allocation!X52</f>
        <v>0.58674498336190384</v>
      </c>
      <c r="E58" s="154">
        <f>Lamp_Allocation!Y52</f>
        <v>2.2284965211253404E-2</v>
      </c>
      <c r="F58" s="154">
        <f>Lamp_Allocation!Z52</f>
        <v>1</v>
      </c>
      <c r="H58" s="3">
        <f>K_All!E57</f>
        <v>38.601018661426011</v>
      </c>
      <c r="I58" s="3">
        <f>K_All!F57</f>
        <v>88.804796916080761</v>
      </c>
      <c r="J58" s="3">
        <f>K_All!J57</f>
        <v>113.0175568072429</v>
      </c>
      <c r="K58" s="3">
        <f>K_All!B57</f>
        <v>174.43584131082889</v>
      </c>
      <c r="M58">
        <f t="shared" si="1"/>
        <v>1.0373269611041678</v>
      </c>
      <c r="N58">
        <f t="shared" si="2"/>
        <v>32.333560599449292</v>
      </c>
      <c r="O58">
        <f t="shared" si="3"/>
        <v>66.312484488468755</v>
      </c>
      <c r="P58">
        <f t="shared" si="4"/>
        <v>3.8872966552075412</v>
      </c>
      <c r="R58">
        <f t="shared" si="5"/>
        <v>103.57066870422975</v>
      </c>
      <c r="T58" s="147">
        <f t="shared" si="6"/>
        <v>0.15164080337368924</v>
      </c>
      <c r="V58" s="147">
        <f>T58*Exact_method_vals!B57</f>
        <v>0.20774790062195428</v>
      </c>
    </row>
    <row r="59" spans="1:22" s="2" customFormat="1" x14ac:dyDescent="0.25">
      <c r="A59" s="96">
        <v>2016</v>
      </c>
      <c r="B59" s="156">
        <f>Lamp_Allocation!V53</f>
        <v>1.6968181470235513E-2</v>
      </c>
      <c r="C59" s="156">
        <f>Lamp_Allocation!W53</f>
        <v>0.36985532392641163</v>
      </c>
      <c r="D59" s="156">
        <f>Lamp_Allocation!X53</f>
        <v>0.59046719910183454</v>
      </c>
      <c r="E59" s="156">
        <f>Lamp_Allocation!Y53</f>
        <v>2.2734811563879461E-2</v>
      </c>
      <c r="F59" s="156">
        <f>Lamp_Allocation!Z53</f>
        <v>1.000025516062361</v>
      </c>
      <c r="H59" s="96">
        <f>K_All!E58</f>
        <v>38.615103520688564</v>
      </c>
      <c r="I59" s="96">
        <f>K_All!F58</f>
        <v>89.067311303799954</v>
      </c>
      <c r="J59" s="96">
        <f>K_All!J58</f>
        <v>113.08345419630649</v>
      </c>
      <c r="K59" s="96">
        <f>K_All!B58</f>
        <v>176.06198943759046</v>
      </c>
      <c r="M59" s="2">
        <f t="shared" si="1"/>
        <v>0.65522808403097377</v>
      </c>
      <c r="N59" s="2">
        <f t="shared" si="2"/>
        <v>32.942019273521474</v>
      </c>
      <c r="O59" s="2">
        <f t="shared" si="3"/>
        <v>66.772070464053698</v>
      </c>
      <c r="P59" s="2">
        <f t="shared" si="4"/>
        <v>4.0027361534253547</v>
      </c>
      <c r="R59" s="2">
        <f t="shared" si="5"/>
        <v>104.37205397503151</v>
      </c>
      <c r="T59" s="155">
        <f t="shared" si="6"/>
        <v>0.15281413466329649</v>
      </c>
      <c r="V59" s="155">
        <f>T59*Exact_method_vals!B58</f>
        <v>0.20935536448871622</v>
      </c>
    </row>
    <row r="60" spans="1:22" x14ac:dyDescent="0.25">
      <c r="A60" s="3">
        <v>2017</v>
      </c>
      <c r="B60" s="154"/>
      <c r="C60" s="154"/>
      <c r="D60" s="154"/>
      <c r="E60" s="154"/>
      <c r="F60" s="154"/>
      <c r="H60" s="3">
        <f>K_All!E59</f>
        <v>38.629188379951117</v>
      </c>
      <c r="I60" s="3">
        <f>K_All!F59</f>
        <v>89.329825691519261</v>
      </c>
      <c r="J60" s="3">
        <f>K_All!J59</f>
        <v>113.14935158537006</v>
      </c>
      <c r="K60" s="3">
        <f>K_All!B59</f>
        <v>177.68813756435247</v>
      </c>
    </row>
    <row r="61" spans="1:22" x14ac:dyDescent="0.25">
      <c r="A61" s="3">
        <v>2018</v>
      </c>
      <c r="B61" s="154"/>
      <c r="C61" s="154"/>
      <c r="D61" s="154"/>
      <c r="E61" s="154"/>
      <c r="F61" s="154"/>
      <c r="H61" s="3">
        <f>K_All!E60</f>
        <v>38.64327323921367</v>
      </c>
      <c r="I61" s="3">
        <f>K_All!F60</f>
        <v>89.592340079238454</v>
      </c>
      <c r="J61" s="3">
        <f>K_All!J60</f>
        <v>113.21524897443365</v>
      </c>
      <c r="K61" s="3">
        <f>K_All!B60</f>
        <v>179.31428569111449</v>
      </c>
    </row>
    <row r="62" spans="1:22" x14ac:dyDescent="0.25">
      <c r="A62" s="3">
        <v>2019</v>
      </c>
      <c r="B62" s="154"/>
      <c r="C62" s="154"/>
      <c r="D62" s="154"/>
      <c r="E62" s="154"/>
      <c r="F62" s="154"/>
      <c r="H62" s="3">
        <f>K_All!E61</f>
        <v>38.657358098476223</v>
      </c>
      <c r="I62" s="3">
        <f>K_All!F61</f>
        <v>89.854854466957761</v>
      </c>
      <c r="J62" s="3">
        <f>K_All!J61</f>
        <v>113.28114636349724</v>
      </c>
      <c r="K62" s="3">
        <f>K_All!B61</f>
        <v>180.94043381787606</v>
      </c>
    </row>
    <row r="63" spans="1:22" x14ac:dyDescent="0.25">
      <c r="A63" s="3">
        <v>2020</v>
      </c>
      <c r="B63" s="154"/>
      <c r="C63" s="154"/>
      <c r="D63" s="154"/>
      <c r="E63" s="154"/>
      <c r="F63" s="154"/>
      <c r="H63" s="3">
        <f>K_All!E62</f>
        <v>38.671442957738776</v>
      </c>
      <c r="I63" s="3">
        <f>K_All!F62</f>
        <v>90.117368854676954</v>
      </c>
      <c r="J63" s="3">
        <f>K_All!J62</f>
        <v>113.34704375256084</v>
      </c>
      <c r="K63" s="3">
        <f>K_All!B62</f>
        <v>182.56658194463807</v>
      </c>
    </row>
  </sheetData>
  <mergeCells count="3">
    <mergeCell ref="B1:F1"/>
    <mergeCell ref="H1:K1"/>
    <mergeCell ref="M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3"/>
  <sheetViews>
    <sheetView zoomScale="80" zoomScaleNormal="80" workbookViewId="0">
      <selection activeCell="M22" sqref="M22"/>
    </sheetView>
  </sheetViews>
  <sheetFormatPr defaultColWidth="8.7109375" defaultRowHeight="15" x14ac:dyDescent="0.25"/>
  <cols>
    <col min="1" max="1" width="8.7109375" style="3"/>
    <col min="11" max="11" width="11.140625" customWidth="1"/>
  </cols>
  <sheetData>
    <row r="1" spans="1:22" x14ac:dyDescent="0.25">
      <c r="B1" s="171" t="s">
        <v>1091</v>
      </c>
      <c r="C1" s="171"/>
      <c r="D1" s="171"/>
      <c r="E1" s="171"/>
      <c r="F1" s="171"/>
      <c r="G1" s="171"/>
      <c r="I1" s="171" t="s">
        <v>1092</v>
      </c>
      <c r="J1" s="171"/>
      <c r="K1" s="171"/>
      <c r="L1" s="5"/>
      <c r="M1" s="5" t="s">
        <v>1093</v>
      </c>
      <c r="N1" s="5"/>
      <c r="O1" s="5"/>
      <c r="P1" s="5"/>
      <c r="R1" s="143" t="s">
        <v>1096</v>
      </c>
      <c r="T1" s="143" t="s">
        <v>1095</v>
      </c>
      <c r="V1" s="143" t="s">
        <v>1097</v>
      </c>
    </row>
    <row r="2" spans="1:22" s="2" customFormat="1" x14ac:dyDescent="0.25">
      <c r="A2" s="97" t="s">
        <v>25</v>
      </c>
      <c r="B2" s="97" t="s">
        <v>248</v>
      </c>
      <c r="C2" s="97" t="s">
        <v>157</v>
      </c>
      <c r="D2" s="97" t="s">
        <v>249</v>
      </c>
      <c r="E2" s="97" t="s">
        <v>8</v>
      </c>
      <c r="I2" s="97" t="s">
        <v>248</v>
      </c>
      <c r="J2" s="97" t="s">
        <v>157</v>
      </c>
      <c r="K2" s="97" t="s">
        <v>249</v>
      </c>
      <c r="M2" s="97" t="s">
        <v>248</v>
      </c>
      <c r="N2" s="97" t="s">
        <v>157</v>
      </c>
      <c r="O2" s="97" t="s">
        <v>249</v>
      </c>
      <c r="R2" s="97" t="s">
        <v>1094</v>
      </c>
      <c r="T2" s="97" t="s">
        <v>1094</v>
      </c>
      <c r="V2" s="97" t="s">
        <v>1094</v>
      </c>
    </row>
    <row r="3" spans="1:22" x14ac:dyDescent="0.25">
      <c r="A3" s="3">
        <v>1960</v>
      </c>
      <c r="I3">
        <f>K_All!H2</f>
        <v>11.980642392838575</v>
      </c>
      <c r="J3">
        <f>K_All!C2</f>
        <v>40.726750723786267</v>
      </c>
      <c r="K3">
        <f>K_All!G2</f>
        <v>23.111634742935223</v>
      </c>
    </row>
    <row r="4" spans="1:22" x14ac:dyDescent="0.25">
      <c r="A4" s="3">
        <v>1961</v>
      </c>
      <c r="I4">
        <f>K_All!H3</f>
        <v>12.077125034825741</v>
      </c>
      <c r="J4">
        <f>K_All!C3</f>
        <v>41.207229471740789</v>
      </c>
      <c r="K4">
        <f>K_All!G3</f>
        <v>22.914247095710891</v>
      </c>
    </row>
    <row r="5" spans="1:22" x14ac:dyDescent="0.25">
      <c r="A5" s="3">
        <v>1962</v>
      </c>
      <c r="I5">
        <f>K_All!H4</f>
        <v>12.173607676812878</v>
      </c>
      <c r="J5">
        <f>K_All!C4</f>
        <v>41.68770821969531</v>
      </c>
      <c r="K5">
        <f>K_All!G4</f>
        <v>22.716859448486559</v>
      </c>
    </row>
    <row r="6" spans="1:22" x14ac:dyDescent="0.25">
      <c r="A6" s="3">
        <v>1963</v>
      </c>
      <c r="I6">
        <f>K_All!H5</f>
        <v>12.270090318800044</v>
      </c>
      <c r="J6">
        <f>K_All!C5</f>
        <v>42.168186967649831</v>
      </c>
      <c r="K6">
        <f>K_All!G5</f>
        <v>22.519471801262227</v>
      </c>
    </row>
    <row r="7" spans="1:22" x14ac:dyDescent="0.25">
      <c r="A7" s="3">
        <v>1964</v>
      </c>
      <c r="I7">
        <f>K_All!H6</f>
        <v>12.366572960787181</v>
      </c>
      <c r="J7">
        <f>K_All!C6</f>
        <v>42.648665715604352</v>
      </c>
      <c r="K7">
        <f>K_All!G6</f>
        <v>22.322084154037839</v>
      </c>
    </row>
    <row r="8" spans="1:22" x14ac:dyDescent="0.25">
      <c r="A8" s="3">
        <v>1965</v>
      </c>
      <c r="I8">
        <f>K_All!H7</f>
        <v>12.463055602774318</v>
      </c>
      <c r="J8">
        <f>K_All!C7</f>
        <v>43.129144463558873</v>
      </c>
      <c r="K8">
        <f>K_All!G7</f>
        <v>22.124696506813507</v>
      </c>
    </row>
    <row r="9" spans="1:22" x14ac:dyDescent="0.25">
      <c r="A9" s="3">
        <v>1966</v>
      </c>
      <c r="I9">
        <f>K_All!H8</f>
        <v>12.559538244761484</v>
      </c>
      <c r="J9">
        <f>K_All!C8</f>
        <v>43.609623211513394</v>
      </c>
      <c r="K9">
        <f>K_All!G8</f>
        <v>21.927308859589175</v>
      </c>
    </row>
    <row r="10" spans="1:22" x14ac:dyDescent="0.25">
      <c r="A10" s="3">
        <v>1967</v>
      </c>
      <c r="I10">
        <f>K_All!H9</f>
        <v>12.656020886748621</v>
      </c>
      <c r="J10">
        <f>K_All!C9</f>
        <v>44.090101959467916</v>
      </c>
      <c r="K10">
        <f>K_All!G9</f>
        <v>21.729921212364843</v>
      </c>
    </row>
    <row r="11" spans="1:22" x14ac:dyDescent="0.25">
      <c r="A11" s="3">
        <v>1968</v>
      </c>
      <c r="I11">
        <f>K_All!H10</f>
        <v>12.752503528735787</v>
      </c>
      <c r="J11">
        <f>K_All!C10</f>
        <v>44.570580707422437</v>
      </c>
      <c r="K11">
        <f>K_All!G10</f>
        <v>21.532533565140511</v>
      </c>
    </row>
    <row r="12" spans="1:22" s="2" customFormat="1" x14ac:dyDescent="0.25">
      <c r="A12" s="96">
        <v>1969</v>
      </c>
      <c r="I12" s="2">
        <f>K_All!H11</f>
        <v>12.848986170722924</v>
      </c>
      <c r="J12" s="2">
        <f>K_All!C11</f>
        <v>45.051059455376958</v>
      </c>
      <c r="K12" s="2">
        <f>K_All!G11</f>
        <v>21.335145917916122</v>
      </c>
    </row>
    <row r="13" spans="1:22" x14ac:dyDescent="0.25">
      <c r="A13" s="3">
        <v>1970</v>
      </c>
      <c r="B13" s="147">
        <f>Lamp_Allocation!BE7</f>
        <v>1</v>
      </c>
      <c r="C13" s="147">
        <f>Lamp_Allocation!BF7</f>
        <v>0</v>
      </c>
      <c r="D13" s="147">
        <f>Lamp_Allocation!BG7</f>
        <v>0</v>
      </c>
      <c r="E13" s="147">
        <f>Lamp_Allocation!BH7</f>
        <v>1</v>
      </c>
      <c r="I13">
        <f>K_All!H12</f>
        <v>12.945468812710089</v>
      </c>
      <c r="J13">
        <f>K_All!C12</f>
        <v>45.531538203331479</v>
      </c>
      <c r="K13">
        <f>K_All!G12</f>
        <v>21.137758270691791</v>
      </c>
      <c r="M13">
        <f>B13*I13</f>
        <v>12.945468812710089</v>
      </c>
      <c r="N13">
        <f t="shared" ref="N13:O13" si="0">C13*J13</f>
        <v>0</v>
      </c>
      <c r="O13">
        <f t="shared" si="0"/>
        <v>0</v>
      </c>
      <c r="R13">
        <f>SUM(M13:O13)</f>
        <v>12.945468812710089</v>
      </c>
      <c r="T13" s="147">
        <f>R13/683</f>
        <v>1.8953834279224143E-2</v>
      </c>
      <c r="V13" s="147">
        <f>T13*Exact_method_vals!B12</f>
        <v>2.5966752962537077E-2</v>
      </c>
    </row>
    <row r="14" spans="1:22" x14ac:dyDescent="0.25">
      <c r="A14" s="3">
        <v>1971</v>
      </c>
      <c r="B14" s="147">
        <f>Lamp_Allocation!BE8</f>
        <v>1</v>
      </c>
      <c r="C14" s="147">
        <f>Lamp_Allocation!BF8</f>
        <v>0</v>
      </c>
      <c r="D14" s="147">
        <f>Lamp_Allocation!BG8</f>
        <v>0</v>
      </c>
      <c r="E14" s="147">
        <f>Lamp_Allocation!BH8</f>
        <v>1</v>
      </c>
      <c r="I14">
        <f>K_All!H13</f>
        <v>13.041951454697227</v>
      </c>
      <c r="J14">
        <f>K_All!C13</f>
        <v>46.012016951286</v>
      </c>
      <c r="K14">
        <f>K_All!G13</f>
        <v>20.940370623467459</v>
      </c>
      <c r="M14">
        <f t="shared" ref="M14:M59" si="1">B14*I14</f>
        <v>13.041951454697227</v>
      </c>
      <c r="N14">
        <f t="shared" ref="N14:N59" si="2">C14*J14</f>
        <v>0</v>
      </c>
      <c r="O14">
        <f t="shared" ref="O14:O59" si="3">D14*K14</f>
        <v>0</v>
      </c>
      <c r="R14">
        <f t="shared" ref="R14:R59" si="4">SUM(M14:O14)</f>
        <v>13.041951454697227</v>
      </c>
      <c r="T14" s="147">
        <f t="shared" ref="T14:T59" si="5">R14/683</f>
        <v>1.9095097298238984E-2</v>
      </c>
      <c r="V14" s="147">
        <f>T14*Exact_method_vals!B13</f>
        <v>2.6160283298587411E-2</v>
      </c>
    </row>
    <row r="15" spans="1:22" x14ac:dyDescent="0.25">
      <c r="A15" s="3">
        <v>1972</v>
      </c>
      <c r="B15" s="147">
        <f>Lamp_Allocation!BE9</f>
        <v>1</v>
      </c>
      <c r="C15" s="147">
        <f>Lamp_Allocation!BF9</f>
        <v>0</v>
      </c>
      <c r="D15" s="147">
        <f>Lamp_Allocation!BG9</f>
        <v>0</v>
      </c>
      <c r="E15" s="147">
        <f>Lamp_Allocation!BH9</f>
        <v>1</v>
      </c>
      <c r="I15">
        <f>K_All!H14</f>
        <v>13.138434096684364</v>
      </c>
      <c r="J15">
        <f>K_All!C14</f>
        <v>46.492495699240521</v>
      </c>
      <c r="K15">
        <f>K_All!G14</f>
        <v>20.742982976243127</v>
      </c>
      <c r="M15">
        <f t="shared" si="1"/>
        <v>13.138434096684364</v>
      </c>
      <c r="N15">
        <f t="shared" si="2"/>
        <v>0</v>
      </c>
      <c r="O15">
        <f t="shared" si="3"/>
        <v>0</v>
      </c>
      <c r="R15">
        <f t="shared" si="4"/>
        <v>13.138434096684364</v>
      </c>
      <c r="T15" s="147">
        <f t="shared" si="5"/>
        <v>1.9236360317253828E-2</v>
      </c>
      <c r="V15" s="147">
        <f>T15*Exact_method_vals!B14</f>
        <v>2.6353813634637745E-2</v>
      </c>
    </row>
    <row r="16" spans="1:22" x14ac:dyDescent="0.25">
      <c r="A16" s="3">
        <v>1973</v>
      </c>
      <c r="B16" s="147">
        <f>Lamp_Allocation!BE10</f>
        <v>1</v>
      </c>
      <c r="C16" s="147">
        <f>Lamp_Allocation!BF10</f>
        <v>0</v>
      </c>
      <c r="D16" s="147">
        <f>Lamp_Allocation!BG10</f>
        <v>0</v>
      </c>
      <c r="E16" s="147">
        <f>Lamp_Allocation!BH10</f>
        <v>1</v>
      </c>
      <c r="I16">
        <f>K_All!H15</f>
        <v>13.234916738671529</v>
      </c>
      <c r="J16">
        <f>K_All!C15</f>
        <v>46.972974447195043</v>
      </c>
      <c r="K16">
        <f>K_All!G15</f>
        <v>20.545595329018795</v>
      </c>
      <c r="M16">
        <f t="shared" si="1"/>
        <v>13.234916738671529</v>
      </c>
      <c r="N16">
        <f t="shared" si="2"/>
        <v>0</v>
      </c>
      <c r="O16">
        <f t="shared" si="3"/>
        <v>0</v>
      </c>
      <c r="R16">
        <f t="shared" si="4"/>
        <v>13.234916738671529</v>
      </c>
      <c r="T16" s="147">
        <f t="shared" si="5"/>
        <v>1.9377623336268711E-2</v>
      </c>
      <c r="V16" s="147">
        <f>T16*Exact_method_vals!B15</f>
        <v>2.6547343970688135E-2</v>
      </c>
    </row>
    <row r="17" spans="1:22" x14ac:dyDescent="0.25">
      <c r="A17" s="3">
        <v>1974</v>
      </c>
      <c r="B17" s="147">
        <f>Lamp_Allocation!BE11</f>
        <v>1</v>
      </c>
      <c r="C17" s="147">
        <f>Lamp_Allocation!BF11</f>
        <v>0</v>
      </c>
      <c r="D17" s="147">
        <f>Lamp_Allocation!BG11</f>
        <v>0</v>
      </c>
      <c r="E17" s="147">
        <f>Lamp_Allocation!BH11</f>
        <v>1</v>
      </c>
      <c r="I17">
        <f>K_All!H16</f>
        <v>13.331399380658667</v>
      </c>
      <c r="J17">
        <f>K_All!C16</f>
        <v>47.453453195149564</v>
      </c>
      <c r="K17">
        <f>K_All!G16</f>
        <v>20.348207681794406</v>
      </c>
      <c r="M17">
        <f t="shared" si="1"/>
        <v>13.331399380658667</v>
      </c>
      <c r="N17">
        <f t="shared" si="2"/>
        <v>0</v>
      </c>
      <c r="O17">
        <f t="shared" si="3"/>
        <v>0</v>
      </c>
      <c r="R17">
        <f t="shared" si="4"/>
        <v>13.331399380658667</v>
      </c>
      <c r="T17" s="147">
        <f t="shared" si="5"/>
        <v>1.9518886355283552E-2</v>
      </c>
      <c r="V17" s="147">
        <f>T17*Exact_method_vals!B16</f>
        <v>2.6740874306738469E-2</v>
      </c>
    </row>
    <row r="18" spans="1:22" x14ac:dyDescent="0.25">
      <c r="A18" s="3">
        <v>1975</v>
      </c>
      <c r="B18" s="147">
        <f>Lamp_Allocation!BE12</f>
        <v>1</v>
      </c>
      <c r="C18" s="147">
        <f>Lamp_Allocation!BF12</f>
        <v>0</v>
      </c>
      <c r="D18" s="147">
        <f>Lamp_Allocation!BG12</f>
        <v>0</v>
      </c>
      <c r="E18" s="147">
        <f>Lamp_Allocation!BH12</f>
        <v>1</v>
      </c>
      <c r="I18">
        <f>K_All!H17</f>
        <v>13.427882022645832</v>
      </c>
      <c r="J18">
        <f>K_All!C17</f>
        <v>47.933931943104085</v>
      </c>
      <c r="K18">
        <f>K_All!G17</f>
        <v>20.150820034570074</v>
      </c>
      <c r="M18">
        <f t="shared" si="1"/>
        <v>13.427882022645832</v>
      </c>
      <c r="N18">
        <f t="shared" si="2"/>
        <v>0</v>
      </c>
      <c r="O18">
        <f t="shared" si="3"/>
        <v>0</v>
      </c>
      <c r="R18">
        <f t="shared" si="4"/>
        <v>13.427882022645832</v>
      </c>
      <c r="T18" s="147">
        <f t="shared" si="5"/>
        <v>1.9660149374298438E-2</v>
      </c>
      <c r="V18" s="147">
        <f>T18*Exact_method_vals!B17</f>
        <v>2.6934404642788862E-2</v>
      </c>
    </row>
    <row r="19" spans="1:22" x14ac:dyDescent="0.25">
      <c r="A19" s="3">
        <v>1976</v>
      </c>
      <c r="B19" s="147">
        <f>Lamp_Allocation!BE13</f>
        <v>1</v>
      </c>
      <c r="C19" s="147">
        <f>Lamp_Allocation!BF13</f>
        <v>0</v>
      </c>
      <c r="D19" s="147">
        <f>Lamp_Allocation!BG13</f>
        <v>0</v>
      </c>
      <c r="E19" s="147">
        <f>Lamp_Allocation!BH13</f>
        <v>1</v>
      </c>
      <c r="I19">
        <f>K_All!H18</f>
        <v>13.524364664632969</v>
      </c>
      <c r="J19">
        <f>K_All!C18</f>
        <v>48.414410691058606</v>
      </c>
      <c r="K19">
        <f>K_All!G18</f>
        <v>19.953432387345742</v>
      </c>
      <c r="M19">
        <f t="shared" si="1"/>
        <v>13.524364664632969</v>
      </c>
      <c r="N19">
        <f t="shared" si="2"/>
        <v>0</v>
      </c>
      <c r="O19">
        <f t="shared" si="3"/>
        <v>0</v>
      </c>
      <c r="R19">
        <f t="shared" si="4"/>
        <v>13.524364664632969</v>
      </c>
      <c r="T19" s="147">
        <f t="shared" si="5"/>
        <v>1.9801412393313279E-2</v>
      </c>
      <c r="V19" s="147">
        <f>T19*Exact_method_vals!B18</f>
        <v>2.7127934978839193E-2</v>
      </c>
    </row>
    <row r="20" spans="1:22" x14ac:dyDescent="0.25">
      <c r="A20" s="3">
        <v>1977</v>
      </c>
      <c r="B20" s="147">
        <f>Lamp_Allocation!BE14</f>
        <v>1</v>
      </c>
      <c r="C20" s="147">
        <f>Lamp_Allocation!BF14</f>
        <v>0</v>
      </c>
      <c r="D20" s="147">
        <f>Lamp_Allocation!BG14</f>
        <v>0</v>
      </c>
      <c r="E20" s="147">
        <f>Lamp_Allocation!BH14</f>
        <v>1</v>
      </c>
      <c r="I20">
        <f>K_All!H19</f>
        <v>13.620847306620135</v>
      </c>
      <c r="J20">
        <f>K_All!C19</f>
        <v>48.894889439013127</v>
      </c>
      <c r="K20">
        <f>K_All!G19</f>
        <v>19.756044740121411</v>
      </c>
      <c r="M20">
        <f t="shared" si="1"/>
        <v>13.620847306620135</v>
      </c>
      <c r="N20">
        <f t="shared" si="2"/>
        <v>0</v>
      </c>
      <c r="O20">
        <f t="shared" si="3"/>
        <v>0</v>
      </c>
      <c r="R20">
        <f t="shared" si="4"/>
        <v>13.620847306620135</v>
      </c>
      <c r="T20" s="147">
        <f t="shared" si="5"/>
        <v>1.9942675412328161E-2</v>
      </c>
      <c r="V20" s="147">
        <f>T20*Exact_method_vals!B19</f>
        <v>2.7321465314889583E-2</v>
      </c>
    </row>
    <row r="21" spans="1:22" x14ac:dyDescent="0.25">
      <c r="A21" s="3">
        <v>1978</v>
      </c>
      <c r="B21" s="147">
        <f>Lamp_Allocation!BE15</f>
        <v>1</v>
      </c>
      <c r="C21" s="147">
        <f>Lamp_Allocation!BF15</f>
        <v>0</v>
      </c>
      <c r="D21" s="147">
        <f>Lamp_Allocation!BG15</f>
        <v>0</v>
      </c>
      <c r="E21" s="147">
        <f>Lamp_Allocation!BH15</f>
        <v>1</v>
      </c>
      <c r="I21">
        <f>K_All!H20</f>
        <v>13.717329948607272</v>
      </c>
      <c r="J21">
        <f>K_All!C20</f>
        <v>49.375368186967648</v>
      </c>
      <c r="K21">
        <f>K_All!G20</f>
        <v>19.558657092897022</v>
      </c>
      <c r="M21">
        <f t="shared" si="1"/>
        <v>13.717329948607272</v>
      </c>
      <c r="N21">
        <f t="shared" si="2"/>
        <v>0</v>
      </c>
      <c r="O21">
        <f t="shared" si="3"/>
        <v>0</v>
      </c>
      <c r="R21">
        <f t="shared" si="4"/>
        <v>13.717329948607272</v>
      </c>
      <c r="T21" s="147">
        <f t="shared" si="5"/>
        <v>2.0083938431343006E-2</v>
      </c>
      <c r="V21" s="147">
        <f>T21*Exact_method_vals!B20</f>
        <v>2.751499565093992E-2</v>
      </c>
    </row>
    <row r="22" spans="1:22" x14ac:dyDescent="0.25">
      <c r="A22" s="3">
        <v>1979</v>
      </c>
      <c r="B22" s="147">
        <f>Lamp_Allocation!BE16</f>
        <v>1</v>
      </c>
      <c r="C22" s="147">
        <f>Lamp_Allocation!BF16</f>
        <v>0</v>
      </c>
      <c r="D22" s="147">
        <f>Lamp_Allocation!BG16</f>
        <v>0</v>
      </c>
      <c r="E22" s="147">
        <f>Lamp_Allocation!BH16</f>
        <v>1</v>
      </c>
      <c r="I22">
        <f>K_All!H21</f>
        <v>13.813812590594409</v>
      </c>
      <c r="J22">
        <f>K_All!C21</f>
        <v>49.85584693492217</v>
      </c>
      <c r="K22">
        <f>K_All!G21</f>
        <v>19.36126944567269</v>
      </c>
      <c r="M22">
        <f t="shared" si="1"/>
        <v>13.813812590594409</v>
      </c>
      <c r="N22">
        <f t="shared" si="2"/>
        <v>0</v>
      </c>
      <c r="O22">
        <f t="shared" si="3"/>
        <v>0</v>
      </c>
      <c r="R22">
        <f t="shared" si="4"/>
        <v>13.813812590594409</v>
      </c>
      <c r="T22" s="147">
        <f t="shared" si="5"/>
        <v>2.0225201450357846E-2</v>
      </c>
      <c r="V22" s="147">
        <f>T22*Exact_method_vals!B21</f>
        <v>2.7708525986990251E-2</v>
      </c>
    </row>
    <row r="23" spans="1:22" x14ac:dyDescent="0.25">
      <c r="A23" s="3">
        <v>1980</v>
      </c>
      <c r="B23" s="147">
        <f>Lamp_Allocation!BE17</f>
        <v>1</v>
      </c>
      <c r="C23" s="147">
        <f>Lamp_Allocation!BF17</f>
        <v>0</v>
      </c>
      <c r="D23" s="147">
        <f>Lamp_Allocation!BG17</f>
        <v>0</v>
      </c>
      <c r="E23" s="147">
        <f>Lamp_Allocation!BH17</f>
        <v>1</v>
      </c>
      <c r="I23">
        <f>K_All!H22</f>
        <v>13.910295232581575</v>
      </c>
      <c r="J23">
        <f>K_All!C22</f>
        <v>50.336325682876691</v>
      </c>
      <c r="K23">
        <f>K_All!G22</f>
        <v>19.163881798448358</v>
      </c>
      <c r="M23">
        <f t="shared" si="1"/>
        <v>13.910295232581575</v>
      </c>
      <c r="N23">
        <f t="shared" si="2"/>
        <v>0</v>
      </c>
      <c r="O23">
        <f t="shared" si="3"/>
        <v>0</v>
      </c>
      <c r="R23">
        <f t="shared" si="4"/>
        <v>13.910295232581575</v>
      </c>
      <c r="T23" s="147">
        <f t="shared" si="5"/>
        <v>2.0366464469372729E-2</v>
      </c>
      <c r="V23" s="147">
        <f>T23*Exact_method_vals!B22</f>
        <v>2.7902056323040641E-2</v>
      </c>
    </row>
    <row r="24" spans="1:22" x14ac:dyDescent="0.25">
      <c r="A24" s="3">
        <v>1981</v>
      </c>
      <c r="B24" s="147">
        <f>Lamp_Allocation!BE18</f>
        <v>0.9961757105943152</v>
      </c>
      <c r="C24" s="147">
        <f>Lamp_Allocation!BF18</f>
        <v>3.8242894056847538E-3</v>
      </c>
      <c r="D24" s="147">
        <f>Lamp_Allocation!BG18</f>
        <v>0</v>
      </c>
      <c r="E24" s="147">
        <f>Lamp_Allocation!BH18</f>
        <v>1</v>
      </c>
      <c r="I24">
        <f>K_All!H23</f>
        <v>14.006777874568712</v>
      </c>
      <c r="J24">
        <f>K_All!C23</f>
        <v>50.816804430831212</v>
      </c>
      <c r="K24">
        <f>K_All!G23</f>
        <v>18.966494151224026</v>
      </c>
      <c r="M24">
        <f t="shared" si="1"/>
        <v>13.953211902335219</v>
      </c>
      <c r="N24">
        <f t="shared" si="2"/>
        <v>0.19433816681558186</v>
      </c>
      <c r="O24">
        <f t="shared" si="3"/>
        <v>0</v>
      </c>
      <c r="R24">
        <f t="shared" si="4"/>
        <v>14.147550069150801</v>
      </c>
      <c r="T24" s="147">
        <f t="shared" si="5"/>
        <v>2.0713836118815228E-2</v>
      </c>
      <c r="V24" s="147">
        <f>T24*Exact_method_vals!B23</f>
        <v>2.8377955482776863E-2</v>
      </c>
    </row>
    <row r="25" spans="1:22" x14ac:dyDescent="0.25">
      <c r="A25" s="3">
        <v>1982</v>
      </c>
      <c r="B25" s="147">
        <f>Lamp_Allocation!BE19</f>
        <v>0.9924069355358347</v>
      </c>
      <c r="C25" s="147">
        <f>Lamp_Allocation!BF19</f>
        <v>7.5930644641654223E-3</v>
      </c>
      <c r="D25" s="147">
        <f>Lamp_Allocation!BG19</f>
        <v>0</v>
      </c>
      <c r="E25" s="147">
        <f>Lamp_Allocation!BH19</f>
        <v>1.0000000000000002</v>
      </c>
      <c r="I25">
        <f>K_All!H24</f>
        <v>14.103260516555878</v>
      </c>
      <c r="J25">
        <f>K_All!C24</f>
        <v>51.297283178785733</v>
      </c>
      <c r="K25">
        <f>K_All!G24</f>
        <v>18.769106503999694</v>
      </c>
      <c r="M25">
        <f t="shared" si="1"/>
        <v>13.996173550298751</v>
      </c>
      <c r="N25">
        <f t="shared" si="2"/>
        <v>0.38950357801306862</v>
      </c>
      <c r="O25">
        <f t="shared" si="3"/>
        <v>0</v>
      </c>
      <c r="R25">
        <f t="shared" si="4"/>
        <v>14.385677128311819</v>
      </c>
      <c r="T25" s="147">
        <f t="shared" si="5"/>
        <v>2.1062484814512179E-2</v>
      </c>
      <c r="V25" s="147">
        <f>T25*Exact_method_vals!B24</f>
        <v>2.8855604195881689E-2</v>
      </c>
    </row>
    <row r="26" spans="1:22" x14ac:dyDescent="0.25">
      <c r="A26" s="3">
        <v>1983</v>
      </c>
      <c r="B26" s="147">
        <f>Lamp_Allocation!BE20</f>
        <v>0.9887066786741423</v>
      </c>
      <c r="C26" s="147">
        <f>Lamp_Allocation!BF20</f>
        <v>1.1293321325857713E-2</v>
      </c>
      <c r="D26" s="147">
        <f>Lamp_Allocation!BG20</f>
        <v>0</v>
      </c>
      <c r="E26" s="147">
        <f>Lamp_Allocation!BH20</f>
        <v>1</v>
      </c>
      <c r="I26">
        <f>K_All!H25</f>
        <v>14.199743158543015</v>
      </c>
      <c r="J26">
        <f>K_All!C25</f>
        <v>51.777761926740254</v>
      </c>
      <c r="K26">
        <f>K_All!G25</f>
        <v>18.571718856775306</v>
      </c>
      <c r="M26">
        <f t="shared" si="1"/>
        <v>14.039380896308939</v>
      </c>
      <c r="N26">
        <f t="shared" si="2"/>
        <v>0.58474290297243925</v>
      </c>
      <c r="O26">
        <f t="shared" si="3"/>
        <v>0</v>
      </c>
      <c r="R26">
        <f t="shared" si="4"/>
        <v>14.624123799281378</v>
      </c>
      <c r="T26" s="147">
        <f t="shared" si="5"/>
        <v>2.1411601463076687E-2</v>
      </c>
      <c r="V26" s="147">
        <f>T26*Exact_method_vals!B25</f>
        <v>2.9333894004415065E-2</v>
      </c>
    </row>
    <row r="27" spans="1:22" x14ac:dyDescent="0.25">
      <c r="A27" s="3">
        <v>1984</v>
      </c>
      <c r="B27" s="147">
        <f>Lamp_Allocation!BE21</f>
        <v>0.98506613261101339</v>
      </c>
      <c r="C27" s="147">
        <f>Lamp_Allocation!BF21</f>
        <v>1.4933867388986543E-2</v>
      </c>
      <c r="D27" s="147">
        <f>Lamp_Allocation!BG21</f>
        <v>0</v>
      </c>
      <c r="E27" s="147">
        <f>Lamp_Allocation!BH21</f>
        <v>0.99999999999999989</v>
      </c>
      <c r="I27">
        <f>K_All!H26</f>
        <v>14.296225800530181</v>
      </c>
      <c r="J27">
        <f>K_All!C26</f>
        <v>52.258240674694662</v>
      </c>
      <c r="K27">
        <f>K_All!G26</f>
        <v>18.374331209550974</v>
      </c>
      <c r="M27">
        <f t="shared" si="1"/>
        <v>14.082727860262054</v>
      </c>
      <c r="N27">
        <f t="shared" si="2"/>
        <v>0.78041763621763272</v>
      </c>
      <c r="O27">
        <f t="shared" si="3"/>
        <v>0</v>
      </c>
      <c r="R27">
        <f t="shared" si="4"/>
        <v>14.863145496479687</v>
      </c>
      <c r="T27" s="147">
        <f t="shared" si="5"/>
        <v>2.1761560024128386E-2</v>
      </c>
      <c r="V27" s="147">
        <f>T27*Exact_method_vals!B26</f>
        <v>2.9813337233055893E-2</v>
      </c>
    </row>
    <row r="28" spans="1:22" x14ac:dyDescent="0.25">
      <c r="A28" s="3">
        <v>1985</v>
      </c>
      <c r="B28" s="147">
        <f>Lamp_Allocation!BE22</f>
        <v>0.98148386359088691</v>
      </c>
      <c r="C28" s="147">
        <f>Lamp_Allocation!BF22</f>
        <v>1.8516136409112996E-2</v>
      </c>
      <c r="D28" s="147">
        <f>Lamp_Allocation!BG22</f>
        <v>0</v>
      </c>
      <c r="E28" s="147">
        <f>Lamp_Allocation!BH22</f>
        <v>0.99999999999999989</v>
      </c>
      <c r="I28">
        <f>K_All!H27</f>
        <v>14.392708442517318</v>
      </c>
      <c r="J28">
        <f>K_All!C27</f>
        <v>52.738719422649183</v>
      </c>
      <c r="K28">
        <f>K_All!G27</f>
        <v>18.176943562326642</v>
      </c>
      <c r="M28">
        <f t="shared" si="1"/>
        <v>14.126211089699073</v>
      </c>
      <c r="N28">
        <f t="shared" si="2"/>
        <v>0.97651732287170923</v>
      </c>
      <c r="O28">
        <f t="shared" si="3"/>
        <v>0</v>
      </c>
      <c r="R28">
        <f t="shared" si="4"/>
        <v>15.102728412570782</v>
      </c>
      <c r="T28" s="147">
        <f t="shared" si="5"/>
        <v>2.2112340281948435E-2</v>
      </c>
      <c r="V28" s="147">
        <f>T28*Exact_method_vals!B27</f>
        <v>3.0293906186269356E-2</v>
      </c>
    </row>
    <row r="29" spans="1:22" x14ac:dyDescent="0.25">
      <c r="A29" s="3">
        <v>1986</v>
      </c>
      <c r="B29" s="147">
        <f>Lamp_Allocation!BE23</f>
        <v>0.97795170643866891</v>
      </c>
      <c r="C29" s="147">
        <f>Lamp_Allocation!BF23</f>
        <v>2.2048293561331124E-2</v>
      </c>
      <c r="D29" s="147">
        <f>Lamp_Allocation!BG23</f>
        <v>0</v>
      </c>
      <c r="E29" s="147">
        <f>Lamp_Allocation!BH23</f>
        <v>1</v>
      </c>
      <c r="I29">
        <f>K_All!H28</f>
        <v>14.489191084504455</v>
      </c>
      <c r="J29">
        <f>K_All!C28</f>
        <v>53.219198170603704</v>
      </c>
      <c r="K29">
        <f>K_All!G28</f>
        <v>17.97955591510231</v>
      </c>
      <c r="M29">
        <f t="shared" si="1"/>
        <v>14.169729146007079</v>
      </c>
      <c r="N29">
        <f t="shared" si="2"/>
        <v>1.1733925043641267</v>
      </c>
      <c r="O29">
        <f t="shared" si="3"/>
        <v>0</v>
      </c>
      <c r="R29">
        <f t="shared" si="4"/>
        <v>15.343121650371206</v>
      </c>
      <c r="T29" s="147">
        <f t="shared" si="5"/>
        <v>2.24643069551555E-2</v>
      </c>
      <c r="V29" s="147">
        <f>T29*Exact_method_vals!B28</f>
        <v>3.0776100528563038E-2</v>
      </c>
    </row>
    <row r="30" spans="1:22" x14ac:dyDescent="0.25">
      <c r="A30" s="3">
        <v>1987</v>
      </c>
      <c r="B30" s="147">
        <f>Lamp_Allocation!BE24</f>
        <v>0.89624478442280953</v>
      </c>
      <c r="C30" s="147">
        <f>Lamp_Allocation!BF24</f>
        <v>2.3469288740822204E-2</v>
      </c>
      <c r="D30" s="147">
        <f>Lamp_Allocation!BG24</f>
        <v>8.0285926836368343E-2</v>
      </c>
      <c r="E30" s="147">
        <f>Lamp_Allocation!BH24</f>
        <v>1</v>
      </c>
      <c r="I30">
        <f>K_All!H29</f>
        <v>14.585673726491621</v>
      </c>
      <c r="J30">
        <f>K_All!C29</f>
        <v>53.699676918558225</v>
      </c>
      <c r="K30">
        <f>K_All!G29</f>
        <v>17.782168267877978</v>
      </c>
      <c r="M30">
        <f t="shared" si="1"/>
        <v>13.072334004660918</v>
      </c>
      <c r="N30">
        <f t="shared" si="2"/>
        <v>1.2602932228905086</v>
      </c>
      <c r="O30">
        <f t="shared" si="3"/>
        <v>1.4276578605468422</v>
      </c>
      <c r="R30">
        <f t="shared" si="4"/>
        <v>15.76028508809827</v>
      </c>
      <c r="T30" s="147">
        <f t="shared" si="5"/>
        <v>2.3075087976717819E-2</v>
      </c>
      <c r="V30" s="147">
        <f>T30*Exact_method_vals!B29</f>
        <v>3.1612870528103416E-2</v>
      </c>
    </row>
    <row r="31" spans="1:22" x14ac:dyDescent="0.25">
      <c r="A31" s="3">
        <v>1988</v>
      </c>
      <c r="B31" s="147">
        <f>Lamp_Allocation!BE25</f>
        <v>0.8276854809448182</v>
      </c>
      <c r="C31" s="147">
        <f>Lamp_Allocation!BF25</f>
        <v>2.4661396527418406E-2</v>
      </c>
      <c r="D31" s="147">
        <f>Lamp_Allocation!BG25</f>
        <v>0.14765312252776339</v>
      </c>
      <c r="E31" s="147">
        <f>Lamp_Allocation!BH25</f>
        <v>1</v>
      </c>
      <c r="I31">
        <f>K_All!H30</f>
        <v>14.682156368478758</v>
      </c>
      <c r="J31">
        <f>K_All!C30</f>
        <v>54.180155666512746</v>
      </c>
      <c r="K31">
        <f>K_All!G30</f>
        <v>17.584780620653589</v>
      </c>
      <c r="M31">
        <f t="shared" si="1"/>
        <v>12.152207655151367</v>
      </c>
      <c r="N31">
        <f t="shared" si="2"/>
        <v>1.3361583028091262</v>
      </c>
      <c r="O31">
        <f t="shared" si="3"/>
        <v>2.5964477676052033</v>
      </c>
      <c r="R31">
        <f t="shared" si="4"/>
        <v>16.084813725565695</v>
      </c>
      <c r="T31" s="147">
        <f t="shared" si="5"/>
        <v>2.3550239715323128E-2</v>
      </c>
      <c r="V31" s="147">
        <f>T31*Exact_method_vals!B30</f>
        <v>3.2263828409992687E-2</v>
      </c>
    </row>
    <row r="32" spans="1:22" x14ac:dyDescent="0.25">
      <c r="A32" s="3">
        <v>1989</v>
      </c>
      <c r="B32" s="147">
        <f>Lamp_Allocation!BE26</f>
        <v>0.76934087168109921</v>
      </c>
      <c r="C32" s="147">
        <f>Lamp_Allocation!BF26</f>
        <v>2.5681396539479984E-2</v>
      </c>
      <c r="D32" s="147">
        <f>Lamp_Allocation!BG26</f>
        <v>0.20497773177942075</v>
      </c>
      <c r="E32" s="147">
        <f>Lamp_Allocation!BH26</f>
        <v>1</v>
      </c>
      <c r="I32">
        <f>K_All!H31</f>
        <v>14.778639010465923</v>
      </c>
      <c r="J32">
        <f>K_All!C31</f>
        <v>54.660634414467268</v>
      </c>
      <c r="K32">
        <f>K_All!G31</f>
        <v>17.387392973429257</v>
      </c>
      <c r="M32">
        <f t="shared" si="1"/>
        <v>11.36981101857215</v>
      </c>
      <c r="N32">
        <f t="shared" si="2"/>
        <v>1.4037614274974801</v>
      </c>
      <c r="O32">
        <f t="shared" si="3"/>
        <v>3.5640283732509674</v>
      </c>
      <c r="R32">
        <f t="shared" si="4"/>
        <v>16.337600819320599</v>
      </c>
      <c r="T32" s="147">
        <f t="shared" si="5"/>
        <v>2.3920352590513321E-2</v>
      </c>
      <c r="V32" s="147">
        <f>T32*Exact_method_vals!B31</f>
        <v>3.2770883049003253E-2</v>
      </c>
    </row>
    <row r="33" spans="1:22" x14ac:dyDescent="0.25">
      <c r="A33" s="3">
        <v>1990</v>
      </c>
      <c r="B33" s="147">
        <f>Lamp_Allocation!BE27</f>
        <v>0.70435031052164632</v>
      </c>
      <c r="C33" s="147">
        <f>Lamp_Allocation!BF27</f>
        <v>2.5979559204623488E-2</v>
      </c>
      <c r="D33" s="147">
        <f>Lamp_Allocation!BG27</f>
        <v>0.26967013027373021</v>
      </c>
      <c r="E33" s="147">
        <f>Lamp_Allocation!BH27</f>
        <v>1</v>
      </c>
      <c r="I33">
        <f>K_All!H32</f>
        <v>14.875121652453061</v>
      </c>
      <c r="J33">
        <f>K_All!C32</f>
        <v>55.141113162421789</v>
      </c>
      <c r="K33">
        <f>K_All!G32</f>
        <v>17.190005326204925</v>
      </c>
      <c r="M33">
        <f t="shared" si="1"/>
        <v>10.477296554952577</v>
      </c>
      <c r="N33">
        <f t="shared" si="2"/>
        <v>1.4325418140119803</v>
      </c>
      <c r="O33">
        <f t="shared" si="3"/>
        <v>4.6356309757237986</v>
      </c>
      <c r="R33">
        <f t="shared" si="4"/>
        <v>16.545469344688357</v>
      </c>
      <c r="T33" s="147">
        <f t="shared" si="5"/>
        <v>2.4224698894126439E-2</v>
      </c>
      <c r="V33" s="147">
        <f>T33*Exact_method_vals!B32</f>
        <v>3.3187837484953221E-2</v>
      </c>
    </row>
    <row r="34" spans="1:22" x14ac:dyDescent="0.25">
      <c r="A34" s="3">
        <v>1991</v>
      </c>
      <c r="B34" s="147">
        <f>Lamp_Allocation!BE28</f>
        <v>0.65004255710703684</v>
      </c>
      <c r="C34" s="147">
        <f>Lamp_Allocation!BF28</f>
        <v>2.6228980239700026E-2</v>
      </c>
      <c r="D34" s="147">
        <f>Lamp_Allocation!BG28</f>
        <v>0.32372846265326299</v>
      </c>
      <c r="E34" s="147">
        <f>Lamp_Allocation!BH28</f>
        <v>0.99999999999999978</v>
      </c>
      <c r="I34">
        <f>K_All!H33</f>
        <v>14.971604294440226</v>
      </c>
      <c r="J34">
        <f>K_All!C33</f>
        <v>55.62159191037631</v>
      </c>
      <c r="K34">
        <f>K_All!G33</f>
        <v>16.992617678980594</v>
      </c>
      <c r="M34">
        <f t="shared" si="1"/>
        <v>9.7321799395526192</v>
      </c>
      <c r="N34">
        <f t="shared" si="2"/>
        <v>1.458897635117919</v>
      </c>
      <c r="O34">
        <f t="shared" si="3"/>
        <v>5.5009939976710456</v>
      </c>
      <c r="R34">
        <f t="shared" si="4"/>
        <v>16.692071572341582</v>
      </c>
      <c r="T34" s="147">
        <f t="shared" si="5"/>
        <v>2.4439343444131161E-2</v>
      </c>
      <c r="V34" s="147">
        <f>T34*Exact_method_vals!B33</f>
        <v>3.3481900518459694E-2</v>
      </c>
    </row>
    <row r="35" spans="1:22" x14ac:dyDescent="0.25">
      <c r="A35" s="3">
        <v>1992</v>
      </c>
      <c r="B35" s="147">
        <f>Lamp_Allocation!BE29</f>
        <v>0.60397693936379171</v>
      </c>
      <c r="C35" s="147">
        <f>Lamp_Allocation!BF29</f>
        <v>2.644065202418305E-2</v>
      </c>
      <c r="D35" s="147">
        <f>Lamp_Allocation!BG29</f>
        <v>0.36958240861202518</v>
      </c>
      <c r="E35" s="147">
        <f>Lamp_Allocation!BH29</f>
        <v>0.99999999999999989</v>
      </c>
      <c r="I35">
        <f>K_All!H34</f>
        <v>15.068086936427363</v>
      </c>
      <c r="J35">
        <f>K_All!C34</f>
        <v>56.102070658330831</v>
      </c>
      <c r="K35">
        <f>K_All!G34</f>
        <v>16.795230031756262</v>
      </c>
      <c r="M35">
        <f t="shared" si="1"/>
        <v>9.1007770299309314</v>
      </c>
      <c r="N35">
        <f t="shared" si="2"/>
        <v>1.4833753281130555</v>
      </c>
      <c r="O35">
        <f t="shared" si="3"/>
        <v>6.2072215683294996</v>
      </c>
      <c r="R35">
        <f t="shared" si="4"/>
        <v>16.791373926373488</v>
      </c>
      <c r="T35" s="147">
        <f t="shared" si="5"/>
        <v>2.4584734884880655E-2</v>
      </c>
      <c r="V35" s="147">
        <f>T35*Exact_method_vals!B34</f>
        <v>3.3681086792286499E-2</v>
      </c>
    </row>
    <row r="36" spans="1:22" x14ac:dyDescent="0.25">
      <c r="A36" s="3">
        <v>1993</v>
      </c>
      <c r="B36" s="147">
        <f>Lamp_Allocation!BE30</f>
        <v>0.56440369872757445</v>
      </c>
      <c r="C36" s="147">
        <f>Lamp_Allocation!BF30</f>
        <v>2.6626096577886661E-2</v>
      </c>
      <c r="D36" s="147">
        <f>Lamp_Allocation!BG30</f>
        <v>0.40897020469453882</v>
      </c>
      <c r="E36" s="147">
        <f>Lamp_Allocation!BH30</f>
        <v>0.99999999999999989</v>
      </c>
      <c r="I36">
        <f>K_All!H35</f>
        <v>15.1645695784145</v>
      </c>
      <c r="J36">
        <f>K_All!C35</f>
        <v>56.582549406285352</v>
      </c>
      <c r="K36">
        <f>K_All!G35</f>
        <v>16.597842384531873</v>
      </c>
      <c r="M36">
        <f t="shared" si="1"/>
        <v>8.5589391596687978</v>
      </c>
      <c r="N36">
        <f t="shared" si="2"/>
        <v>1.5065724251147974</v>
      </c>
      <c r="O36">
        <f t="shared" si="3"/>
        <v>6.7880229974896924</v>
      </c>
      <c r="R36">
        <f t="shared" si="4"/>
        <v>16.853534582273287</v>
      </c>
      <c r="T36" s="147">
        <f t="shared" si="5"/>
        <v>2.4675746094104372E-2</v>
      </c>
      <c r="V36" s="147">
        <f>T36*Exact_method_vals!B35</f>
        <v>3.380577214892299E-2</v>
      </c>
    </row>
    <row r="37" spans="1:22" x14ac:dyDescent="0.25">
      <c r="A37" s="3">
        <v>1994</v>
      </c>
      <c r="B37" s="147">
        <f>Lamp_Allocation!BE31</f>
        <v>0.53073801458853187</v>
      </c>
      <c r="C37" s="147">
        <f>Lamp_Allocation!BF31</f>
        <v>2.6744413196760887E-2</v>
      </c>
      <c r="D37" s="147">
        <f>Lamp_Allocation!BG31</f>
        <v>0.44251757221470717</v>
      </c>
      <c r="E37" s="147">
        <f>Lamp_Allocation!BH31</f>
        <v>1</v>
      </c>
      <c r="I37">
        <f>K_All!H36</f>
        <v>15.261052220401666</v>
      </c>
      <c r="J37">
        <f>K_All!C36</f>
        <v>57.063028154239873</v>
      </c>
      <c r="K37">
        <f>K_All!G36</f>
        <v>16.400454737307541</v>
      </c>
      <c r="M37">
        <f t="shared" si="1"/>
        <v>8.0996205559878867</v>
      </c>
      <c r="N37">
        <f t="shared" si="2"/>
        <v>1.5261172032153909</v>
      </c>
      <c r="O37">
        <f t="shared" si="3"/>
        <v>7.2574894135705259</v>
      </c>
      <c r="R37">
        <f t="shared" si="4"/>
        <v>16.883227172773804</v>
      </c>
      <c r="T37" s="147">
        <f t="shared" si="5"/>
        <v>2.4719219872289609E-2</v>
      </c>
      <c r="V37" s="147">
        <f>T37*Exact_method_vals!B36</f>
        <v>3.3865331225036766E-2</v>
      </c>
    </row>
    <row r="38" spans="1:22" x14ac:dyDescent="0.25">
      <c r="A38" s="3">
        <v>1995</v>
      </c>
      <c r="B38" s="147">
        <f>Lamp_Allocation!BE32</f>
        <v>0.53724903165279536</v>
      </c>
      <c r="C38" s="147">
        <f>Lamp_Allocation!BF32</f>
        <v>2.6961959389777426E-2</v>
      </c>
      <c r="D38" s="147">
        <f>Lamp_Allocation!BG32</f>
        <v>0.43578900895742717</v>
      </c>
      <c r="E38" s="147">
        <f>Lamp_Allocation!BH32</f>
        <v>1</v>
      </c>
      <c r="I38">
        <f>K_All!H37</f>
        <v>15.357534862388803</v>
      </c>
      <c r="J38">
        <f>K_All!C37</f>
        <v>57.543506902194395</v>
      </c>
      <c r="K38">
        <f>K_All!G37</f>
        <v>16.203067090083209</v>
      </c>
      <c r="M38">
        <f t="shared" si="1"/>
        <v>8.2508207333924304</v>
      </c>
      <c r="N38">
        <f t="shared" si="2"/>
        <v>1.5514856962423422</v>
      </c>
      <c r="O38">
        <f t="shared" si="3"/>
        <v>7.0611185492580653</v>
      </c>
      <c r="R38">
        <f t="shared" si="4"/>
        <v>16.863424978892837</v>
      </c>
      <c r="T38" s="147">
        <f t="shared" si="5"/>
        <v>2.4690226909067112E-2</v>
      </c>
      <c r="V38" s="147">
        <f>T38*Exact_method_vals!B37</f>
        <v>3.3825610865421948E-2</v>
      </c>
    </row>
    <row r="39" spans="1:22" x14ac:dyDescent="0.25">
      <c r="A39" s="3">
        <v>1996</v>
      </c>
      <c r="B39" s="147">
        <f>Lamp_Allocation!BE33</f>
        <v>0.54459834153506681</v>
      </c>
      <c r="C39" s="147">
        <f>Lamp_Allocation!BF33</f>
        <v>2.7219402033771076E-2</v>
      </c>
      <c r="D39" s="147">
        <f>Lamp_Allocation!BG33</f>
        <v>0.42818225643116203</v>
      </c>
      <c r="E39" s="147">
        <f>Lamp_Allocation!BH33</f>
        <v>0.99999999999999989</v>
      </c>
      <c r="I39">
        <f>K_All!H38</f>
        <v>15.454017504375969</v>
      </c>
      <c r="J39">
        <f>K_All!C38</f>
        <v>58.023985650148916</v>
      </c>
      <c r="K39">
        <f>K_All!G38</f>
        <v>16.005679442858877</v>
      </c>
      <c r="M39">
        <f t="shared" si="1"/>
        <v>8.4162323029370452</v>
      </c>
      <c r="N39">
        <f t="shared" si="2"/>
        <v>1.5793781930131672</v>
      </c>
      <c r="O39">
        <f t="shared" si="3"/>
        <v>6.8533479395571781</v>
      </c>
      <c r="R39">
        <f t="shared" si="4"/>
        <v>16.848958435507392</v>
      </c>
      <c r="T39" s="147">
        <f t="shared" si="5"/>
        <v>2.4669046025633076E-2</v>
      </c>
      <c r="V39" s="147">
        <f>T39*Exact_method_vals!B38</f>
        <v>3.3796593055117313E-2</v>
      </c>
    </row>
    <row r="40" spans="1:22" x14ac:dyDescent="0.25">
      <c r="A40" s="3">
        <v>1997</v>
      </c>
      <c r="B40" s="147">
        <f>Lamp_Allocation!BE34</f>
        <v>0.54489884269704025</v>
      </c>
      <c r="C40" s="147">
        <f>Lamp_Allocation!BF34</f>
        <v>2.7136864184583116E-2</v>
      </c>
      <c r="D40" s="147">
        <f>Lamp_Allocation!BG34</f>
        <v>0.42796429311837664</v>
      </c>
      <c r="E40" s="147">
        <f>Lamp_Allocation!BH34</f>
        <v>1</v>
      </c>
      <c r="I40">
        <f>K_All!H39</f>
        <v>15.550500146363106</v>
      </c>
      <c r="J40">
        <f>K_All!C39</f>
        <v>58.504464398103437</v>
      </c>
      <c r="K40">
        <f>K_All!G39</f>
        <v>15.808291795634545</v>
      </c>
      <c r="M40">
        <f t="shared" si="1"/>
        <v>8.4734495331134116</v>
      </c>
      <c r="N40">
        <f t="shared" si="2"/>
        <v>1.5876277045631111</v>
      </c>
      <c r="O40">
        <f t="shared" si="3"/>
        <v>6.7653844237277712</v>
      </c>
      <c r="R40">
        <f t="shared" si="4"/>
        <v>16.826461661404295</v>
      </c>
      <c r="T40" s="147">
        <f t="shared" si="5"/>
        <v>2.4636107849786669E-2</v>
      </c>
      <c r="V40" s="147">
        <f>T40*Exact_method_vals!B39</f>
        <v>3.3751467754207738E-2</v>
      </c>
    </row>
    <row r="41" spans="1:22" x14ac:dyDescent="0.25">
      <c r="A41" s="3">
        <v>1998</v>
      </c>
      <c r="B41" s="147">
        <f>Lamp_Allocation!BE35</f>
        <v>0.53748399967711058</v>
      </c>
      <c r="C41" s="147">
        <f>Lamp_Allocation!BF35</f>
        <v>2.6214583069063737E-2</v>
      </c>
      <c r="D41" s="147">
        <f>Lamp_Allocation!BG35</f>
        <v>0.43630141725382565</v>
      </c>
      <c r="E41" s="147">
        <f>Lamp_Allocation!BH35</f>
        <v>1</v>
      </c>
      <c r="I41">
        <f>K_All!H40</f>
        <v>15.646982788350272</v>
      </c>
      <c r="J41">
        <f>K_All!C40</f>
        <v>58.984943146057958</v>
      </c>
      <c r="K41">
        <f>K_All!G40</f>
        <v>15.610904148410157</v>
      </c>
      <c r="M41">
        <f t="shared" si="1"/>
        <v>8.4100028919614118</v>
      </c>
      <c r="N41">
        <f t="shared" si="2"/>
        <v>1.546265691926338</v>
      </c>
      <c r="O41">
        <f t="shared" si="3"/>
        <v>6.8110596045649778</v>
      </c>
      <c r="R41">
        <f t="shared" si="4"/>
        <v>16.76732818845273</v>
      </c>
      <c r="T41" s="147">
        <f t="shared" si="5"/>
        <v>2.4549528826431521E-2</v>
      </c>
      <c r="V41" s="147">
        <f>T41*Exact_method_vals!B40</f>
        <v>3.3632854492211185E-2</v>
      </c>
    </row>
    <row r="42" spans="1:22" x14ac:dyDescent="0.25">
      <c r="A42" s="3">
        <v>1999</v>
      </c>
      <c r="B42" s="147">
        <f>Lamp_Allocation!BE36</f>
        <v>0.51471205064026826</v>
      </c>
      <c r="C42" s="147">
        <f>Lamp_Allocation!BF36</f>
        <v>2.5920514078773139E-2</v>
      </c>
      <c r="D42" s="147">
        <f>Lamp_Allocation!BG36</f>
        <v>0.45936743528095864</v>
      </c>
      <c r="E42" s="147">
        <f>Lamp_Allocation!BH36</f>
        <v>1</v>
      </c>
      <c r="I42">
        <f>K_All!H41</f>
        <v>15.743465430337409</v>
      </c>
      <c r="J42">
        <f>K_All!C41</f>
        <v>59.465421894012479</v>
      </c>
      <c r="K42">
        <f>K_All!G41</f>
        <v>15.413516501185825</v>
      </c>
      <c r="M42">
        <f t="shared" si="1"/>
        <v>8.1033513758331406</v>
      </c>
      <c r="N42">
        <f t="shared" si="2"/>
        <v>1.5413743054039351</v>
      </c>
      <c r="O42">
        <f t="shared" si="3"/>
        <v>7.0804675438104674</v>
      </c>
      <c r="R42">
        <f t="shared" si="4"/>
        <v>16.725193225047541</v>
      </c>
      <c r="T42" s="147">
        <f t="shared" si="5"/>
        <v>2.4487837811196986E-2</v>
      </c>
      <c r="V42" s="147">
        <f>T42*Exact_method_vals!B41</f>
        <v>3.3548337801339874E-2</v>
      </c>
    </row>
    <row r="43" spans="1:22" x14ac:dyDescent="0.25">
      <c r="A43" s="3">
        <v>2000</v>
      </c>
      <c r="B43" s="147">
        <f>Lamp_Allocation!BE37</f>
        <v>0.47891556811048341</v>
      </c>
      <c r="C43" s="147">
        <f>Lamp_Allocation!BF37</f>
        <v>2.6365348399246705E-2</v>
      </c>
      <c r="D43" s="147">
        <f>Lamp_Allocation!BG37</f>
        <v>0.49471908349027</v>
      </c>
      <c r="E43" s="147">
        <f>Lamp_Allocation!BH37</f>
        <v>1.0000000000000002</v>
      </c>
      <c r="I43">
        <f>K_All!H42</f>
        <v>15.839948072324546</v>
      </c>
      <c r="J43">
        <f>K_All!C42</f>
        <v>59.945900641967</v>
      </c>
      <c r="K43">
        <f>K_All!G42</f>
        <v>15.216128853961493</v>
      </c>
      <c r="M43">
        <f t="shared" si="1"/>
        <v>7.5859977298978665</v>
      </c>
      <c r="N43">
        <f t="shared" si="2"/>
        <v>1.5804945555320866</v>
      </c>
      <c r="O43">
        <f t="shared" si="3"/>
        <v>7.5277093209016819</v>
      </c>
      <c r="R43">
        <f t="shared" si="4"/>
        <v>16.694201606331635</v>
      </c>
      <c r="T43" s="147">
        <f t="shared" si="5"/>
        <v>2.4442462088333287E-2</v>
      </c>
      <c r="V43" s="147">
        <f>T43*Exact_method_vals!B42</f>
        <v>3.3486173061016603E-2</v>
      </c>
    </row>
    <row r="44" spans="1:22" x14ac:dyDescent="0.25">
      <c r="A44" s="3">
        <v>2001</v>
      </c>
      <c r="B44" s="147">
        <f>Lamp_Allocation!BE38</f>
        <v>0.43529231572709831</v>
      </c>
      <c r="C44" s="147">
        <f>Lamp_Allocation!BF38</f>
        <v>2.6843733365472494E-2</v>
      </c>
      <c r="D44" s="147">
        <f>Lamp_Allocation!BG38</f>
        <v>0.53786395090742911</v>
      </c>
      <c r="E44" s="147">
        <f>Lamp_Allocation!BH38</f>
        <v>0.99999999999999989</v>
      </c>
      <c r="I44">
        <f>K_All!H43</f>
        <v>15.936430714311712</v>
      </c>
      <c r="J44">
        <f>K_All!C43</f>
        <v>60.426379389921522</v>
      </c>
      <c r="K44">
        <f>K_All!G43</f>
        <v>15.018741206737161</v>
      </c>
      <c r="M44">
        <f t="shared" si="1"/>
        <v>6.9370058300572008</v>
      </c>
      <c r="N44">
        <f t="shared" si="2"/>
        <v>1.6220696165839359</v>
      </c>
      <c r="O44">
        <f t="shared" si="3"/>
        <v>8.0780394831118585</v>
      </c>
      <c r="R44">
        <f t="shared" si="4"/>
        <v>16.637114929752997</v>
      </c>
      <c r="T44" s="147">
        <f t="shared" si="5"/>
        <v>2.4358879838584181E-2</v>
      </c>
      <c r="V44" s="147">
        <f>T44*Exact_method_vals!B43</f>
        <v>3.3371665378860334E-2</v>
      </c>
    </row>
    <row r="45" spans="1:22" x14ac:dyDescent="0.25">
      <c r="A45" s="3">
        <v>2002</v>
      </c>
      <c r="B45" s="147">
        <f>Lamp_Allocation!BE39</f>
        <v>0.39437014282333271</v>
      </c>
      <c r="C45" s="147">
        <f>Lamp_Allocation!BF39</f>
        <v>2.7159134269388853E-2</v>
      </c>
      <c r="D45" s="147">
        <f>Lamp_Allocation!BG39</f>
        <v>0.5784707229072783</v>
      </c>
      <c r="E45" s="147">
        <f>Lamp_Allocation!BH39</f>
        <v>0.99999999999999989</v>
      </c>
      <c r="I45">
        <f>K_All!H44</f>
        <v>16.032913356298849</v>
      </c>
      <c r="J45">
        <f>K_All!C44</f>
        <v>60.906858137876043</v>
      </c>
      <c r="K45">
        <f>K_All!G44</f>
        <v>14.821353559512829</v>
      </c>
      <c r="M45">
        <f t="shared" si="1"/>
        <v>6.3229023301976959</v>
      </c>
      <c r="N45">
        <f t="shared" si="2"/>
        <v>1.6541775380931947</v>
      </c>
      <c r="O45">
        <f t="shared" si="3"/>
        <v>8.573719108035748</v>
      </c>
      <c r="R45">
        <f t="shared" si="4"/>
        <v>16.550798976326639</v>
      </c>
      <c r="T45" s="147">
        <f t="shared" si="5"/>
        <v>2.4232502161532415E-2</v>
      </c>
      <c r="V45" s="147">
        <f>T45*Exact_method_vals!B44</f>
        <v>3.3198527961299414E-2</v>
      </c>
    </row>
    <row r="46" spans="1:22" x14ac:dyDescent="0.25">
      <c r="A46" s="3">
        <v>2003</v>
      </c>
      <c r="B46" s="147">
        <f>Lamp_Allocation!BE40</f>
        <v>0.36066323080152046</v>
      </c>
      <c r="C46" s="147">
        <f>Lamp_Allocation!BF40</f>
        <v>2.8947552529092136E-2</v>
      </c>
      <c r="D46" s="147">
        <f>Lamp_Allocation!BG40</f>
        <v>0.61038921666938728</v>
      </c>
      <c r="E46" s="147">
        <f>Lamp_Allocation!BH40</f>
        <v>0.99999999999999989</v>
      </c>
      <c r="I46">
        <f>K_All!H45</f>
        <v>16.129395998286014</v>
      </c>
      <c r="J46">
        <f>K_All!C45</f>
        <v>61.387336885830564</v>
      </c>
      <c r="K46">
        <f>K_All!G45</f>
        <v>14.62396591228844</v>
      </c>
      <c r="M46">
        <f t="shared" si="1"/>
        <v>5.8172800716189492</v>
      </c>
      <c r="N46">
        <f t="shared" si="2"/>
        <v>1.7770131591236555</v>
      </c>
      <c r="O46">
        <f t="shared" si="3"/>
        <v>8.9263110978015625</v>
      </c>
      <c r="R46">
        <f t="shared" si="4"/>
        <v>16.520604328544167</v>
      </c>
      <c r="T46" s="147">
        <f t="shared" si="5"/>
        <v>2.4188293306799658E-2</v>
      </c>
      <c r="V46" s="147">
        <f>T46*Exact_method_vals!B45</f>
        <v>3.3137961830315532E-2</v>
      </c>
    </row>
    <row r="47" spans="1:22" x14ac:dyDescent="0.25">
      <c r="A47" s="3">
        <v>2004</v>
      </c>
      <c r="B47" s="147">
        <f>Lamp_Allocation!BE41</f>
        <v>0.34033274181260803</v>
      </c>
      <c r="C47" s="147">
        <f>Lamp_Allocation!BF41</f>
        <v>2.9923497666610403E-2</v>
      </c>
      <c r="D47" s="147">
        <f>Lamp_Allocation!BG41</f>
        <v>0.62974376052078151</v>
      </c>
      <c r="E47" s="147">
        <f>Lamp_Allocation!BH41</f>
        <v>1</v>
      </c>
      <c r="I47">
        <f>K_All!H46</f>
        <v>16.225878640273152</v>
      </c>
      <c r="J47">
        <f>K_All!C46</f>
        <v>61.867815633785085</v>
      </c>
      <c r="K47">
        <f>K_All!G46</f>
        <v>14.426578265064109</v>
      </c>
      <c r="M47">
        <f t="shared" si="1"/>
        <v>5.5221977659627939</v>
      </c>
      <c r="N47">
        <f t="shared" si="2"/>
        <v>1.8513014367558507</v>
      </c>
      <c r="O47">
        <f t="shared" si="3"/>
        <v>9.0850476480888442</v>
      </c>
      <c r="R47">
        <f t="shared" si="4"/>
        <v>16.458546850807487</v>
      </c>
      <c r="T47" s="147">
        <f t="shared" si="5"/>
        <v>2.4097433163700565E-2</v>
      </c>
      <c r="V47" s="147">
        <f>T47*Exact_method_vals!B46</f>
        <v>3.3013483434269776E-2</v>
      </c>
    </row>
    <row r="48" spans="1:22" x14ac:dyDescent="0.25">
      <c r="A48" s="3">
        <v>2005</v>
      </c>
      <c r="B48" s="147">
        <f>Lamp_Allocation!BE42</f>
        <v>0.33085310517642269</v>
      </c>
      <c r="C48" s="147">
        <f>Lamp_Allocation!BF42</f>
        <v>3.041063728920694E-2</v>
      </c>
      <c r="D48" s="147">
        <f>Lamp_Allocation!BG42</f>
        <v>0.63873625753437024</v>
      </c>
      <c r="E48" s="147">
        <f>Lamp_Allocation!BH42</f>
        <v>0.99999999999999989</v>
      </c>
      <c r="I48">
        <f>K_All!H47</f>
        <v>16.322361282260317</v>
      </c>
      <c r="J48">
        <f>K_All!C47</f>
        <v>62.348294381739606</v>
      </c>
      <c r="K48">
        <f>K_All!G47</f>
        <v>14.229190617839777</v>
      </c>
      <c r="M48">
        <f t="shared" si="1"/>
        <v>5.4003039140472424</v>
      </c>
      <c r="N48">
        <f t="shared" si="2"/>
        <v>1.8960513660437821</v>
      </c>
      <c r="O48">
        <f t="shared" si="3"/>
        <v>9.0886999629821528</v>
      </c>
      <c r="R48">
        <f t="shared" si="4"/>
        <v>16.385055243073175</v>
      </c>
      <c r="T48" s="147">
        <f t="shared" si="5"/>
        <v>2.3989831981073462E-2</v>
      </c>
      <c r="V48" s="147">
        <f>T48*Exact_method_vals!B47</f>
        <v>3.2866069814070642E-2</v>
      </c>
    </row>
    <row r="49" spans="1:22" x14ac:dyDescent="0.25">
      <c r="A49" s="3">
        <v>2006</v>
      </c>
      <c r="B49" s="147">
        <f>Lamp_Allocation!BE43</f>
        <v>0.3155211053313321</v>
      </c>
      <c r="C49" s="147">
        <f>Lamp_Allocation!BF43</f>
        <v>3.2401029851530504E-2</v>
      </c>
      <c r="D49" s="147">
        <f>Lamp_Allocation!BG43</f>
        <v>0.65207786481713736</v>
      </c>
      <c r="E49" s="147">
        <f>Lamp_Allocation!BH43</f>
        <v>1</v>
      </c>
      <c r="I49">
        <f>K_All!H48</f>
        <v>16.418843924247454</v>
      </c>
      <c r="J49">
        <f>K_All!C48</f>
        <v>62.828773129694127</v>
      </c>
      <c r="K49">
        <f>K_All!G48</f>
        <v>14.031802970615445</v>
      </c>
      <c r="M49">
        <f t="shared" si="1"/>
        <v>5.180491783241183</v>
      </c>
      <c r="N49">
        <f t="shared" si="2"/>
        <v>2.0357169537102568</v>
      </c>
      <c r="O49">
        <f t="shared" si="3"/>
        <v>9.1498281206136838</v>
      </c>
      <c r="R49">
        <f t="shared" si="4"/>
        <v>16.366036857565124</v>
      </c>
      <c r="T49" s="147">
        <f t="shared" si="5"/>
        <v>2.3961986614297399E-2</v>
      </c>
      <c r="V49" s="147">
        <f>T49*Exact_method_vals!B48</f>
        <v>3.2827921661587441E-2</v>
      </c>
    </row>
    <row r="50" spans="1:22" x14ac:dyDescent="0.25">
      <c r="A50" s="3">
        <v>2007</v>
      </c>
      <c r="B50" s="147">
        <f>Lamp_Allocation!BE44</f>
        <v>0.31544228449988365</v>
      </c>
      <c r="C50" s="147">
        <f>Lamp_Allocation!BF44</f>
        <v>3.4534559243577963E-2</v>
      </c>
      <c r="D50" s="147">
        <f>Lamp_Allocation!BG44</f>
        <v>0.65002315625653839</v>
      </c>
      <c r="E50" s="147">
        <f>Lamp_Allocation!BH44</f>
        <v>1</v>
      </c>
      <c r="I50">
        <f>K_All!H49</f>
        <v>16.515326566234592</v>
      </c>
      <c r="J50">
        <f>K_All!C49</f>
        <v>63.309251877648649</v>
      </c>
      <c r="K50">
        <f>K_All!G49</f>
        <v>13.834415323391056</v>
      </c>
      <c r="M50">
        <f t="shared" si="1"/>
        <v>5.2096323413146584</v>
      </c>
      <c r="N50">
        <f t="shared" si="2"/>
        <v>2.1863571096352565</v>
      </c>
      <c r="O50">
        <f t="shared" si="3"/>
        <v>8.9926903134744727</v>
      </c>
      <c r="R50">
        <f t="shared" si="4"/>
        <v>16.388679764424388</v>
      </c>
      <c r="T50" s="147">
        <f t="shared" si="5"/>
        <v>2.3995138747327071E-2</v>
      </c>
      <c r="V50" s="147">
        <f>T50*Exact_method_vals!B49</f>
        <v>3.287334008383809E-2</v>
      </c>
    </row>
    <row r="51" spans="1:22" x14ac:dyDescent="0.25">
      <c r="A51" s="3">
        <v>2008</v>
      </c>
      <c r="B51" s="147">
        <f>Lamp_Allocation!BE45</f>
        <v>0.33492755627704052</v>
      </c>
      <c r="C51" s="147">
        <f>Lamp_Allocation!BF45</f>
        <v>3.6713231565128984E-2</v>
      </c>
      <c r="D51" s="147">
        <f>Lamp_Allocation!BG45</f>
        <v>0.62835921215783053</v>
      </c>
      <c r="E51" s="147">
        <f>Lamp_Allocation!BH45</f>
        <v>1</v>
      </c>
      <c r="I51">
        <f>K_All!H50</f>
        <v>16.611809208221757</v>
      </c>
      <c r="J51">
        <f>K_All!C50</f>
        <v>63.78973062560317</v>
      </c>
      <c r="K51">
        <f>K_All!G50</f>
        <v>13.637027676166724</v>
      </c>
      <c r="M51">
        <f t="shared" si="1"/>
        <v>5.5637526634501526</v>
      </c>
      <c r="N51">
        <f t="shared" si="2"/>
        <v>2.3419271519349691</v>
      </c>
      <c r="O51">
        <f t="shared" si="3"/>
        <v>8.5689519667706531</v>
      </c>
      <c r="R51">
        <f t="shared" si="4"/>
        <v>16.474631782155775</v>
      </c>
      <c r="T51" s="147">
        <f t="shared" si="5"/>
        <v>2.4120983575630712E-2</v>
      </c>
      <c r="V51" s="147">
        <f>T51*Exact_method_vals!B50</f>
        <v>3.3045747498614081E-2</v>
      </c>
    </row>
    <row r="52" spans="1:22" x14ac:dyDescent="0.25">
      <c r="A52" s="3">
        <v>2009</v>
      </c>
      <c r="B52" s="147">
        <f>Lamp_Allocation!BE46</f>
        <v>0.3380216092983282</v>
      </c>
      <c r="C52" s="147">
        <f>Lamp_Allocation!BF46</f>
        <v>4.8215650401797081E-2</v>
      </c>
      <c r="D52" s="147">
        <f>Lamp_Allocation!BG46</f>
        <v>0.61376274029987465</v>
      </c>
      <c r="E52" s="147">
        <f>Lamp_Allocation!BH46</f>
        <v>1</v>
      </c>
      <c r="I52">
        <f>K_All!H51</f>
        <v>16.708291850208894</v>
      </c>
      <c r="J52">
        <f>K_All!C51</f>
        <v>64.270209373557691</v>
      </c>
      <c r="K52">
        <f>K_All!G51</f>
        <v>13.439640028942392</v>
      </c>
      <c r="M52">
        <f t="shared" si="1"/>
        <v>5.6477636998337521</v>
      </c>
      <c r="N52">
        <f t="shared" si="2"/>
        <v>3.0988299464057594</v>
      </c>
      <c r="O52">
        <f t="shared" si="3"/>
        <v>8.2487502928075696</v>
      </c>
      <c r="R52">
        <f t="shared" si="4"/>
        <v>16.995343939047082</v>
      </c>
      <c r="T52" s="147">
        <f t="shared" si="5"/>
        <v>2.4883373263612125E-2</v>
      </c>
      <c r="V52" s="147">
        <f>T52*Exact_method_vals!B51</f>
        <v>3.4090221371148616E-2</v>
      </c>
    </row>
    <row r="53" spans="1:22" x14ac:dyDescent="0.25">
      <c r="A53" s="3">
        <v>2010</v>
      </c>
      <c r="B53" s="147">
        <f>Lamp_Allocation!BE47</f>
        <v>0.3733073389768925</v>
      </c>
      <c r="C53" s="147">
        <f>Lamp_Allocation!BF47</f>
        <v>5.2703648067505791E-2</v>
      </c>
      <c r="D53" s="147">
        <f>Lamp_Allocation!BG47</f>
        <v>0.57398901295560179</v>
      </c>
      <c r="E53" s="147">
        <f>Lamp_Allocation!BH47</f>
        <v>1</v>
      </c>
      <c r="I53">
        <f>K_All!H52</f>
        <v>16.80477449219606</v>
      </c>
      <c r="J53">
        <f>K_All!C52</f>
        <v>64.750688121512098</v>
      </c>
      <c r="K53">
        <f>K_All!G52</f>
        <v>13.24225238171806</v>
      </c>
      <c r="M53">
        <f t="shared" si="1"/>
        <v>6.2733456477884708</v>
      </c>
      <c r="N53">
        <f t="shared" si="2"/>
        <v>3.4125974788850013</v>
      </c>
      <c r="O53">
        <f t="shared" si="3"/>
        <v>7.6009073738913164</v>
      </c>
      <c r="R53">
        <f t="shared" si="4"/>
        <v>17.286850500564789</v>
      </c>
      <c r="T53" s="147">
        <f t="shared" si="5"/>
        <v>2.5310176428352545E-2</v>
      </c>
      <c r="V53" s="147">
        <f>T53*Exact_method_vals!B52</f>
        <v>3.4674941706842988E-2</v>
      </c>
    </row>
    <row r="54" spans="1:22" x14ac:dyDescent="0.25">
      <c r="A54" s="3">
        <v>2011</v>
      </c>
      <c r="B54" s="147">
        <f>Lamp_Allocation!BE48</f>
        <v>0.37454050210314443</v>
      </c>
      <c r="C54" s="147">
        <f>Lamp_Allocation!BF48</f>
        <v>7.5258222752527998E-2</v>
      </c>
      <c r="D54" s="147">
        <f>Lamp_Allocation!BG48</f>
        <v>0.55020127514432748</v>
      </c>
      <c r="E54" s="147">
        <f>Lamp_Allocation!BH48</f>
        <v>0.99999999999999989</v>
      </c>
      <c r="I54">
        <f>K_All!H53</f>
        <v>16.901257134183197</v>
      </c>
      <c r="J54">
        <f>K_All!C53</f>
        <v>65.23116686946662</v>
      </c>
      <c r="K54">
        <f>K_All!G53</f>
        <v>13.044864734493729</v>
      </c>
      <c r="M54">
        <f t="shared" si="1"/>
        <v>6.3302053332113264</v>
      </c>
      <c r="N54">
        <f t="shared" si="2"/>
        <v>4.9091816866696432</v>
      </c>
      <c r="O54">
        <f t="shared" si="3"/>
        <v>7.1773012110037184</v>
      </c>
      <c r="R54">
        <f t="shared" si="4"/>
        <v>18.416688230884688</v>
      </c>
      <c r="T54" s="147">
        <f t="shared" si="5"/>
        <v>2.6964404437605692E-2</v>
      </c>
      <c r="V54" s="147">
        <f>T54*Exact_method_vals!B53</f>
        <v>3.6941234079519804E-2</v>
      </c>
    </row>
    <row r="55" spans="1:22" x14ac:dyDescent="0.25">
      <c r="A55" s="3">
        <v>2012</v>
      </c>
      <c r="B55" s="147">
        <f>Lamp_Allocation!BE49</f>
        <v>0.39512602018285603</v>
      </c>
      <c r="C55" s="147">
        <f>Lamp_Allocation!BF49</f>
        <v>9.358368361655843E-2</v>
      </c>
      <c r="D55" s="147">
        <f>Lamp_Allocation!BG49</f>
        <v>0.51129029620058553</v>
      </c>
      <c r="E55" s="147">
        <f>Lamp_Allocation!BH49</f>
        <v>1</v>
      </c>
      <c r="I55">
        <f>K_All!H54</f>
        <v>16.997739776170363</v>
      </c>
      <c r="J55">
        <f>K_All!C54</f>
        <v>65.711645617421141</v>
      </c>
      <c r="K55">
        <f>K_All!G54</f>
        <v>12.84747708726934</v>
      </c>
      <c r="M55">
        <f t="shared" si="1"/>
        <v>6.7162492698620255</v>
      </c>
      <c r="N55">
        <f t="shared" si="2"/>
        <v>6.1495378533841487</v>
      </c>
      <c r="O55">
        <f t="shared" si="3"/>
        <v>6.5687903653801767</v>
      </c>
      <c r="R55">
        <f t="shared" si="4"/>
        <v>19.434577488626353</v>
      </c>
      <c r="T55" s="147">
        <f t="shared" si="5"/>
        <v>2.8454725459189388E-2</v>
      </c>
      <c r="V55" s="147">
        <f>T55*Exact_method_vals!B54</f>
        <v>3.8982973879089465E-2</v>
      </c>
    </row>
    <row r="56" spans="1:22" x14ac:dyDescent="0.25">
      <c r="A56" s="3">
        <v>2013</v>
      </c>
      <c r="B56" s="147">
        <f>Lamp_Allocation!BE50</f>
        <v>0.44846521406094048</v>
      </c>
      <c r="C56" s="147">
        <f>Lamp_Allocation!BF50</f>
        <v>9.1951202528077786E-2</v>
      </c>
      <c r="D56" s="147">
        <f>Lamp_Allocation!BG50</f>
        <v>0.45958358341098177</v>
      </c>
      <c r="E56" s="147">
        <f>Lamp_Allocation!BH50</f>
        <v>1</v>
      </c>
      <c r="I56">
        <f>K_All!H55</f>
        <v>17.0942224181575</v>
      </c>
      <c r="J56">
        <f>K_All!C55</f>
        <v>66.192124365375662</v>
      </c>
      <c r="K56">
        <f>K_All!G55</f>
        <v>12.650089440045008</v>
      </c>
      <c r="M56">
        <f t="shared" si="1"/>
        <v>7.6661641159643308</v>
      </c>
      <c r="N56">
        <f t="shared" si="2"/>
        <v>6.0864454332843696</v>
      </c>
      <c r="O56">
        <f t="shared" si="3"/>
        <v>5.8137734353253041</v>
      </c>
      <c r="R56">
        <f t="shared" si="4"/>
        <v>19.566382984574005</v>
      </c>
      <c r="T56" s="147">
        <f t="shared" si="5"/>
        <v>2.8647705687516845E-2</v>
      </c>
      <c r="V56" s="147">
        <f>T56*Exact_method_vals!B55</f>
        <v>3.9247356791898079E-2</v>
      </c>
    </row>
    <row r="57" spans="1:22" x14ac:dyDescent="0.25">
      <c r="A57" s="3">
        <v>2014</v>
      </c>
      <c r="B57" s="147">
        <f>Lamp_Allocation!BE51</f>
        <v>0.48970352124614813</v>
      </c>
      <c r="C57" s="147">
        <f>Lamp_Allocation!BF51</f>
        <v>9.0825081191765467E-2</v>
      </c>
      <c r="D57" s="147">
        <f>Lamp_Allocation!BG51</f>
        <v>0.41947139756208635</v>
      </c>
      <c r="E57" s="147">
        <f>Lamp_Allocation!BH51</f>
        <v>1</v>
      </c>
      <c r="I57">
        <f>K_All!H56</f>
        <v>17.190705060144637</v>
      </c>
      <c r="J57">
        <f>K_All!C56</f>
        <v>66.672603113330183</v>
      </c>
      <c r="K57">
        <f>K_All!G56</f>
        <v>12.452701792820676</v>
      </c>
      <c r="M57">
        <f t="shared" si="1"/>
        <v>8.4183488006568048</v>
      </c>
      <c r="N57">
        <f t="shared" si="2"/>
        <v>6.0555445910345691</v>
      </c>
      <c r="O57">
        <f t="shared" si="3"/>
        <v>5.2235522244583867</v>
      </c>
      <c r="R57">
        <f t="shared" si="4"/>
        <v>19.697445616149761</v>
      </c>
      <c r="T57" s="147">
        <f t="shared" si="5"/>
        <v>2.8839598266690719E-2</v>
      </c>
      <c r="V57" s="147">
        <f>T57*Exact_method_vals!B56</f>
        <v>3.9510249625366291E-2</v>
      </c>
    </row>
    <row r="58" spans="1:22" x14ac:dyDescent="0.25">
      <c r="A58" s="3">
        <v>2015</v>
      </c>
      <c r="B58" s="147">
        <f>Lamp_Allocation!BE52</f>
        <v>0.51790763742071888</v>
      </c>
      <c r="C58" s="147">
        <f>Lamp_Allocation!BF52</f>
        <v>9.0677854122621568E-2</v>
      </c>
      <c r="D58" s="147">
        <f>Lamp_Allocation!BG52</f>
        <v>0.39141450845665959</v>
      </c>
      <c r="E58" s="147">
        <f>Lamp_Allocation!BH52</f>
        <v>1</v>
      </c>
      <c r="I58">
        <f>K_All!H57</f>
        <v>17.287187702131803</v>
      </c>
      <c r="J58">
        <f>K_All!C57</f>
        <v>67.153081861284704</v>
      </c>
      <c r="K58">
        <f>K_All!G57</f>
        <v>12.255314145596344</v>
      </c>
      <c r="M58">
        <f t="shared" si="1"/>
        <v>8.9531665404595877</v>
      </c>
      <c r="N58">
        <f t="shared" si="2"/>
        <v>6.0892973609020391</v>
      </c>
      <c r="O58">
        <f t="shared" si="3"/>
        <v>4.7969077622805401</v>
      </c>
      <c r="R58">
        <f t="shared" si="4"/>
        <v>19.839371663642169</v>
      </c>
      <c r="T58" s="147">
        <f t="shared" si="5"/>
        <v>2.9047396286445343E-2</v>
      </c>
      <c r="V58" s="147">
        <f>T58*Exact_method_vals!B57</f>
        <v>3.9794932912430123E-2</v>
      </c>
    </row>
    <row r="59" spans="1:22" s="2" customFormat="1" x14ac:dyDescent="0.25">
      <c r="A59" s="96">
        <v>2016</v>
      </c>
      <c r="B59" s="155">
        <f>Lamp_Allocation!BE53</f>
        <v>0.53933495539334952</v>
      </c>
      <c r="C59" s="155">
        <f>Lamp_Allocation!BF53</f>
        <v>9.0993610666033661E-2</v>
      </c>
      <c r="D59" s="155">
        <f>Lamp_Allocation!BG53</f>
        <v>0.36967143394061674</v>
      </c>
      <c r="E59" s="155">
        <f>Lamp_Allocation!BH53</f>
        <v>0.99999999999999989</v>
      </c>
      <c r="I59" s="2">
        <f>K_All!H58</f>
        <v>17.38367034411894</v>
      </c>
      <c r="J59" s="2">
        <f>K_All!C58</f>
        <v>67.633560609239225</v>
      </c>
      <c r="K59" s="2">
        <f>K_All!G58</f>
        <v>12.057926498372012</v>
      </c>
      <c r="M59" s="2">
        <f t="shared" si="1"/>
        <v>9.3756210696180808</v>
      </c>
      <c r="N59" s="2">
        <f t="shared" si="2"/>
        <v>6.1542218820347045</v>
      </c>
      <c r="O59" s="2">
        <f t="shared" si="3"/>
        <v>4.4574709790037419</v>
      </c>
      <c r="R59" s="2">
        <f t="shared" si="4"/>
        <v>19.987313930656526</v>
      </c>
      <c r="T59" s="155">
        <f t="shared" si="5"/>
        <v>2.9264002826729908E-2</v>
      </c>
      <c r="V59" s="155">
        <f>T59*Exact_method_vals!B58</f>
        <v>4.0091683872619979E-2</v>
      </c>
    </row>
    <row r="60" spans="1:22" x14ac:dyDescent="0.25">
      <c r="A60" s="3">
        <v>2017</v>
      </c>
      <c r="I60">
        <f>K_All!H59</f>
        <v>17.480152986106106</v>
      </c>
      <c r="J60">
        <f>K_All!C59</f>
        <v>68.114039357193747</v>
      </c>
      <c r="K60">
        <f>K_All!G59</f>
        <v>11.860538851147624</v>
      </c>
    </row>
    <row r="61" spans="1:22" x14ac:dyDescent="0.25">
      <c r="A61" s="3">
        <v>2018</v>
      </c>
      <c r="I61">
        <f>K_All!H60</f>
        <v>17.576635628093243</v>
      </c>
      <c r="J61">
        <f>K_All!C60</f>
        <v>68.594518105148268</v>
      </c>
      <c r="K61">
        <f>K_All!G60</f>
        <v>11.663151203923292</v>
      </c>
    </row>
    <row r="62" spans="1:22" x14ac:dyDescent="0.25">
      <c r="A62" s="3">
        <v>2019</v>
      </c>
      <c r="I62">
        <f>K_All!H61</f>
        <v>17.673118270080408</v>
      </c>
      <c r="J62">
        <f>K_All!C61</f>
        <v>69.074996853102789</v>
      </c>
      <c r="K62">
        <f>K_All!G61</f>
        <v>11.46576355669896</v>
      </c>
    </row>
    <row r="63" spans="1:22" x14ac:dyDescent="0.25">
      <c r="A63" s="3">
        <v>2020</v>
      </c>
      <c r="I63">
        <f>K_All!H62</f>
        <v>17.769600912067546</v>
      </c>
      <c r="J63">
        <f>K_All!C62</f>
        <v>69.55547560105731</v>
      </c>
      <c r="K63">
        <f>K_All!G62</f>
        <v>11.268375909474628</v>
      </c>
    </row>
  </sheetData>
  <mergeCells count="2">
    <mergeCell ref="B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3"/>
  <sheetViews>
    <sheetView zoomScale="80" zoomScaleNormal="80" workbookViewId="0">
      <selection activeCell="H2" sqref="B2:H2"/>
    </sheetView>
  </sheetViews>
  <sheetFormatPr defaultColWidth="8.7109375" defaultRowHeight="15" x14ac:dyDescent="0.25"/>
  <cols>
    <col min="1" max="1" width="8.7109375" style="3"/>
    <col min="31" max="31" width="8.7109375" customWidth="1"/>
  </cols>
  <sheetData>
    <row r="1" spans="1:31" x14ac:dyDescent="0.25">
      <c r="B1" s="171" t="s">
        <v>1091</v>
      </c>
      <c r="C1" s="171"/>
      <c r="D1" s="171"/>
      <c r="E1" s="171"/>
      <c r="F1" s="171"/>
      <c r="G1" s="171"/>
      <c r="H1" s="171"/>
      <c r="I1" s="171"/>
      <c r="K1" s="171" t="s">
        <v>1092</v>
      </c>
      <c r="L1" s="171"/>
      <c r="M1" s="171"/>
      <c r="N1" s="171"/>
      <c r="O1" s="171"/>
      <c r="P1" s="171"/>
      <c r="Q1" s="171"/>
      <c r="S1" s="171" t="s">
        <v>1093</v>
      </c>
      <c r="T1" s="171"/>
      <c r="U1" s="171"/>
      <c r="V1" s="171"/>
      <c r="W1" s="171"/>
      <c r="X1" s="171"/>
      <c r="Y1" s="171"/>
      <c r="AA1" s="143" t="s">
        <v>1096</v>
      </c>
      <c r="AC1" s="143" t="s">
        <v>1095</v>
      </c>
      <c r="AE1" s="143" t="s">
        <v>1097</v>
      </c>
    </row>
    <row r="2" spans="1:31" s="2" customFormat="1" x14ac:dyDescent="0.25">
      <c r="A2" s="97" t="s">
        <v>25</v>
      </c>
      <c r="B2" s="97" t="s">
        <v>157</v>
      </c>
      <c r="C2" s="97" t="s">
        <v>249</v>
      </c>
      <c r="D2" s="97" t="s">
        <v>2</v>
      </c>
      <c r="E2" s="97" t="s">
        <v>579</v>
      </c>
      <c r="F2" s="97" t="s">
        <v>578</v>
      </c>
      <c r="G2" s="97" t="s">
        <v>294</v>
      </c>
      <c r="H2" s="97" t="s">
        <v>580</v>
      </c>
      <c r="I2" s="97" t="s">
        <v>8</v>
      </c>
      <c r="K2" s="97" t="s">
        <v>157</v>
      </c>
      <c r="L2" s="97" t="s">
        <v>249</v>
      </c>
      <c r="M2" s="97" t="s">
        <v>2</v>
      </c>
      <c r="N2" s="97" t="s">
        <v>579</v>
      </c>
      <c r="O2" s="97" t="s">
        <v>578</v>
      </c>
      <c r="P2" s="97" t="s">
        <v>294</v>
      </c>
      <c r="Q2" s="97" t="s">
        <v>580</v>
      </c>
      <c r="S2" s="97" t="s">
        <v>157</v>
      </c>
      <c r="T2" s="97" t="s">
        <v>249</v>
      </c>
      <c r="U2" s="97" t="s">
        <v>2</v>
      </c>
      <c r="V2" s="97" t="s">
        <v>579</v>
      </c>
      <c r="W2" s="97" t="s">
        <v>578</v>
      </c>
      <c r="X2" s="97" t="s">
        <v>294</v>
      </c>
      <c r="Y2" s="97" t="s">
        <v>580</v>
      </c>
      <c r="AA2" s="97" t="s">
        <v>1094</v>
      </c>
      <c r="AC2" s="97" t="s">
        <v>1094</v>
      </c>
      <c r="AE2" s="97" t="s">
        <v>1094</v>
      </c>
    </row>
    <row r="3" spans="1:31" x14ac:dyDescent="0.25">
      <c r="A3" s="3">
        <v>1960</v>
      </c>
      <c r="K3">
        <f>K_All!C2</f>
        <v>40.726750723786267</v>
      </c>
      <c r="L3">
        <f>K_All!G2</f>
        <v>23.111634742935223</v>
      </c>
      <c r="M3">
        <f>K_All!I2</f>
        <v>4.5789305019359634E-3</v>
      </c>
      <c r="N3">
        <f>K_All!E2</f>
        <v>37.826351401985626</v>
      </c>
      <c r="O3">
        <f>K_All!F2</f>
        <v>74.366505591522071</v>
      </c>
      <c r="P3">
        <f>K_All!J2</f>
        <v>109.39320040874557</v>
      </c>
      <c r="Q3">
        <f>K_All!B2</f>
        <v>84.997694338925157</v>
      </c>
    </row>
    <row r="4" spans="1:31" x14ac:dyDescent="0.25">
      <c r="A4" s="3">
        <v>1961</v>
      </c>
      <c r="K4">
        <f>K_All!C3</f>
        <v>41.207229471740789</v>
      </c>
      <c r="L4">
        <f>K_All!G3</f>
        <v>22.914247095710891</v>
      </c>
      <c r="M4">
        <f>K_All!I3</f>
        <v>5.5116578382540604E-3</v>
      </c>
      <c r="N4">
        <f>K_All!E3</f>
        <v>37.840436261248179</v>
      </c>
      <c r="O4">
        <f>K_All!F3</f>
        <v>74.629019979241377</v>
      </c>
      <c r="P4">
        <f>K_All!J3</f>
        <v>109.45909779780916</v>
      </c>
      <c r="Q4">
        <f>K_All!B3</f>
        <v>86.623842465686721</v>
      </c>
    </row>
    <row r="5" spans="1:31" x14ac:dyDescent="0.25">
      <c r="A5" s="3">
        <v>1962</v>
      </c>
      <c r="K5">
        <f>K_All!C4</f>
        <v>41.68770821969531</v>
      </c>
      <c r="L5">
        <f>K_All!G4</f>
        <v>22.716859448486559</v>
      </c>
      <c r="M5">
        <f>K_All!I4</f>
        <v>6.6343815686094173E-3</v>
      </c>
      <c r="N5">
        <f>K_All!E4</f>
        <v>37.854521120510725</v>
      </c>
      <c r="O5">
        <f>K_All!F4</f>
        <v>74.89153436696057</v>
      </c>
      <c r="P5">
        <f>K_All!J4</f>
        <v>109.52499518687276</v>
      </c>
      <c r="Q5">
        <f>K_All!B4</f>
        <v>88.249990592448739</v>
      </c>
    </row>
    <row r="6" spans="1:31" x14ac:dyDescent="0.25">
      <c r="A6" s="3">
        <v>1963</v>
      </c>
      <c r="K6">
        <f>K_All!C5</f>
        <v>42.168186967649831</v>
      </c>
      <c r="L6">
        <f>K_All!G5</f>
        <v>22.519471801262227</v>
      </c>
      <c r="M6">
        <f>K_All!I5</f>
        <v>7.9858039249846788E-3</v>
      </c>
      <c r="N6">
        <f>K_All!E5</f>
        <v>37.868605979773278</v>
      </c>
      <c r="O6">
        <f>K_All!F5</f>
        <v>75.154048754679764</v>
      </c>
      <c r="P6">
        <f>K_All!J5</f>
        <v>109.59089257593635</v>
      </c>
      <c r="Q6">
        <f>K_All!B5</f>
        <v>89.876138719210758</v>
      </c>
    </row>
    <row r="7" spans="1:31" x14ac:dyDescent="0.25">
      <c r="A7" s="3">
        <v>1964</v>
      </c>
      <c r="K7">
        <f>K_All!C6</f>
        <v>42.648665715604352</v>
      </c>
      <c r="L7">
        <f>K_All!G6</f>
        <v>22.322084154037839</v>
      </c>
      <c r="M7">
        <f>K_All!I6</f>
        <v>9.6125107771983832E-3</v>
      </c>
      <c r="N7">
        <f>K_All!E6</f>
        <v>37.882690839035831</v>
      </c>
      <c r="O7">
        <f>K_All!F6</f>
        <v>75.41656314239907</v>
      </c>
      <c r="P7">
        <f>K_All!J6</f>
        <v>109.65678996499992</v>
      </c>
      <c r="Q7">
        <f>K_All!B6</f>
        <v>91.502286845972321</v>
      </c>
    </row>
    <row r="8" spans="1:31" x14ac:dyDescent="0.25">
      <c r="A8" s="3">
        <v>1965</v>
      </c>
      <c r="K8">
        <f>K_All!C7</f>
        <v>43.129144463558873</v>
      </c>
      <c r="L8">
        <f>K_All!G7</f>
        <v>22.124696506813507</v>
      </c>
      <c r="M8">
        <f>K_All!I7</f>
        <v>1.1570577528540101E-2</v>
      </c>
      <c r="N8">
        <f>K_All!E7</f>
        <v>37.896775698298384</v>
      </c>
      <c r="O8">
        <f>K_All!F7</f>
        <v>75.679077530118263</v>
      </c>
      <c r="P8">
        <f>K_All!J7</f>
        <v>109.72268735406351</v>
      </c>
      <c r="Q8">
        <f>K_All!B7</f>
        <v>93.12843497273434</v>
      </c>
    </row>
    <row r="9" spans="1:31" x14ac:dyDescent="0.25">
      <c r="A9" s="3">
        <v>1966</v>
      </c>
      <c r="K9">
        <f>K_All!C8</f>
        <v>43.609623211513394</v>
      </c>
      <c r="L9">
        <f>K_All!G8</f>
        <v>21.927308859589175</v>
      </c>
      <c r="M9">
        <f>K_All!I8</f>
        <v>1.3927502132067211E-2</v>
      </c>
      <c r="N9">
        <f>K_All!E8</f>
        <v>37.910860557560937</v>
      </c>
      <c r="O9">
        <f>K_All!F8</f>
        <v>75.94159191783757</v>
      </c>
      <c r="P9">
        <f>K_All!J8</f>
        <v>109.7885847431271</v>
      </c>
      <c r="Q9">
        <f>K_All!B8</f>
        <v>94.754583099496358</v>
      </c>
    </row>
    <row r="10" spans="1:31" x14ac:dyDescent="0.25">
      <c r="A10" s="3">
        <v>1967</v>
      </c>
      <c r="K10">
        <f>K_All!C9</f>
        <v>44.090101959467916</v>
      </c>
      <c r="L10">
        <f>K_All!G9</f>
        <v>21.729921212364843</v>
      </c>
      <c r="M10">
        <f>K_All!I9</f>
        <v>1.6764531861982367E-2</v>
      </c>
      <c r="N10">
        <f>K_All!E9</f>
        <v>37.924945416823491</v>
      </c>
      <c r="O10">
        <f>K_All!F9</f>
        <v>76.204106305556763</v>
      </c>
      <c r="P10">
        <f>K_All!J9</f>
        <v>109.8544821321907</v>
      </c>
      <c r="Q10">
        <f>K_All!B9</f>
        <v>96.380731226257922</v>
      </c>
    </row>
    <row r="11" spans="1:31" x14ac:dyDescent="0.25">
      <c r="A11" s="3">
        <v>1968</v>
      </c>
      <c r="K11">
        <f>K_All!C10</f>
        <v>44.570580707422437</v>
      </c>
      <c r="L11">
        <f>K_All!G10</f>
        <v>21.532533565140511</v>
      </c>
      <c r="M11">
        <f>K_All!I10</f>
        <v>2.0179464047923059E-2</v>
      </c>
      <c r="N11">
        <f>K_All!E10</f>
        <v>37.939030276086044</v>
      </c>
      <c r="O11">
        <f>K_All!F10</f>
        <v>76.46662069327607</v>
      </c>
      <c r="P11">
        <f>K_All!J10</f>
        <v>109.92037952125426</v>
      </c>
      <c r="Q11">
        <f>K_All!B10</f>
        <v>98.00687935301994</v>
      </c>
    </row>
    <row r="12" spans="1:31" s="2" customFormat="1" x14ac:dyDescent="0.25">
      <c r="A12" s="96">
        <v>1969</v>
      </c>
      <c r="K12" s="2">
        <f>K_All!C11</f>
        <v>45.051059455376958</v>
      </c>
      <c r="L12" s="2">
        <f>K_All!G11</f>
        <v>21.335145917916122</v>
      </c>
      <c r="M12" s="2">
        <f>K_All!I11</f>
        <v>2.4290017318340292E-2</v>
      </c>
      <c r="N12" s="2">
        <f>K_All!E11</f>
        <v>37.953115135348597</v>
      </c>
      <c r="O12" s="2">
        <f>K_All!F11</f>
        <v>76.729135080995263</v>
      </c>
      <c r="P12" s="2">
        <f>K_All!J11</f>
        <v>109.98627691031786</v>
      </c>
      <c r="Q12" s="2">
        <f>K_All!B11</f>
        <v>99.633027479781958</v>
      </c>
    </row>
    <row r="13" spans="1:31" x14ac:dyDescent="0.25">
      <c r="A13" s="3">
        <v>1970</v>
      </c>
      <c r="B13" s="147">
        <f>Lamp_Allocation!CC7</f>
        <v>0</v>
      </c>
      <c r="C13" s="147">
        <f>Lamp_Allocation!CD7</f>
        <v>3.2671680433978549E-2</v>
      </c>
      <c r="D13" s="147">
        <f>Lamp_Allocation!CE7</f>
        <v>0</v>
      </c>
      <c r="E13" s="147">
        <f>Lamp_Allocation!CF7</f>
        <v>0.34200468499568487</v>
      </c>
      <c r="F13" s="147">
        <f>Lamp_Allocation!CG7</f>
        <v>0</v>
      </c>
      <c r="G13" s="147">
        <f>Lamp_Allocation!CH7</f>
        <v>0</v>
      </c>
      <c r="H13" s="147">
        <f>Lamp_Allocation!CI7</f>
        <v>0.62532363457033657</v>
      </c>
      <c r="I13" s="147">
        <f>Lamp_Allocation!CJ7</f>
        <v>1</v>
      </c>
      <c r="K13">
        <f>K_All!C12</f>
        <v>45.531538203331479</v>
      </c>
      <c r="L13">
        <f>K_All!G12</f>
        <v>21.137758270691791</v>
      </c>
      <c r="M13">
        <f>K_All!I12</f>
        <v>2.9237889565553798E-2</v>
      </c>
      <c r="N13">
        <f>K_All!E12</f>
        <v>37.96719999461115</v>
      </c>
      <c r="O13">
        <f>K_All!F12</f>
        <v>76.99164946871457</v>
      </c>
      <c r="P13">
        <f>K_All!J12</f>
        <v>110.05217429938145</v>
      </c>
      <c r="Q13">
        <f>K_All!B12</f>
        <v>101.25917560654398</v>
      </c>
      <c r="S13">
        <f>B13*K13</f>
        <v>0</v>
      </c>
      <c r="T13">
        <f t="shared" ref="T13:Y13" si="0">C13*L13</f>
        <v>0.69060608331072926</v>
      </c>
      <c r="U13">
        <f t="shared" si="0"/>
        <v>0</v>
      </c>
      <c r="V13">
        <f t="shared" si="0"/>
        <v>12.984960274325154</v>
      </c>
      <c r="W13">
        <f t="shared" si="0"/>
        <v>0</v>
      </c>
      <c r="X13">
        <f t="shared" si="0"/>
        <v>0</v>
      </c>
      <c r="Y13">
        <f t="shared" si="0"/>
        <v>63.319755723880043</v>
      </c>
      <c r="AA13">
        <f>SUM(S13:Y13)</f>
        <v>76.995322081515923</v>
      </c>
      <c r="AC13" s="147">
        <f>AA13/683</f>
        <v>0.11273107186166313</v>
      </c>
      <c r="AE13" s="147">
        <f>AC13*Exact_method_vals!B12</f>
        <v>0.15444156845047849</v>
      </c>
    </row>
    <row r="14" spans="1:31" x14ac:dyDescent="0.25">
      <c r="A14" s="3">
        <v>1971</v>
      </c>
      <c r="B14" s="147">
        <f>Lamp_Allocation!CC8</f>
        <v>0</v>
      </c>
      <c r="C14" s="147">
        <f>Lamp_Allocation!CD8</f>
        <v>3.0119127893908745E-2</v>
      </c>
      <c r="D14" s="147">
        <f>Lamp_Allocation!CE8</f>
        <v>0</v>
      </c>
      <c r="E14" s="147">
        <f>Lamp_Allocation!CF8</f>
        <v>0.34288604180714766</v>
      </c>
      <c r="F14" s="147">
        <f>Lamp_Allocation!CG8</f>
        <v>0</v>
      </c>
      <c r="G14" s="147">
        <f>Lamp_Allocation!CH8</f>
        <v>0</v>
      </c>
      <c r="H14" s="147">
        <f>Lamp_Allocation!CI8</f>
        <v>0.62699483029894354</v>
      </c>
      <c r="I14" s="147">
        <f>Lamp_Allocation!CJ8</f>
        <v>1</v>
      </c>
      <c r="K14">
        <f>K_All!C13</f>
        <v>46.012016951286</v>
      </c>
      <c r="L14">
        <f>K_All!G13</f>
        <v>20.940370623467459</v>
      </c>
      <c r="M14">
        <f>K_All!I13</f>
        <v>3.5193642517583008E-2</v>
      </c>
      <c r="N14">
        <f>K_All!E13</f>
        <v>37.981284853873703</v>
      </c>
      <c r="O14">
        <f>K_All!F13</f>
        <v>77.254163856433763</v>
      </c>
      <c r="P14">
        <f>K_All!J13</f>
        <v>110.11807168844504</v>
      </c>
      <c r="Q14">
        <f>K_All!B13</f>
        <v>102.88532373330554</v>
      </c>
      <c r="S14">
        <f t="shared" ref="S14:S59" si="1">B14*K14</f>
        <v>0</v>
      </c>
      <c r="T14">
        <f t="shared" ref="T14:T59" si="2">C14*L14</f>
        <v>0.63070570095406597</v>
      </c>
      <c r="U14">
        <f t="shared" ref="U14:U59" si="3">D14*M14</f>
        <v>0</v>
      </c>
      <c r="V14">
        <f t="shared" ref="V14:V59" si="4">E14*N14</f>
        <v>13.023252426294523</v>
      </c>
      <c r="W14">
        <f t="shared" ref="W14:W59" si="5">F14*O14</f>
        <v>0</v>
      </c>
      <c r="X14">
        <f t="shared" ref="X14:X59" si="6">G14*P14</f>
        <v>0</v>
      </c>
      <c r="Y14">
        <f t="shared" ref="Y14:Y59" si="7">H14*Q14</f>
        <v>64.508566094415769</v>
      </c>
      <c r="AA14">
        <f t="shared" ref="AA14:AA59" si="8">SUM(S14:Y14)</f>
        <v>78.162524221664356</v>
      </c>
      <c r="AC14" s="147">
        <f t="shared" ref="AC14:AC59" si="9">AA14/683</f>
        <v>0.11444000618106055</v>
      </c>
      <c r="AE14" s="147">
        <f>AC14*Exact_method_vals!B13</f>
        <v>0.15678280846805298</v>
      </c>
    </row>
    <row r="15" spans="1:31" x14ac:dyDescent="0.25">
      <c r="A15" s="3">
        <v>1972</v>
      </c>
      <c r="B15" s="147">
        <f>Lamp_Allocation!CC9</f>
        <v>0</v>
      </c>
      <c r="C15" s="147">
        <f>Lamp_Allocation!CD9</f>
        <v>2.7981414558595766E-2</v>
      </c>
      <c r="D15" s="147">
        <f>Lamp_Allocation!CE9</f>
        <v>0</v>
      </c>
      <c r="E15" s="147">
        <f>Lamp_Allocation!CF9</f>
        <v>0.34362416107382554</v>
      </c>
      <c r="F15" s="147">
        <f>Lamp_Allocation!CG9</f>
        <v>0</v>
      </c>
      <c r="G15" s="147">
        <f>Lamp_Allocation!CH9</f>
        <v>0</v>
      </c>
      <c r="H15" s="147">
        <f>Lamp_Allocation!CI9</f>
        <v>0.62839442436757875</v>
      </c>
      <c r="I15" s="147">
        <f>Lamp_Allocation!CJ9</f>
        <v>1</v>
      </c>
      <c r="K15">
        <f>K_All!C14</f>
        <v>46.492495699240521</v>
      </c>
      <c r="L15">
        <f>K_All!G14</f>
        <v>20.742982976243127</v>
      </c>
      <c r="M15">
        <f>K_All!I14</f>
        <v>4.2362581296382484E-2</v>
      </c>
      <c r="N15">
        <f>K_All!E14</f>
        <v>37.995369713136256</v>
      </c>
      <c r="O15">
        <f>K_All!F14</f>
        <v>77.51667824415307</v>
      </c>
      <c r="P15">
        <f>K_All!J14</f>
        <v>110.18396907750864</v>
      </c>
      <c r="Q15">
        <f>K_All!B14</f>
        <v>104.51147186006756</v>
      </c>
      <c r="S15">
        <f t="shared" si="1"/>
        <v>0</v>
      </c>
      <c r="T15">
        <f t="shared" si="2"/>
        <v>0.58041800584015357</v>
      </c>
      <c r="U15">
        <f t="shared" si="3"/>
        <v>0</v>
      </c>
      <c r="V15">
        <f t="shared" si="4"/>
        <v>13.056127042366285</v>
      </c>
      <c r="W15">
        <f t="shared" si="5"/>
        <v>0</v>
      </c>
      <c r="X15">
        <f t="shared" si="6"/>
        <v>0</v>
      </c>
      <c r="Y15">
        <f t="shared" si="7"/>
        <v>65.674426199315562</v>
      </c>
      <c r="AA15">
        <f t="shared" si="8"/>
        <v>79.310971247522005</v>
      </c>
      <c r="AC15" s="147">
        <f t="shared" si="9"/>
        <v>0.11612148059666472</v>
      </c>
      <c r="AE15" s="147">
        <f>AC15*Exact_method_vals!B14</f>
        <v>0.15908642841743068</v>
      </c>
    </row>
    <row r="16" spans="1:31" x14ac:dyDescent="0.25">
      <c r="A16" s="3">
        <v>1973</v>
      </c>
      <c r="B16" s="147">
        <f>Lamp_Allocation!CC10</f>
        <v>0</v>
      </c>
      <c r="C16" s="147">
        <f>Lamp_Allocation!CD10</f>
        <v>2.606951871657754E-2</v>
      </c>
      <c r="D16" s="147">
        <f>Lamp_Allocation!CE10</f>
        <v>0</v>
      </c>
      <c r="E16" s="147">
        <f>Lamp_Allocation!CF10</f>
        <v>0.34434682964094732</v>
      </c>
      <c r="F16" s="147">
        <f>Lamp_Allocation!CG10</f>
        <v>0</v>
      </c>
      <c r="G16" s="147">
        <f>Lamp_Allocation!CH10</f>
        <v>0</v>
      </c>
      <c r="H16" s="147">
        <f>Lamp_Allocation!CI10</f>
        <v>0.62958365164247521</v>
      </c>
      <c r="I16" s="147">
        <f>Lamp_Allocation!CJ10</f>
        <v>1</v>
      </c>
      <c r="K16">
        <f>K_All!C15</f>
        <v>46.972974447195043</v>
      </c>
      <c r="L16">
        <f>K_All!G15</f>
        <v>20.545595329018795</v>
      </c>
      <c r="M16">
        <f>K_All!I15</f>
        <v>5.0991831641070573E-2</v>
      </c>
      <c r="N16">
        <f>K_All!E15</f>
        <v>38.009454572398809</v>
      </c>
      <c r="O16">
        <f>K_All!F15</f>
        <v>77.779192631872263</v>
      </c>
      <c r="P16">
        <f>K_All!J15</f>
        <v>110.2498664665722</v>
      </c>
      <c r="Q16">
        <f>K_All!B15</f>
        <v>106.13761998682958</v>
      </c>
      <c r="S16">
        <f t="shared" si="1"/>
        <v>0</v>
      </c>
      <c r="T16">
        <f t="shared" si="2"/>
        <v>0.53561378197308351</v>
      </c>
      <c r="U16">
        <f t="shared" si="3"/>
        <v>0</v>
      </c>
      <c r="V16">
        <f t="shared" si="4"/>
        <v>13.088435178387138</v>
      </c>
      <c r="W16">
        <f t="shared" si="5"/>
        <v>0</v>
      </c>
      <c r="X16">
        <f t="shared" si="6"/>
        <v>0</v>
      </c>
      <c r="Y16">
        <f t="shared" si="7"/>
        <v>66.822510367949533</v>
      </c>
      <c r="AA16">
        <f t="shared" si="8"/>
        <v>80.44655932830976</v>
      </c>
      <c r="AC16" s="147">
        <f t="shared" si="9"/>
        <v>0.11778412785989716</v>
      </c>
      <c r="AE16" s="147">
        <f>AC16*Exact_method_vals!B15</f>
        <v>0.16136425516805911</v>
      </c>
    </row>
    <row r="17" spans="1:31" x14ac:dyDescent="0.25">
      <c r="A17" s="3">
        <v>1974</v>
      </c>
      <c r="B17" s="147">
        <f>Lamp_Allocation!CC11</f>
        <v>0</v>
      </c>
      <c r="C17" s="147">
        <f>Lamp_Allocation!CD11</f>
        <v>2.4511545293072822E-2</v>
      </c>
      <c r="D17" s="147">
        <f>Lamp_Allocation!CE11</f>
        <v>0</v>
      </c>
      <c r="E17" s="147">
        <f>Lamp_Allocation!CF11</f>
        <v>0.34484902309058613</v>
      </c>
      <c r="F17" s="147">
        <f>Lamp_Allocation!CG11</f>
        <v>0</v>
      </c>
      <c r="G17" s="147">
        <f>Lamp_Allocation!CH11</f>
        <v>0</v>
      </c>
      <c r="H17" s="147">
        <f>Lamp_Allocation!CI11</f>
        <v>0.63063943161634106</v>
      </c>
      <c r="I17" s="147">
        <f>Lamp_Allocation!CJ11</f>
        <v>1</v>
      </c>
      <c r="K17">
        <f>K_All!C16</f>
        <v>47.453453195149564</v>
      </c>
      <c r="L17">
        <f>K_All!G16</f>
        <v>20.348207681794406</v>
      </c>
      <c r="M17">
        <f>K_All!I16</f>
        <v>6.1378858760270508E-2</v>
      </c>
      <c r="N17">
        <f>K_All!E16</f>
        <v>38.023539431661362</v>
      </c>
      <c r="O17">
        <f>K_All!F16</f>
        <v>78.04170701959157</v>
      </c>
      <c r="P17">
        <f>K_All!J16</f>
        <v>110.31576385563579</v>
      </c>
      <c r="Q17">
        <f>K_All!B16</f>
        <v>107.76376811359114</v>
      </c>
      <c r="S17">
        <f t="shared" si="1"/>
        <v>0</v>
      </c>
      <c r="T17">
        <f t="shared" si="2"/>
        <v>0.49876601422515593</v>
      </c>
      <c r="U17">
        <f t="shared" si="3"/>
        <v>0</v>
      </c>
      <c r="V17">
        <f t="shared" si="4"/>
        <v>13.1123804274548</v>
      </c>
      <c r="W17">
        <f t="shared" si="5"/>
        <v>0</v>
      </c>
      <c r="X17">
        <f t="shared" si="6"/>
        <v>0</v>
      </c>
      <c r="Y17">
        <f t="shared" si="7"/>
        <v>67.960081471990293</v>
      </c>
      <c r="AA17">
        <f t="shared" si="8"/>
        <v>81.571227913670242</v>
      </c>
      <c r="AC17" s="147">
        <f t="shared" si="9"/>
        <v>0.11943078757491983</v>
      </c>
      <c r="AE17" s="147">
        <f>AC17*Exact_method_vals!B16</f>
        <v>0.16362017897764017</v>
      </c>
    </row>
    <row r="18" spans="1:31" x14ac:dyDescent="0.25">
      <c r="A18" s="3">
        <v>1975</v>
      </c>
      <c r="B18" s="147">
        <f>Lamp_Allocation!CC12</f>
        <v>0</v>
      </c>
      <c r="C18" s="147">
        <f>Lamp_Allocation!CD12</f>
        <v>2.3157370517928291E-2</v>
      </c>
      <c r="D18" s="147">
        <f>Lamp_Allocation!CE12</f>
        <v>0</v>
      </c>
      <c r="E18" s="147">
        <f>Lamp_Allocation!CF12</f>
        <v>0.34536852589641437</v>
      </c>
      <c r="F18" s="147">
        <f>Lamp_Allocation!CG12</f>
        <v>0</v>
      </c>
      <c r="G18" s="147">
        <f>Lamp_Allocation!CH12</f>
        <v>0</v>
      </c>
      <c r="H18" s="147">
        <f>Lamp_Allocation!CI12</f>
        <v>0.63147410358565736</v>
      </c>
      <c r="I18" s="147">
        <f>Lamp_Allocation!CJ12</f>
        <v>1</v>
      </c>
      <c r="K18">
        <f>K_All!C17</f>
        <v>47.933931943104085</v>
      </c>
      <c r="L18">
        <f>K_All!G17</f>
        <v>20.150820034570074</v>
      </c>
      <c r="M18">
        <f>K_All!I17</f>
        <v>7.3881721473191511E-2</v>
      </c>
      <c r="N18">
        <f>K_All!E17</f>
        <v>38.037624290923915</v>
      </c>
      <c r="O18">
        <f>K_All!F17</f>
        <v>78.304221407310763</v>
      </c>
      <c r="P18">
        <f>K_All!J17</f>
        <v>110.38166124469939</v>
      </c>
      <c r="Q18">
        <f>K_All!B17</f>
        <v>109.38991624035316</v>
      </c>
      <c r="S18">
        <f t="shared" si="1"/>
        <v>0</v>
      </c>
      <c r="T18">
        <f t="shared" si="2"/>
        <v>0.46664000578063175</v>
      </c>
      <c r="U18">
        <f t="shared" si="3"/>
        <v>0</v>
      </c>
      <c r="V18">
        <f t="shared" si="4"/>
        <v>13.136998229958037</v>
      </c>
      <c r="W18">
        <f t="shared" si="5"/>
        <v>0</v>
      </c>
      <c r="X18">
        <f t="shared" si="6"/>
        <v>0</v>
      </c>
      <c r="Y18">
        <f t="shared" si="7"/>
        <v>69.076899299187147</v>
      </c>
      <c r="AA18">
        <f t="shared" si="8"/>
        <v>82.680537534925818</v>
      </c>
      <c r="AC18" s="147">
        <f t="shared" si="9"/>
        <v>0.1210549597875927</v>
      </c>
      <c r="AE18" s="147">
        <f>AC18*Exact_method_vals!B17</f>
        <v>0.16584529490900202</v>
      </c>
    </row>
    <row r="19" spans="1:31" x14ac:dyDescent="0.25">
      <c r="A19" s="3">
        <v>1976</v>
      </c>
      <c r="B19" s="147">
        <f>Lamp_Allocation!CC13</f>
        <v>0</v>
      </c>
      <c r="C19" s="147">
        <f>Lamp_Allocation!CD13</f>
        <v>2.1971172574990257E-2</v>
      </c>
      <c r="D19" s="147">
        <f>Lamp_Allocation!CE13</f>
        <v>0</v>
      </c>
      <c r="E19" s="147">
        <f>Lamp_Allocation!CF13</f>
        <v>0.34577327619789633</v>
      </c>
      <c r="F19" s="147">
        <f>Lamp_Allocation!CG13</f>
        <v>0</v>
      </c>
      <c r="G19" s="147">
        <f>Lamp_Allocation!CH13</f>
        <v>0</v>
      </c>
      <c r="H19" s="147">
        <f>Lamp_Allocation!CI13</f>
        <v>0.6322555512271133</v>
      </c>
      <c r="I19" s="147">
        <f>Lamp_Allocation!CJ13</f>
        <v>0.99999999999999989</v>
      </c>
      <c r="K19">
        <f>K_All!C18</f>
        <v>48.414410691058606</v>
      </c>
      <c r="L19">
        <f>K_All!G18</f>
        <v>19.953432387345742</v>
      </c>
      <c r="M19">
        <f>K_All!I18</f>
        <v>8.8931415117405987E-2</v>
      </c>
      <c r="N19">
        <f>K_All!E18</f>
        <v>38.051709150186468</v>
      </c>
      <c r="O19">
        <f>K_All!F18</f>
        <v>78.56673579503007</v>
      </c>
      <c r="P19">
        <f>K_All!J18</f>
        <v>110.44755863376298</v>
      </c>
      <c r="Q19">
        <f>K_All!B18</f>
        <v>111.01606436711518</v>
      </c>
      <c r="S19">
        <f t="shared" si="1"/>
        <v>0</v>
      </c>
      <c r="T19">
        <f t="shared" si="2"/>
        <v>0.43840030644577316</v>
      </c>
      <c r="U19">
        <f t="shared" si="3"/>
        <v>0</v>
      </c>
      <c r="V19">
        <f t="shared" si="4"/>
        <v>13.157264137789445</v>
      </c>
      <c r="W19">
        <f t="shared" si="5"/>
        <v>0</v>
      </c>
      <c r="X19">
        <f t="shared" si="6"/>
        <v>0</v>
      </c>
      <c r="Y19">
        <f t="shared" si="7"/>
        <v>70.190522971495099</v>
      </c>
      <c r="AA19">
        <f t="shared" si="8"/>
        <v>83.786187415730325</v>
      </c>
      <c r="AC19" s="147">
        <f t="shared" si="9"/>
        <v>0.12267377366871204</v>
      </c>
      <c r="AE19" s="147">
        <f>AC19*Exact_method_vals!B18</f>
        <v>0.16806306992613551</v>
      </c>
    </row>
    <row r="20" spans="1:31" x14ac:dyDescent="0.25">
      <c r="A20" s="3">
        <v>1977</v>
      </c>
      <c r="B20" s="147">
        <f>Lamp_Allocation!CC14</f>
        <v>0</v>
      </c>
      <c r="C20" s="147">
        <f>Lamp_Allocation!CD14</f>
        <v>2.0922037879900161E-2</v>
      </c>
      <c r="D20" s="147">
        <f>Lamp_Allocation!CE14</f>
        <v>0</v>
      </c>
      <c r="E20" s="147">
        <f>Lamp_Allocation!CF14</f>
        <v>0.34613125825869917</v>
      </c>
      <c r="F20" s="147">
        <f>Lamp_Allocation!CG14</f>
        <v>0</v>
      </c>
      <c r="G20" s="147">
        <f>Lamp_Allocation!CH14</f>
        <v>0</v>
      </c>
      <c r="H20" s="147">
        <f>Lamp_Allocation!CI14</f>
        <v>0.63294670386140062</v>
      </c>
      <c r="I20" s="147">
        <f>Lamp_Allocation!CJ14</f>
        <v>1</v>
      </c>
      <c r="K20">
        <f>K_All!C19</f>
        <v>48.894889439013127</v>
      </c>
      <c r="L20">
        <f>K_All!G19</f>
        <v>19.756044740121411</v>
      </c>
      <c r="M20">
        <f>K_All!I19</f>
        <v>0.1070467287047947</v>
      </c>
      <c r="N20">
        <f>K_All!E19</f>
        <v>38.065794009449021</v>
      </c>
      <c r="O20">
        <f>K_All!F19</f>
        <v>78.829250182749263</v>
      </c>
      <c r="P20">
        <f>K_All!J19</f>
        <v>110.51345602282657</v>
      </c>
      <c r="Q20">
        <f>K_All!B19</f>
        <v>112.6422124938772</v>
      </c>
      <c r="S20">
        <f t="shared" si="1"/>
        <v>0</v>
      </c>
      <c r="T20">
        <f t="shared" si="2"/>
        <v>0.4133367164098225</v>
      </c>
      <c r="U20">
        <f t="shared" si="3"/>
        <v>0</v>
      </c>
      <c r="V20">
        <f t="shared" si="4"/>
        <v>13.175761177107043</v>
      </c>
      <c r="W20">
        <f t="shared" si="5"/>
        <v>0</v>
      </c>
      <c r="X20">
        <f t="shared" si="6"/>
        <v>0</v>
      </c>
      <c r="Y20">
        <f t="shared" si="7"/>
        <v>71.296517113655057</v>
      </c>
      <c r="AA20">
        <f t="shared" si="8"/>
        <v>84.885615007171921</v>
      </c>
      <c r="AC20" s="147">
        <f t="shared" si="9"/>
        <v>0.12428347731650355</v>
      </c>
      <c r="AE20" s="147">
        <f>AC20*Exact_method_vals!B19</f>
        <v>0.17026836392360989</v>
      </c>
    </row>
    <row r="21" spans="1:31" x14ac:dyDescent="0.25">
      <c r="A21" s="3">
        <v>1978</v>
      </c>
      <c r="B21" s="147">
        <f>Lamp_Allocation!CC15</f>
        <v>0</v>
      </c>
      <c r="C21" s="147">
        <f>Lamp_Allocation!CD15</f>
        <v>1.9918106738843779E-2</v>
      </c>
      <c r="D21" s="147">
        <f>Lamp_Allocation!CE15</f>
        <v>0</v>
      </c>
      <c r="E21" s="147">
        <f>Lamp_Allocation!CF15</f>
        <v>0.34651953640086058</v>
      </c>
      <c r="F21" s="147">
        <f>Lamp_Allocation!CG15</f>
        <v>0</v>
      </c>
      <c r="G21" s="147">
        <f>Lamp_Allocation!CH15</f>
        <v>0</v>
      </c>
      <c r="H21" s="147">
        <f>Lamp_Allocation!CI15</f>
        <v>0.63356235686029572</v>
      </c>
      <c r="I21" s="147">
        <f>Lamp_Allocation!CJ15</f>
        <v>1</v>
      </c>
      <c r="K21">
        <f>K_All!C20</f>
        <v>49.375368186967648</v>
      </c>
      <c r="L21">
        <f>K_All!G20</f>
        <v>19.558657092897022</v>
      </c>
      <c r="M21">
        <f>K_All!I20</f>
        <v>0.1288521284775527</v>
      </c>
      <c r="N21">
        <f>K_All!E20</f>
        <v>38.079878868711567</v>
      </c>
      <c r="O21">
        <f>K_All!F20</f>
        <v>79.09176457046857</v>
      </c>
      <c r="P21">
        <f>K_All!J20</f>
        <v>110.57935341189014</v>
      </c>
      <c r="Q21">
        <f>K_All!B20</f>
        <v>114.26836062063876</v>
      </c>
      <c r="S21">
        <f t="shared" si="1"/>
        <v>0</v>
      </c>
      <c r="T21">
        <f t="shared" si="2"/>
        <v>0.38957141964476683</v>
      </c>
      <c r="U21">
        <f t="shared" si="3"/>
        <v>0</v>
      </c>
      <c r="V21">
        <f t="shared" si="4"/>
        <v>13.19542197178686</v>
      </c>
      <c r="W21">
        <f t="shared" si="5"/>
        <v>0</v>
      </c>
      <c r="X21">
        <f t="shared" si="6"/>
        <v>0</v>
      </c>
      <c r="Y21">
        <f t="shared" si="7"/>
        <v>72.396131869374102</v>
      </c>
      <c r="AA21">
        <f t="shared" si="8"/>
        <v>85.981125260805726</v>
      </c>
      <c r="AC21" s="147">
        <f t="shared" si="9"/>
        <v>0.12588744547702155</v>
      </c>
      <c r="AE21" s="147">
        <f>AC21*Exact_method_vals!B20</f>
        <v>0.17246580030351955</v>
      </c>
    </row>
    <row r="22" spans="1:31" x14ac:dyDescent="0.25">
      <c r="A22" s="3">
        <v>1979</v>
      </c>
      <c r="B22" s="147">
        <f>Lamp_Allocation!CC16</f>
        <v>0</v>
      </c>
      <c r="C22" s="147">
        <f>Lamp_Allocation!CD16</f>
        <v>1.9082713693492136E-2</v>
      </c>
      <c r="D22" s="147">
        <f>Lamp_Allocation!CE16</f>
        <v>0</v>
      </c>
      <c r="E22" s="147">
        <f>Lamp_Allocation!CF16</f>
        <v>0.34677896953346055</v>
      </c>
      <c r="F22" s="147">
        <f>Lamp_Allocation!CG16</f>
        <v>0</v>
      </c>
      <c r="G22" s="147">
        <f>Lamp_Allocation!CH16</f>
        <v>0</v>
      </c>
      <c r="H22" s="147">
        <f>Lamp_Allocation!CI16</f>
        <v>0.63413831677304733</v>
      </c>
      <c r="I22" s="147">
        <f>Lamp_Allocation!CJ16</f>
        <v>1</v>
      </c>
      <c r="K22">
        <f>K_All!C21</f>
        <v>49.85584693492217</v>
      </c>
      <c r="L22">
        <f>K_All!G21</f>
        <v>19.36126944567269</v>
      </c>
      <c r="M22">
        <f>K_All!I21</f>
        <v>0.15509928434134479</v>
      </c>
      <c r="N22">
        <f>K_All!E21</f>
        <v>38.093963727974121</v>
      </c>
      <c r="O22">
        <f>K_All!F21</f>
        <v>79.354278958187763</v>
      </c>
      <c r="P22">
        <f>K_All!J21</f>
        <v>110.64525080095373</v>
      </c>
      <c r="Q22">
        <f>K_All!B21</f>
        <v>115.89450874740078</v>
      </c>
      <c r="S22">
        <f t="shared" si="1"/>
        <v>0</v>
      </c>
      <c r="T22">
        <f t="shared" si="2"/>
        <v>0.36946556157432914</v>
      </c>
      <c r="U22">
        <f t="shared" si="3"/>
        <v>0</v>
      </c>
      <c r="V22">
        <f t="shared" si="4"/>
        <v>13.21018548703189</v>
      </c>
      <c r="W22">
        <f t="shared" si="5"/>
        <v>0</v>
      </c>
      <c r="X22">
        <f t="shared" si="6"/>
        <v>0</v>
      </c>
      <c r="Y22">
        <f t="shared" si="7"/>
        <v>73.493148700315942</v>
      </c>
      <c r="AA22">
        <f t="shared" si="8"/>
        <v>87.072799748922165</v>
      </c>
      <c r="AC22" s="147">
        <f t="shared" si="9"/>
        <v>0.12748579758260931</v>
      </c>
      <c r="AE22" s="147">
        <f>AC22*Exact_method_vals!B21</f>
        <v>0.17465554268817476</v>
      </c>
    </row>
    <row r="23" spans="1:31" x14ac:dyDescent="0.25">
      <c r="A23" s="3">
        <v>1980</v>
      </c>
      <c r="B23" s="147">
        <f>Lamp_Allocation!CC17</f>
        <v>0</v>
      </c>
      <c r="C23" s="147">
        <f>Lamp_Allocation!CD17</f>
        <v>1.8330830830830831E-2</v>
      </c>
      <c r="D23" s="147">
        <f>Lamp_Allocation!CE17</f>
        <v>0</v>
      </c>
      <c r="E23" s="147">
        <f>Lamp_Allocation!CF17</f>
        <v>0.34703453453453453</v>
      </c>
      <c r="F23" s="147">
        <f>Lamp_Allocation!CG17</f>
        <v>0</v>
      </c>
      <c r="G23" s="147">
        <f>Lamp_Allocation!CH17</f>
        <v>0</v>
      </c>
      <c r="H23" s="147">
        <f>Lamp_Allocation!CI17</f>
        <v>0.63463463463463465</v>
      </c>
      <c r="I23" s="147">
        <f>Lamp_Allocation!CJ17</f>
        <v>1</v>
      </c>
      <c r="K23">
        <f>K_All!C22</f>
        <v>50.336325682876691</v>
      </c>
      <c r="L23">
        <f>K_All!G22</f>
        <v>19.163881798448358</v>
      </c>
      <c r="M23">
        <f>K_All!I22</f>
        <v>0.18669298122916203</v>
      </c>
      <c r="N23">
        <f>K_All!E22</f>
        <v>38.108048587236674</v>
      </c>
      <c r="O23">
        <f>K_All!F22</f>
        <v>79.61679334590707</v>
      </c>
      <c r="P23">
        <f>K_All!J22</f>
        <v>110.71114819001733</v>
      </c>
      <c r="Q23">
        <f>K_All!B22</f>
        <v>117.5206568741628</v>
      </c>
      <c r="S23">
        <f t="shared" si="1"/>
        <v>0</v>
      </c>
      <c r="T23">
        <f t="shared" si="2"/>
        <v>0.35128987530939493</v>
      </c>
      <c r="U23">
        <f t="shared" si="3"/>
        <v>0</v>
      </c>
      <c r="V23">
        <f t="shared" si="4"/>
        <v>13.224808903491105</v>
      </c>
      <c r="W23">
        <f t="shared" si="5"/>
        <v>0</v>
      </c>
      <c r="X23">
        <f t="shared" si="6"/>
        <v>0</v>
      </c>
      <c r="Y23">
        <f t="shared" si="7"/>
        <v>74.582679137356578</v>
      </c>
      <c r="AA23">
        <f t="shared" si="8"/>
        <v>88.158777916157078</v>
      </c>
      <c r="AC23" s="147">
        <f t="shared" si="9"/>
        <v>0.12907580954049352</v>
      </c>
      <c r="AE23" s="147">
        <f>AC23*Exact_method_vals!B22</f>
        <v>0.17683385907047613</v>
      </c>
    </row>
    <row r="24" spans="1:31" x14ac:dyDescent="0.25">
      <c r="A24" s="3">
        <v>1981</v>
      </c>
      <c r="B24" s="147">
        <f>Lamp_Allocation!CC18</f>
        <v>1.1252109770581984E-3</v>
      </c>
      <c r="C24" s="147">
        <f>Lamp_Allocation!CD18</f>
        <v>1.8503469400512597E-2</v>
      </c>
      <c r="D24" s="147">
        <f>Lamp_Allocation!CE18</f>
        <v>0</v>
      </c>
      <c r="E24" s="147">
        <f>Lamp_Allocation!CF18</f>
        <v>0.33324998437206976</v>
      </c>
      <c r="F24" s="147">
        <f>Lamp_Allocation!CG18</f>
        <v>0</v>
      </c>
      <c r="G24" s="147">
        <f>Lamp_Allocation!CH18</f>
        <v>1.0376945677314496E-2</v>
      </c>
      <c r="H24" s="147">
        <f>Lamp_Allocation!CI18</f>
        <v>0.63674438957304491</v>
      </c>
      <c r="I24" s="147">
        <f>Lamp_Allocation!CJ18</f>
        <v>1</v>
      </c>
      <c r="K24">
        <f>K_All!C23</f>
        <v>50.816804430831212</v>
      </c>
      <c r="L24">
        <f>K_All!G23</f>
        <v>18.966494151224026</v>
      </c>
      <c r="M24">
        <f>K_All!I23</f>
        <v>0.22472230860538642</v>
      </c>
      <c r="N24">
        <f>K_All!E23</f>
        <v>38.122133446499227</v>
      </c>
      <c r="O24">
        <f>K_All!F23</f>
        <v>79.879307733626263</v>
      </c>
      <c r="P24">
        <f>K_All!J23</f>
        <v>110.77704557908092</v>
      </c>
      <c r="Q24">
        <f>K_All!B23</f>
        <v>119.14680500092436</v>
      </c>
      <c r="S24">
        <f t="shared" si="1"/>
        <v>5.7179626164590977E-2</v>
      </c>
      <c r="T24">
        <f t="shared" si="2"/>
        <v>0.35094594416217489</v>
      </c>
      <c r="U24">
        <f t="shared" si="3"/>
        <v>0</v>
      </c>
      <c r="V24">
        <f t="shared" si="4"/>
        <v>12.704200375275825</v>
      </c>
      <c r="W24">
        <f t="shared" si="5"/>
        <v>0</v>
      </c>
      <c r="X24">
        <f t="shared" si="6"/>
        <v>1.1495273842675147</v>
      </c>
      <c r="Y24">
        <f t="shared" si="7"/>
        <v>75.866059619892198</v>
      </c>
      <c r="AA24">
        <f t="shared" si="8"/>
        <v>90.127912949762305</v>
      </c>
      <c r="AC24" s="147">
        <f t="shared" si="9"/>
        <v>0.13195887693962269</v>
      </c>
      <c r="AE24" s="147">
        <f>AC24*Exact_method_vals!B23</f>
        <v>0.18078366140728311</v>
      </c>
    </row>
    <row r="25" spans="1:31" x14ac:dyDescent="0.25">
      <c r="A25" s="3">
        <v>1982</v>
      </c>
      <c r="B25" s="147">
        <f>Lamp_Allocation!CC19</f>
        <v>2.2850790513833995E-3</v>
      </c>
      <c r="C25" s="147">
        <f>Lamp_Allocation!CD19</f>
        <v>1.8465909090909095E-2</v>
      </c>
      <c r="D25" s="147">
        <f>Lamp_Allocation!CE19</f>
        <v>0</v>
      </c>
      <c r="E25" s="147">
        <f>Lamp_Allocation!CF19</f>
        <v>0.31589673913043481</v>
      </c>
      <c r="F25" s="147">
        <f>Lamp_Allocation!CG19</f>
        <v>0</v>
      </c>
      <c r="G25" s="147">
        <f>Lamp_Allocation!CH19</f>
        <v>3.1744071146245056E-2</v>
      </c>
      <c r="H25" s="147">
        <f>Lamp_Allocation!CI19</f>
        <v>0.63160820158102771</v>
      </c>
      <c r="I25" s="147">
        <f>Lamp_Allocation!CJ19</f>
        <v>1</v>
      </c>
      <c r="K25">
        <f>K_All!C24</f>
        <v>51.297283178785733</v>
      </c>
      <c r="L25">
        <f>K_All!G24</f>
        <v>18.769106503999694</v>
      </c>
      <c r="M25">
        <f>K_All!I24</f>
        <v>0.27049820326640717</v>
      </c>
      <c r="N25">
        <f>K_All!E24</f>
        <v>38.13621830576178</v>
      </c>
      <c r="O25">
        <f>K_All!F24</f>
        <v>80.141822121345569</v>
      </c>
      <c r="P25">
        <f>K_All!J24</f>
        <v>110.84294296814451</v>
      </c>
      <c r="Q25">
        <f>K_All!B24</f>
        <v>120.77295312768638</v>
      </c>
      <c r="S25">
        <f t="shared" si="1"/>
        <v>0.11721834718472532</v>
      </c>
      <c r="T25">
        <f t="shared" si="2"/>
        <v>0.34658861442044897</v>
      </c>
      <c r="U25">
        <f t="shared" si="3"/>
        <v>0</v>
      </c>
      <c r="V25">
        <f t="shared" si="4"/>
        <v>12.047107005556542</v>
      </c>
      <c r="W25">
        <f t="shared" si="5"/>
        <v>0</v>
      </c>
      <c r="X25">
        <f t="shared" si="6"/>
        <v>3.5186062676399628</v>
      </c>
      <c r="Y25">
        <f t="shared" si="7"/>
        <v>76.281187724607747</v>
      </c>
      <c r="AA25">
        <f t="shared" si="8"/>
        <v>92.310707959409427</v>
      </c>
      <c r="AC25" s="147">
        <f t="shared" si="9"/>
        <v>0.13515477007234178</v>
      </c>
      <c r="AE25" s="147">
        <f>AC25*Exact_method_vals!B24</f>
        <v>0.18516203499910824</v>
      </c>
    </row>
    <row r="26" spans="1:31" x14ac:dyDescent="0.25">
      <c r="A26" s="3">
        <v>1983</v>
      </c>
      <c r="B26" s="147">
        <f>Lamp_Allocation!CC20</f>
        <v>3.3563190333801185E-3</v>
      </c>
      <c r="C26" s="147">
        <f>Lamp_Allocation!CD20</f>
        <v>1.8429242692378105E-2</v>
      </c>
      <c r="D26" s="147">
        <f>Lamp_Allocation!CE20</f>
        <v>0</v>
      </c>
      <c r="E26" s="147">
        <f>Lamp_Allocation!CF20</f>
        <v>0.29895648990053092</v>
      </c>
      <c r="F26" s="147">
        <f>Lamp_Allocation!CG20</f>
        <v>0</v>
      </c>
      <c r="G26" s="147">
        <f>Lamp_Allocation!CH20</f>
        <v>5.2602672850430215E-2</v>
      </c>
      <c r="H26" s="147">
        <f>Lamp_Allocation!CI20</f>
        <v>0.6266552755232806</v>
      </c>
      <c r="I26" s="147">
        <f>Lamp_Allocation!CJ20</f>
        <v>1</v>
      </c>
      <c r="K26">
        <f>K_All!C25</f>
        <v>51.777761926740254</v>
      </c>
      <c r="L26">
        <f>K_All!G25</f>
        <v>18.571718856775306</v>
      </c>
      <c r="M26">
        <f>K_All!I25</f>
        <v>0.32559863960297852</v>
      </c>
      <c r="N26">
        <f>K_All!E25</f>
        <v>38.150303165024333</v>
      </c>
      <c r="O26">
        <f>K_All!F25</f>
        <v>80.404336509064763</v>
      </c>
      <c r="P26">
        <f>K_All!J25</f>
        <v>110.90884035720808</v>
      </c>
      <c r="Q26">
        <f>K_All!B25</f>
        <v>122.3991012544484</v>
      </c>
      <c r="S26">
        <f t="shared" si="1"/>
        <v>0.17378268786054274</v>
      </c>
      <c r="T26">
        <f t="shared" si="2"/>
        <v>0.34226271402612696</v>
      </c>
      <c r="U26">
        <f t="shared" si="3"/>
        <v>0</v>
      </c>
      <c r="V26">
        <f t="shared" si="4"/>
        <v>11.405280722856789</v>
      </c>
      <c r="W26">
        <f t="shared" si="5"/>
        <v>0</v>
      </c>
      <c r="X26">
        <f t="shared" si="6"/>
        <v>5.8341014455308082</v>
      </c>
      <c r="Y26">
        <f t="shared" si="7"/>
        <v>76.702042520408284</v>
      </c>
      <c r="AA26">
        <f t="shared" si="8"/>
        <v>94.457470090682548</v>
      </c>
      <c r="AC26" s="147">
        <f t="shared" si="9"/>
        <v>0.13829790642852496</v>
      </c>
      <c r="AE26" s="147">
        <f>AC26*Exact_method_vals!B25</f>
        <v>0.18946813180707922</v>
      </c>
    </row>
    <row r="27" spans="1:31" x14ac:dyDescent="0.25">
      <c r="A27" s="3">
        <v>1984</v>
      </c>
      <c r="B27" s="147">
        <f>Lamp_Allocation!CC21</f>
        <v>4.4621321755909313E-3</v>
      </c>
      <c r="C27" s="147">
        <f>Lamp_Allocation!CD21</f>
        <v>1.8391220453449104E-2</v>
      </c>
      <c r="D27" s="147">
        <f>Lamp_Allocation!CE21</f>
        <v>0</v>
      </c>
      <c r="E27" s="147">
        <f>Lamp_Allocation!CF21</f>
        <v>0.28238060781476121</v>
      </c>
      <c r="F27" s="147">
        <f>Lamp_Allocation!CG21</f>
        <v>0</v>
      </c>
      <c r="G27" s="147">
        <f>Lamp_Allocation!CH21</f>
        <v>7.3022190062711045E-2</v>
      </c>
      <c r="H27" s="147">
        <f>Lamp_Allocation!CI21</f>
        <v>0.62174384949348771</v>
      </c>
      <c r="I27" s="147">
        <f>Lamp_Allocation!CJ21</f>
        <v>1</v>
      </c>
      <c r="K27">
        <f>K_All!C26</f>
        <v>52.258240674694662</v>
      </c>
      <c r="L27">
        <f>K_All!G26</f>
        <v>18.374331209550974</v>
      </c>
      <c r="M27">
        <f>K_All!I26</f>
        <v>0.3919230251111841</v>
      </c>
      <c r="N27">
        <f>K_All!E26</f>
        <v>38.164388024286879</v>
      </c>
      <c r="O27">
        <f>K_All!F26</f>
        <v>80.666850896784069</v>
      </c>
      <c r="P27">
        <f>K_All!J26</f>
        <v>110.97473774627167</v>
      </c>
      <c r="Q27">
        <f>K_All!B26</f>
        <v>124.02524938121041</v>
      </c>
      <c r="S27">
        <f t="shared" si="1"/>
        <v>0.23318317715432979</v>
      </c>
      <c r="T27">
        <f t="shared" si="2"/>
        <v>0.33792637595954211</v>
      </c>
      <c r="U27">
        <f t="shared" si="3"/>
        <v>0</v>
      </c>
      <c r="V27">
        <f t="shared" si="4"/>
        <v>10.776883087176522</v>
      </c>
      <c r="W27">
        <f t="shared" si="5"/>
        <v>0</v>
      </c>
      <c r="X27">
        <f t="shared" si="6"/>
        <v>8.103618391867764</v>
      </c>
      <c r="Y27">
        <f t="shared" si="7"/>
        <v>77.111935984663575</v>
      </c>
      <c r="AA27">
        <f t="shared" si="8"/>
        <v>96.56354701682173</v>
      </c>
      <c r="AC27" s="147">
        <f t="shared" si="9"/>
        <v>0.14138147440237442</v>
      </c>
      <c r="AE27" s="147">
        <f>AC27*Exact_method_vals!B26</f>
        <v>0.19369261993125297</v>
      </c>
    </row>
    <row r="28" spans="1:31" x14ac:dyDescent="0.25">
      <c r="A28" s="3">
        <v>1985</v>
      </c>
      <c r="B28" s="147">
        <f>Lamp_Allocation!CC22</f>
        <v>5.4830442815424034E-3</v>
      </c>
      <c r="C28" s="147">
        <f>Lamp_Allocation!CD22</f>
        <v>1.8356278681685437E-2</v>
      </c>
      <c r="D28" s="147">
        <f>Lamp_Allocation!CE22</f>
        <v>0</v>
      </c>
      <c r="E28" s="147">
        <f>Lamp_Allocation!CF22</f>
        <v>0.26622563919184694</v>
      </c>
      <c r="F28" s="147">
        <f>Lamp_Allocation!CG22</f>
        <v>0</v>
      </c>
      <c r="G28" s="147">
        <f>Lamp_Allocation!CH22</f>
        <v>9.2913761249180507E-2</v>
      </c>
      <c r="H28" s="147">
        <f>Lamp_Allocation!CI22</f>
        <v>0.61702127659574457</v>
      </c>
      <c r="I28" s="147">
        <f>Lamp_Allocation!CJ22</f>
        <v>0.99999999999999978</v>
      </c>
      <c r="K28">
        <f>K_All!C27</f>
        <v>52.738719422649183</v>
      </c>
      <c r="L28">
        <f>K_All!G27</f>
        <v>18.176943562326642</v>
      </c>
      <c r="M28">
        <f>K_All!I27</f>
        <v>0.47175767625930826</v>
      </c>
      <c r="N28">
        <f>K_All!E27</f>
        <v>38.178472883549432</v>
      </c>
      <c r="O28">
        <f>K_All!F27</f>
        <v>80.929365284503263</v>
      </c>
      <c r="P28">
        <f>K_All!J27</f>
        <v>111.04063513533526</v>
      </c>
      <c r="Q28">
        <f>K_All!B27</f>
        <v>125.65139750797198</v>
      </c>
      <c r="S28">
        <f t="shared" si="1"/>
        <v>0.28916873394622589</v>
      </c>
      <c r="T28">
        <f t="shared" si="2"/>
        <v>0.33366104161133586</v>
      </c>
      <c r="U28">
        <f t="shared" si="3"/>
        <v>0</v>
      </c>
      <c r="V28">
        <f t="shared" si="4"/>
        <v>10.164088346791543</v>
      </c>
      <c r="W28">
        <f t="shared" si="5"/>
        <v>0</v>
      </c>
      <c r="X28">
        <f t="shared" si="6"/>
        <v>10.317203061921905</v>
      </c>
      <c r="Y28">
        <f t="shared" si="7"/>
        <v>77.529585696408233</v>
      </c>
      <c r="AA28">
        <f t="shared" si="8"/>
        <v>98.633706880679242</v>
      </c>
      <c r="AC28" s="147">
        <f t="shared" si="9"/>
        <v>0.14441245516936932</v>
      </c>
      <c r="AE28" s="147">
        <f>AC28*Exact_method_vals!B27</f>
        <v>0.19784506358203599</v>
      </c>
    </row>
    <row r="29" spans="1:31" x14ac:dyDescent="0.25">
      <c r="A29" s="3">
        <v>1986</v>
      </c>
      <c r="B29" s="147">
        <f>Lamp_Allocation!CC23</f>
        <v>6.8896478624425857E-3</v>
      </c>
      <c r="C29" s="147">
        <f>Lamp_Allocation!CD23</f>
        <v>1.8372394299846898E-2</v>
      </c>
      <c r="D29" s="147">
        <f>Lamp_Allocation!CE23</f>
        <v>0</v>
      </c>
      <c r="E29" s="147">
        <f>Lamp_Allocation!CF23</f>
        <v>0.25032387233541398</v>
      </c>
      <c r="F29" s="147">
        <f>Lamp_Allocation!CG23</f>
        <v>0</v>
      </c>
      <c r="G29" s="147">
        <f>Lamp_Allocation!CH23</f>
        <v>0.11235425744906372</v>
      </c>
      <c r="H29" s="147">
        <f>Lamp_Allocation!CI23</f>
        <v>0.61205982805323289</v>
      </c>
      <c r="I29" s="147">
        <f>Lamp_Allocation!CJ23</f>
        <v>1</v>
      </c>
      <c r="K29">
        <f>K_All!C28</f>
        <v>53.219198170603704</v>
      </c>
      <c r="L29">
        <f>K_All!G28</f>
        <v>17.97955591510231</v>
      </c>
      <c r="M29">
        <f>K_All!I28</f>
        <v>0.56785463177739692</v>
      </c>
      <c r="N29">
        <f>K_All!E28</f>
        <v>38.192557742811985</v>
      </c>
      <c r="O29">
        <f>K_All!F28</f>
        <v>81.191879672222569</v>
      </c>
      <c r="P29">
        <f>K_All!J28</f>
        <v>111.10653252439886</v>
      </c>
      <c r="Q29">
        <f>K_All!B28</f>
        <v>127.277545634734</v>
      </c>
      <c r="S29">
        <f t="shared" si="1"/>
        <v>0.3666615349170082</v>
      </c>
      <c r="T29">
        <f t="shared" si="2"/>
        <v>0.33032749060840427</v>
      </c>
      <c r="U29">
        <f t="shared" si="3"/>
        <v>0</v>
      </c>
      <c r="V29">
        <f t="shared" si="4"/>
        <v>9.5605089485745935</v>
      </c>
      <c r="W29">
        <f t="shared" si="5"/>
        <v>0</v>
      </c>
      <c r="X29">
        <f t="shared" si="6"/>
        <v>12.483291959519081</v>
      </c>
      <c r="Y29">
        <f t="shared" si="7"/>
        <v>77.901472696232787</v>
      </c>
      <c r="AA29">
        <f t="shared" si="8"/>
        <v>100.64226262985187</v>
      </c>
      <c r="AC29" s="147">
        <f t="shared" si="9"/>
        <v>0.14735323957518576</v>
      </c>
      <c r="AE29" s="147">
        <f>AC29*Exact_method_vals!B28</f>
        <v>0.20187393821800451</v>
      </c>
    </row>
    <row r="30" spans="1:31" x14ac:dyDescent="0.25">
      <c r="A30" s="3">
        <v>1987</v>
      </c>
      <c r="B30" s="147">
        <f>Lamp_Allocation!CC24</f>
        <v>8.2038750218188152E-3</v>
      </c>
      <c r="C30" s="147">
        <f>Lamp_Allocation!CD24</f>
        <v>1.8269622389014955E-2</v>
      </c>
      <c r="D30" s="147">
        <f>Lamp_Allocation!CE24</f>
        <v>0</v>
      </c>
      <c r="E30" s="147">
        <f>Lamp_Allocation!CF24</f>
        <v>0.23506138360388665</v>
      </c>
      <c r="F30" s="147">
        <f>Lamp_Allocation!CG24</f>
        <v>0</v>
      </c>
      <c r="G30" s="147">
        <f>Lamp_Allocation!CH24</f>
        <v>0.13126200034910104</v>
      </c>
      <c r="H30" s="147">
        <f>Lamp_Allocation!CI24</f>
        <v>0.60720311863617848</v>
      </c>
      <c r="I30" s="147">
        <f>Lamp_Allocation!CJ24</f>
        <v>1</v>
      </c>
      <c r="K30">
        <f>K_All!C29</f>
        <v>53.699676918558225</v>
      </c>
      <c r="L30">
        <f>K_All!G29</f>
        <v>17.782168267877978</v>
      </c>
      <c r="M30">
        <f>K_All!I29</f>
        <v>0.68352652019974558</v>
      </c>
      <c r="N30">
        <f>K_All!E29</f>
        <v>38.206642602074538</v>
      </c>
      <c r="O30">
        <f>K_All!F29</f>
        <v>81.454394059941762</v>
      </c>
      <c r="P30">
        <f>K_All!J29</f>
        <v>111.17242991346245</v>
      </c>
      <c r="Q30">
        <f>K_All!B29</f>
        <v>128.90369376149602</v>
      </c>
      <c r="S30">
        <f t="shared" si="1"/>
        <v>0.44054543815190017</v>
      </c>
      <c r="T30">
        <f t="shared" si="2"/>
        <v>0.3248734995120548</v>
      </c>
      <c r="U30">
        <f t="shared" si="3"/>
        <v>0</v>
      </c>
      <c r="V30">
        <f t="shared" si="4"/>
        <v>8.9809062729028408</v>
      </c>
      <c r="W30">
        <f t="shared" si="5"/>
        <v>0</v>
      </c>
      <c r="X30">
        <f t="shared" si="6"/>
        <v>14.592715534111319</v>
      </c>
      <c r="Y30">
        <f t="shared" si="7"/>
        <v>78.270724855703278</v>
      </c>
      <c r="AA30">
        <f t="shared" si="8"/>
        <v>102.60976560038139</v>
      </c>
      <c r="AC30" s="147">
        <f t="shared" si="9"/>
        <v>0.15023391742369163</v>
      </c>
      <c r="AE30" s="147">
        <f>AC30*Exact_method_vals!B29</f>
        <v>0.20582046687045755</v>
      </c>
    </row>
    <row r="31" spans="1:31" x14ac:dyDescent="0.25">
      <c r="A31" s="3">
        <v>1988</v>
      </c>
      <c r="B31" s="147">
        <f>Lamp_Allocation!CC25</f>
        <v>9.4860296654018621E-3</v>
      </c>
      <c r="C31" s="147">
        <f>Lamp_Allocation!CD25</f>
        <v>1.8282166264229047E-2</v>
      </c>
      <c r="D31" s="147">
        <f>Lamp_Allocation!CE25</f>
        <v>0</v>
      </c>
      <c r="E31" s="147">
        <f>Lamp_Allocation!CF25</f>
        <v>0.22007588823732321</v>
      </c>
      <c r="F31" s="147">
        <f>Lamp_Allocation!CG25</f>
        <v>0</v>
      </c>
      <c r="G31" s="147">
        <f>Lamp_Allocation!CH25</f>
        <v>0.14976428653558699</v>
      </c>
      <c r="H31" s="147">
        <f>Lamp_Allocation!CI25</f>
        <v>0.60239162929745893</v>
      </c>
      <c r="I31" s="147">
        <f>Lamp_Allocation!CJ25</f>
        <v>1</v>
      </c>
      <c r="K31">
        <f>K_All!C30</f>
        <v>54.180155666512746</v>
      </c>
      <c r="L31">
        <f>K_All!G30</f>
        <v>17.584780620653589</v>
      </c>
      <c r="M31">
        <f>K_All!I30</f>
        <v>0.82276075190929432</v>
      </c>
      <c r="N31">
        <f>K_All!E30</f>
        <v>38.220727461337091</v>
      </c>
      <c r="O31">
        <f>K_All!F30</f>
        <v>81.716908447661069</v>
      </c>
      <c r="P31">
        <f>K_All!J30</f>
        <v>111.23832730252602</v>
      </c>
      <c r="Q31">
        <f>K_All!B30</f>
        <v>130.52984188825758</v>
      </c>
      <c r="S31">
        <f t="shared" si="1"/>
        <v>0.5139545639286307</v>
      </c>
      <c r="T31">
        <f t="shared" si="2"/>
        <v>0.32148788302678177</v>
      </c>
      <c r="U31">
        <f t="shared" si="3"/>
        <v>0</v>
      </c>
      <c r="V31">
        <f t="shared" si="4"/>
        <v>8.4114605451304119</v>
      </c>
      <c r="W31">
        <f t="shared" si="5"/>
        <v>0</v>
      </c>
      <c r="X31">
        <f t="shared" si="6"/>
        <v>16.659528723874917</v>
      </c>
      <c r="Y31">
        <f t="shared" si="7"/>
        <v>78.63008412700718</v>
      </c>
      <c r="AA31">
        <f t="shared" si="8"/>
        <v>104.53651584296793</v>
      </c>
      <c r="AC31" s="147">
        <f t="shared" si="9"/>
        <v>0.15305492802777149</v>
      </c>
      <c r="AE31" s="147">
        <f>AC31*Exact_method_vals!B30</f>
        <v>0.20968525139804695</v>
      </c>
    </row>
    <row r="32" spans="1:31" x14ac:dyDescent="0.25">
      <c r="A32" s="3">
        <v>1989</v>
      </c>
      <c r="B32" s="147">
        <f>Lamp_Allocation!CC26</f>
        <v>1.0797908615594454E-2</v>
      </c>
      <c r="C32" s="147">
        <f>Lamp_Allocation!CD26</f>
        <v>1.8242782450556945E-2</v>
      </c>
      <c r="D32" s="147">
        <f>Lamp_Allocation!CE26</f>
        <v>0</v>
      </c>
      <c r="E32" s="147">
        <f>Lamp_Allocation!CF26</f>
        <v>0.20527392589224824</v>
      </c>
      <c r="F32" s="147">
        <f>Lamp_Allocation!CG26</f>
        <v>0</v>
      </c>
      <c r="G32" s="147">
        <f>Lamp_Allocation!CH26</f>
        <v>0.16782223232552856</v>
      </c>
      <c r="H32" s="147">
        <f>Lamp_Allocation!CI26</f>
        <v>0.59786315071607188</v>
      </c>
      <c r="I32" s="147">
        <f>Lamp_Allocation!CJ26</f>
        <v>1</v>
      </c>
      <c r="K32">
        <f>K_All!C31</f>
        <v>54.660634414467268</v>
      </c>
      <c r="L32">
        <f>K_All!G31</f>
        <v>17.387392973429257</v>
      </c>
      <c r="M32">
        <f>K_All!I31</f>
        <v>0.99035697208144391</v>
      </c>
      <c r="N32">
        <f>K_All!E31</f>
        <v>38.234812320599644</v>
      </c>
      <c r="O32">
        <f>K_All!F31</f>
        <v>81.979422835380262</v>
      </c>
      <c r="P32">
        <f>K_All!J31</f>
        <v>111.30422469158961</v>
      </c>
      <c r="Q32">
        <f>K_All!B31</f>
        <v>132.1559900150196</v>
      </c>
      <c r="S32">
        <f t="shared" si="1"/>
        <v>0.5902205352778348</v>
      </c>
      <c r="T32">
        <f t="shared" si="2"/>
        <v>0.31719442739661241</v>
      </c>
      <c r="U32">
        <f t="shared" si="3"/>
        <v>0</v>
      </c>
      <c r="V32">
        <f t="shared" si="4"/>
        <v>7.8486100308027913</v>
      </c>
      <c r="W32">
        <f t="shared" si="5"/>
        <v>0</v>
      </c>
      <c r="X32">
        <f t="shared" si="6"/>
        <v>18.679323455004784</v>
      </c>
      <c r="Y32">
        <f t="shared" si="7"/>
        <v>79.011196576381352</v>
      </c>
      <c r="AA32">
        <f t="shared" si="8"/>
        <v>106.44654502486338</v>
      </c>
      <c r="AC32" s="147">
        <f t="shared" si="9"/>
        <v>0.1558514568446023</v>
      </c>
      <c r="AE32" s="147">
        <f>AC32*Exact_method_vals!B31</f>
        <v>0.21351649587710517</v>
      </c>
    </row>
    <row r="33" spans="1:31" x14ac:dyDescent="0.25">
      <c r="A33" s="3">
        <v>1990</v>
      </c>
      <c r="B33" s="147">
        <f>Lamp_Allocation!CC27</f>
        <v>1.2020445992248498E-2</v>
      </c>
      <c r="C33" s="147">
        <f>Lamp_Allocation!CD27</f>
        <v>1.8311520530247708E-2</v>
      </c>
      <c r="D33" s="147">
        <f>Lamp_Allocation!CE27</f>
        <v>0</v>
      </c>
      <c r="E33" s="147">
        <f>Lamp_Allocation!CF27</f>
        <v>0.19097904847497613</v>
      </c>
      <c r="F33" s="147">
        <f>Lamp_Allocation!CG27</f>
        <v>0</v>
      </c>
      <c r="G33" s="147">
        <f>Lamp_Allocation!CH27</f>
        <v>0.18547435825422684</v>
      </c>
      <c r="H33" s="147">
        <f>Lamp_Allocation!CI27</f>
        <v>0.59321462674830083</v>
      </c>
      <c r="I33" s="147">
        <f>Lamp_Allocation!CJ27</f>
        <v>1</v>
      </c>
      <c r="K33">
        <f>K_All!C32</f>
        <v>55.141113162421789</v>
      </c>
      <c r="L33">
        <f>K_All!G32</f>
        <v>17.190005326204925</v>
      </c>
      <c r="M33">
        <f>K_All!I32</f>
        <v>1.1920925127678614</v>
      </c>
      <c r="N33">
        <f>K_All!E32</f>
        <v>38.248897179862198</v>
      </c>
      <c r="O33">
        <f>K_All!F32</f>
        <v>82.241937223099569</v>
      </c>
      <c r="P33">
        <f>K_All!J32</f>
        <v>111.3701220806532</v>
      </c>
      <c r="Q33">
        <f>K_All!B32</f>
        <v>133.78213814178162</v>
      </c>
      <c r="S33">
        <f t="shared" si="1"/>
        <v>0.66282077272135387</v>
      </c>
      <c r="T33">
        <f t="shared" si="2"/>
        <v>0.31477513544586894</v>
      </c>
      <c r="U33">
        <f t="shared" si="3"/>
        <v>0</v>
      </c>
      <c r="V33">
        <f t="shared" si="4"/>
        <v>7.3047379886272799</v>
      </c>
      <c r="W33">
        <f t="shared" si="5"/>
        <v>0</v>
      </c>
      <c r="X33">
        <f t="shared" si="6"/>
        <v>20.656301921604051</v>
      </c>
      <c r="Y33">
        <f t="shared" si="7"/>
        <v>79.361521143366602</v>
      </c>
      <c r="AA33">
        <f t="shared" si="8"/>
        <v>108.30015696176515</v>
      </c>
      <c r="AC33" s="147">
        <f t="shared" si="9"/>
        <v>0.15856538354577621</v>
      </c>
      <c r="AE33" s="147">
        <f>AC33*Exact_method_vals!B32</f>
        <v>0.21723457545771341</v>
      </c>
    </row>
    <row r="34" spans="1:31" x14ac:dyDescent="0.25">
      <c r="A34" s="3">
        <v>1991</v>
      </c>
      <c r="B34" s="147">
        <f>Lamp_Allocation!CC28</f>
        <v>1.3216348289649045E-2</v>
      </c>
      <c r="C34" s="147">
        <f>Lamp_Allocation!CD28</f>
        <v>1.8269657929808975E-2</v>
      </c>
      <c r="D34" s="147">
        <f>Lamp_Allocation!CE28</f>
        <v>0</v>
      </c>
      <c r="E34" s="147">
        <f>Lamp_Allocation!CF28</f>
        <v>0.17703243003109731</v>
      </c>
      <c r="F34" s="147">
        <f>Lamp_Allocation!CG28</f>
        <v>0</v>
      </c>
      <c r="G34" s="147">
        <f>Lamp_Allocation!CH28</f>
        <v>0.20268769435806311</v>
      </c>
      <c r="H34" s="147">
        <f>Lamp_Allocation!CI28</f>
        <v>0.58879386939138167</v>
      </c>
      <c r="I34" s="147">
        <f>Lamp_Allocation!CJ28</f>
        <v>1</v>
      </c>
      <c r="K34">
        <f>K_All!C33</f>
        <v>55.62159191037631</v>
      </c>
      <c r="L34">
        <f>K_All!G33</f>
        <v>16.992617678980594</v>
      </c>
      <c r="M34">
        <f>K_All!I33</f>
        <v>1.4349215475410704</v>
      </c>
      <c r="N34">
        <f>K_All!E33</f>
        <v>38.262982039124751</v>
      </c>
      <c r="O34">
        <f>K_All!F33</f>
        <v>82.504451610818762</v>
      </c>
      <c r="P34">
        <f>K_All!J33</f>
        <v>111.4360194697168</v>
      </c>
      <c r="Q34">
        <f>K_All!B33</f>
        <v>135.40828626854363</v>
      </c>
      <c r="S34">
        <f t="shared" si="1"/>
        <v>0.7351143311122591</v>
      </c>
      <c r="T34">
        <f t="shared" si="2"/>
        <v>0.31044931232699996</v>
      </c>
      <c r="U34">
        <f t="shared" si="3"/>
        <v>0</v>
      </c>
      <c r="V34">
        <f t="shared" si="4"/>
        <v>6.7737886906224851</v>
      </c>
      <c r="W34">
        <f t="shared" si="5"/>
        <v>0</v>
      </c>
      <c r="X34">
        <f t="shared" si="6"/>
        <v>22.586709854757128</v>
      </c>
      <c r="Y34">
        <f t="shared" si="7"/>
        <v>79.727568819711706</v>
      </c>
      <c r="AA34">
        <f t="shared" si="8"/>
        <v>110.13363100853059</v>
      </c>
      <c r="AC34" s="147">
        <f t="shared" si="9"/>
        <v>0.16124982578115751</v>
      </c>
      <c r="AE34" s="147">
        <f>AC34*Exact_method_vals!B33</f>
        <v>0.22091226132018582</v>
      </c>
    </row>
    <row r="35" spans="1:31" x14ac:dyDescent="0.25">
      <c r="A35" s="3">
        <v>1992</v>
      </c>
      <c r="B35" s="147">
        <f>Lamp_Allocation!CC29</f>
        <v>1.4440234996980179E-2</v>
      </c>
      <c r="C35" s="147">
        <f>Lamp_Allocation!CD29</f>
        <v>1.8393455224290343E-2</v>
      </c>
      <c r="D35" s="147">
        <f>Lamp_Allocation!CE29</f>
        <v>0</v>
      </c>
      <c r="E35" s="147">
        <f>Lamp_Allocation!CF29</f>
        <v>0.16318014604952505</v>
      </c>
      <c r="F35" s="147">
        <f>Lamp_Allocation!CG29</f>
        <v>0</v>
      </c>
      <c r="G35" s="147">
        <f>Lamp_Allocation!CH29</f>
        <v>0.21951353428869488</v>
      </c>
      <c r="H35" s="147">
        <f>Lamp_Allocation!CI29</f>
        <v>0.58447262944050959</v>
      </c>
      <c r="I35" s="147">
        <f>Lamp_Allocation!CJ29</f>
        <v>1</v>
      </c>
      <c r="K35">
        <f>K_All!C34</f>
        <v>56.102070658330831</v>
      </c>
      <c r="L35">
        <f>K_All!G34</f>
        <v>16.795230031756262</v>
      </c>
      <c r="M35">
        <f>K_All!I34</f>
        <v>1.7272148139047125</v>
      </c>
      <c r="N35">
        <f>K_All!E34</f>
        <v>38.277066898387304</v>
      </c>
      <c r="O35">
        <f>K_All!F34</f>
        <v>82.766965998538069</v>
      </c>
      <c r="P35">
        <f>K_All!J34</f>
        <v>111.50191685878039</v>
      </c>
      <c r="Q35">
        <f>K_All!B34</f>
        <v>137.0344343953052</v>
      </c>
      <c r="S35">
        <f t="shared" si="1"/>
        <v>0.81012708412348367</v>
      </c>
      <c r="T35">
        <f t="shared" si="2"/>
        <v>0.30892231157076527</v>
      </c>
      <c r="U35">
        <f t="shared" si="3"/>
        <v>0</v>
      </c>
      <c r="V35">
        <f t="shared" si="4"/>
        <v>6.2460573668262809</v>
      </c>
      <c r="W35">
        <f t="shared" si="5"/>
        <v>0</v>
      </c>
      <c r="X35">
        <f t="shared" si="6"/>
        <v>24.476179849635095</v>
      </c>
      <c r="Y35">
        <f t="shared" si="7"/>
        <v>80.092876194917039</v>
      </c>
      <c r="AA35">
        <f t="shared" si="8"/>
        <v>111.93416280707267</v>
      </c>
      <c r="AC35" s="147">
        <f t="shared" si="9"/>
        <v>0.16388603632075061</v>
      </c>
      <c r="AE35" s="147">
        <f>AC35*Exact_method_vals!B34</f>
        <v>0.22452386975942834</v>
      </c>
    </row>
    <row r="36" spans="1:31" x14ac:dyDescent="0.25">
      <c r="A36" s="3">
        <v>1993</v>
      </c>
      <c r="B36" s="147">
        <f>Lamp_Allocation!CC30</f>
        <v>1.5578353145524615E-2</v>
      </c>
      <c r="C36" s="147">
        <f>Lamp_Allocation!CD30</f>
        <v>1.8400911903598761E-2</v>
      </c>
      <c r="D36" s="147">
        <f>Lamp_Allocation!CE30</f>
        <v>0</v>
      </c>
      <c r="E36" s="147">
        <f>Lamp_Allocation!CF30</f>
        <v>0.1498670140585138</v>
      </c>
      <c r="F36" s="147">
        <f>Lamp_Allocation!CG30</f>
        <v>0</v>
      </c>
      <c r="G36" s="147">
        <f>Lamp_Allocation!CH30</f>
        <v>0.23595505617977525</v>
      </c>
      <c r="H36" s="147">
        <f>Lamp_Allocation!CI30</f>
        <v>0.58019866471258752</v>
      </c>
      <c r="I36" s="147">
        <f>Lamp_Allocation!CJ30</f>
        <v>1</v>
      </c>
      <c r="K36">
        <f>K_All!C35</f>
        <v>56.582549406285352</v>
      </c>
      <c r="L36">
        <f>K_All!G35</f>
        <v>16.597842384531873</v>
      </c>
      <c r="M36">
        <f>K_All!I35</f>
        <v>2.079048167117076</v>
      </c>
      <c r="N36">
        <f>K_All!E35</f>
        <v>38.291151757649857</v>
      </c>
      <c r="O36">
        <f>K_All!F35</f>
        <v>83.029480386257262</v>
      </c>
      <c r="P36">
        <f>K_All!J35</f>
        <v>111.56781424784396</v>
      </c>
      <c r="Q36">
        <f>K_All!B35</f>
        <v>138.66058252206722</v>
      </c>
      <c r="S36">
        <f t="shared" si="1"/>
        <v>0.88146293652520735</v>
      </c>
      <c r="T36">
        <f t="shared" si="2"/>
        <v>0.3054154355075886</v>
      </c>
      <c r="U36">
        <f t="shared" si="3"/>
        <v>0</v>
      </c>
      <c r="V36">
        <f t="shared" si="4"/>
        <v>5.7385805787803967</v>
      </c>
      <c r="W36">
        <f t="shared" si="5"/>
        <v>0</v>
      </c>
      <c r="X36">
        <f t="shared" si="6"/>
        <v>26.324989878704748</v>
      </c>
      <c r="Y36">
        <f t="shared" si="7"/>
        <v>80.450684827572957</v>
      </c>
      <c r="AA36">
        <f t="shared" si="8"/>
        <v>113.70113365709091</v>
      </c>
      <c r="AC36" s="147">
        <f t="shared" si="9"/>
        <v>0.16647310930760015</v>
      </c>
      <c r="AE36" s="147">
        <f>AC36*Exact_method_vals!B35</f>
        <v>0.22806815975141223</v>
      </c>
    </row>
    <row r="37" spans="1:31" x14ac:dyDescent="0.25">
      <c r="A37" s="3">
        <v>1994</v>
      </c>
      <c r="B37" s="147">
        <f>Lamp_Allocation!CC31</f>
        <v>1.631432618160835E-2</v>
      </c>
      <c r="C37" s="147">
        <f>Lamp_Allocation!CD31</f>
        <v>1.8150343597544982E-2</v>
      </c>
      <c r="D37" s="147">
        <f>Lamp_Allocation!CE31</f>
        <v>0</v>
      </c>
      <c r="E37" s="147">
        <f>Lamp_Allocation!CF31</f>
        <v>0.13350469495882075</v>
      </c>
      <c r="F37" s="147">
        <f>Lamp_Allocation!CG31</f>
        <v>0</v>
      </c>
      <c r="G37" s="147">
        <f>Lamp_Allocation!CH31</f>
        <v>0.26868803441221212</v>
      </c>
      <c r="H37" s="147">
        <f>Lamp_Allocation!CI31</f>
        <v>0.5633426008498138</v>
      </c>
      <c r="I37" s="147">
        <f>Lamp_Allocation!CJ31</f>
        <v>1</v>
      </c>
      <c r="K37">
        <f>K_All!C36</f>
        <v>57.063028154239873</v>
      </c>
      <c r="L37">
        <f>K_All!G36</f>
        <v>16.400454737307541</v>
      </c>
      <c r="M37">
        <f>K_All!I36</f>
        <v>2.5025499123766402</v>
      </c>
      <c r="N37">
        <f>K_All!E36</f>
        <v>38.30523661691241</v>
      </c>
      <c r="O37">
        <f>K_All!F36</f>
        <v>83.291994773976569</v>
      </c>
      <c r="P37">
        <f>K_All!J36</f>
        <v>111.63371163690755</v>
      </c>
      <c r="Q37">
        <f>K_All!B36</f>
        <v>140.28673064882923</v>
      </c>
      <c r="S37">
        <f t="shared" si="1"/>
        <v>0.93094485421856998</v>
      </c>
      <c r="T37">
        <f t="shared" si="2"/>
        <v>0.29767388863811617</v>
      </c>
      <c r="U37">
        <f t="shared" si="3"/>
        <v>0</v>
      </c>
      <c r="V37">
        <f t="shared" si="4"/>
        <v>5.1139289298663426</v>
      </c>
      <c r="W37">
        <f t="shared" si="5"/>
        <v>0</v>
      </c>
      <c r="X37">
        <f t="shared" si="6"/>
        <v>29.99464255386038</v>
      </c>
      <c r="Y37">
        <f t="shared" si="7"/>
        <v>79.02949170842875</v>
      </c>
      <c r="AA37">
        <f t="shared" si="8"/>
        <v>115.36668193501217</v>
      </c>
      <c r="AC37" s="147">
        <f t="shared" si="9"/>
        <v>0.16891168658127698</v>
      </c>
      <c r="AE37" s="147">
        <f>AC37*Exact_method_vals!B36</f>
        <v>0.23140901061634947</v>
      </c>
    </row>
    <row r="38" spans="1:31" x14ac:dyDescent="0.25">
      <c r="A38" s="3">
        <v>1995</v>
      </c>
      <c r="B38" s="147">
        <f>Lamp_Allocation!CC32</f>
        <v>1.7179670722977811E-2</v>
      </c>
      <c r="C38" s="147">
        <f>Lamp_Allocation!CD32</f>
        <v>1.820227017077411E-2</v>
      </c>
      <c r="D38" s="147">
        <f>Lamp_Allocation!CE32</f>
        <v>0</v>
      </c>
      <c r="E38" s="147">
        <f>Lamp_Allocation!CF32</f>
        <v>0.11908170569587893</v>
      </c>
      <c r="F38" s="147">
        <f>Lamp_Allocation!CG32</f>
        <v>0</v>
      </c>
      <c r="G38" s="147">
        <f>Lamp_Allocation!CH32</f>
        <v>0.30192248696185703</v>
      </c>
      <c r="H38" s="147">
        <f>Lamp_Allocation!CI32</f>
        <v>0.54361386644851217</v>
      </c>
      <c r="I38" s="147">
        <f>Lamp_Allocation!CJ32</f>
        <v>1</v>
      </c>
      <c r="K38">
        <f>K_All!C37</f>
        <v>57.543506902194395</v>
      </c>
      <c r="L38">
        <f>K_All!G37</f>
        <v>16.203067090083209</v>
      </c>
      <c r="M38">
        <f>K_All!I37</f>
        <v>3.0123188885134193</v>
      </c>
      <c r="N38">
        <f>K_All!E37</f>
        <v>38.319321476174963</v>
      </c>
      <c r="O38">
        <f>K_All!F37</f>
        <v>83.554509161695762</v>
      </c>
      <c r="P38">
        <f>K_All!J37</f>
        <v>111.69960902597114</v>
      </c>
      <c r="Q38">
        <f>K_All!B37</f>
        <v>141.9128787755908</v>
      </c>
      <c r="S38">
        <f t="shared" si="1"/>
        <v>0.98857850082510057</v>
      </c>
      <c r="T38">
        <f t="shared" si="2"/>
        <v>0.29493260476887323</v>
      </c>
      <c r="U38">
        <f t="shared" si="3"/>
        <v>0</v>
      </c>
      <c r="V38">
        <f t="shared" si="4"/>
        <v>4.5631301624916398</v>
      </c>
      <c r="W38">
        <f t="shared" si="5"/>
        <v>0</v>
      </c>
      <c r="X38">
        <f t="shared" si="6"/>
        <v>33.7246237497883</v>
      </c>
      <c r="Y38">
        <f t="shared" si="7"/>
        <v>77.145808730037913</v>
      </c>
      <c r="AA38">
        <f t="shared" si="8"/>
        <v>116.71707374791183</v>
      </c>
      <c r="AC38" s="147">
        <f t="shared" si="9"/>
        <v>0.17088883418435113</v>
      </c>
      <c r="AE38" s="147">
        <f>AC38*Exact_method_vals!B37</f>
        <v>0.23411770283256109</v>
      </c>
    </row>
    <row r="39" spans="1:31" x14ac:dyDescent="0.25">
      <c r="A39" s="3">
        <v>1996</v>
      </c>
      <c r="B39" s="147">
        <f>Lamp_Allocation!CC33</f>
        <v>1.7944372445419202E-2</v>
      </c>
      <c r="C39" s="147">
        <f>Lamp_Allocation!CD33</f>
        <v>1.8392981756554679E-2</v>
      </c>
      <c r="D39" s="147">
        <f>Lamp_Allocation!CE33</f>
        <v>0</v>
      </c>
      <c r="E39" s="147">
        <f>Lamp_Allocation!CF33</f>
        <v>0.10098694048449806</v>
      </c>
      <c r="F39" s="147">
        <f>Lamp_Allocation!CG33</f>
        <v>0</v>
      </c>
      <c r="G39" s="147">
        <f>Lamp_Allocation!CH33</f>
        <v>0.33800219320107666</v>
      </c>
      <c r="H39" s="147">
        <f>Lamp_Allocation!CI33</f>
        <v>0.52467351211245139</v>
      </c>
      <c r="I39" s="147">
        <f>Lamp_Allocation!CJ33</f>
        <v>1</v>
      </c>
      <c r="K39">
        <f>K_All!C38</f>
        <v>58.023985650148916</v>
      </c>
      <c r="L39">
        <f>K_All!G38</f>
        <v>16.005679442858877</v>
      </c>
      <c r="M39">
        <f>K_All!I38</f>
        <v>3.6259277152549241</v>
      </c>
      <c r="N39">
        <f>K_All!E38</f>
        <v>38.333406335437516</v>
      </c>
      <c r="O39">
        <f>K_All!F38</f>
        <v>83.817023549415069</v>
      </c>
      <c r="P39">
        <f>K_All!J38</f>
        <v>111.76550641503474</v>
      </c>
      <c r="Q39">
        <f>K_All!B38</f>
        <v>143.53902690235282</v>
      </c>
      <c r="S39">
        <f t="shared" si="1"/>
        <v>1.0412040092739314</v>
      </c>
      <c r="T39">
        <f t="shared" si="2"/>
        <v>0.29439216999376561</v>
      </c>
      <c r="U39">
        <f t="shared" si="3"/>
        <v>0</v>
      </c>
      <c r="V39">
        <f t="shared" si="4"/>
        <v>3.8711734241649096</v>
      </c>
      <c r="W39">
        <f t="shared" si="5"/>
        <v>0</v>
      </c>
      <c r="X39">
        <f t="shared" si="6"/>
        <v>37.776986292510742</v>
      </c>
      <c r="Y39">
        <f t="shared" si="7"/>
        <v>75.311125370061092</v>
      </c>
      <c r="AA39">
        <f t="shared" si="8"/>
        <v>118.29488126600444</v>
      </c>
      <c r="AC39" s="147">
        <f t="shared" si="9"/>
        <v>0.17319894768082642</v>
      </c>
      <c r="AE39" s="147">
        <f>AC39*Exact_method_vals!B38</f>
        <v>0.23728255832273221</v>
      </c>
    </row>
    <row r="40" spans="1:31" x14ac:dyDescent="0.25">
      <c r="A40" s="3">
        <v>1997</v>
      </c>
      <c r="B40" s="147">
        <f>Lamp_Allocation!CC34</f>
        <v>1.8665240849657316E-2</v>
      </c>
      <c r="C40" s="147">
        <f>Lamp_Allocation!CD34</f>
        <v>1.8568026053565351E-2</v>
      </c>
      <c r="D40" s="147">
        <f>Lamp_Allocation!CE34</f>
        <v>0</v>
      </c>
      <c r="E40" s="147">
        <f>Lamp_Allocation!CF34</f>
        <v>8.3799154231273987E-2</v>
      </c>
      <c r="F40" s="147">
        <f>Lamp_Allocation!CG34</f>
        <v>0</v>
      </c>
      <c r="G40" s="147">
        <f>Lamp_Allocation!CH34</f>
        <v>0.37247849122636462</v>
      </c>
      <c r="H40" s="147">
        <f>Lamp_Allocation!CI34</f>
        <v>0.50648908763913869</v>
      </c>
      <c r="I40" s="147">
        <f>Lamp_Allocation!CJ34</f>
        <v>1</v>
      </c>
      <c r="K40">
        <f>K_All!C39</f>
        <v>58.504464398103437</v>
      </c>
      <c r="L40">
        <f>K_All!G39</f>
        <v>15.808291795634545</v>
      </c>
      <c r="M40">
        <f>K_All!I39</f>
        <v>4.3645285518698902</v>
      </c>
      <c r="N40">
        <f>K_All!E39</f>
        <v>38.347491194700069</v>
      </c>
      <c r="O40">
        <f>K_All!F39</f>
        <v>84.079537937134262</v>
      </c>
      <c r="P40">
        <f>K_All!J39</f>
        <v>111.83140380409833</v>
      </c>
      <c r="Q40">
        <f>K_All!B39</f>
        <v>145.16517502911483</v>
      </c>
      <c r="S40">
        <f t="shared" si="1"/>
        <v>1.0919999187708025</v>
      </c>
      <c r="T40">
        <f t="shared" si="2"/>
        <v>0.29352877392370563</v>
      </c>
      <c r="U40">
        <f t="shared" si="3"/>
        <v>0</v>
      </c>
      <c r="V40">
        <f t="shared" si="4"/>
        <v>3.2134873290070924</v>
      </c>
      <c r="W40">
        <f t="shared" si="5"/>
        <v>0</v>
      </c>
      <c r="X40">
        <f t="shared" si="6"/>
        <v>41.654792560676881</v>
      </c>
      <c r="Y40">
        <f t="shared" si="7"/>
        <v>73.524577057472257</v>
      </c>
      <c r="AA40">
        <f t="shared" si="8"/>
        <v>119.77838563985074</v>
      </c>
      <c r="AC40" s="147">
        <f t="shared" si="9"/>
        <v>0.17537098922379318</v>
      </c>
      <c r="AE40" s="147">
        <f>AC40*Exact_method_vals!B39</f>
        <v>0.24025825523659669</v>
      </c>
    </row>
    <row r="41" spans="1:31" x14ac:dyDescent="0.25">
      <c r="A41" s="3">
        <v>1998</v>
      </c>
      <c r="B41" s="147">
        <f>Lamp_Allocation!CC35</f>
        <v>1.9298245614035089E-2</v>
      </c>
      <c r="C41" s="147">
        <f>Lamp_Allocation!CD35</f>
        <v>1.8729255571360834E-2</v>
      </c>
      <c r="D41" s="147">
        <f>Lamp_Allocation!CE35</f>
        <v>0</v>
      </c>
      <c r="E41" s="147">
        <f>Lamp_Allocation!CF35</f>
        <v>6.7377904220009485E-2</v>
      </c>
      <c r="F41" s="147">
        <f>Lamp_Allocation!CG35</f>
        <v>0</v>
      </c>
      <c r="G41" s="147">
        <f>Lamp_Allocation!CH35</f>
        <v>0.40545282124229493</v>
      </c>
      <c r="H41" s="147">
        <f>Lamp_Allocation!CI35</f>
        <v>0.48914177335229964</v>
      </c>
      <c r="I41" s="147">
        <f>Lamp_Allocation!CJ35</f>
        <v>1</v>
      </c>
      <c r="K41">
        <f>K_All!C40</f>
        <v>58.984943146057958</v>
      </c>
      <c r="L41">
        <f>K_All!G40</f>
        <v>15.610904148410157</v>
      </c>
      <c r="M41">
        <f>K_All!I40</f>
        <v>5.2535822487427097</v>
      </c>
      <c r="N41">
        <f>K_All!E40</f>
        <v>38.361576053962622</v>
      </c>
      <c r="O41">
        <f>K_All!F40</f>
        <v>84.342052324853569</v>
      </c>
      <c r="P41">
        <f>K_All!J40</f>
        <v>111.89730119316189</v>
      </c>
      <c r="Q41">
        <f>K_All!B40</f>
        <v>146.79132315587685</v>
      </c>
      <c r="S41">
        <f t="shared" si="1"/>
        <v>1.1383059203625221</v>
      </c>
      <c r="T41">
        <f t="shared" si="2"/>
        <v>0.29238061349559086</v>
      </c>
      <c r="U41">
        <f t="shared" si="3"/>
        <v>0</v>
      </c>
      <c r="V41">
        <f t="shared" si="4"/>
        <v>2.5847225970925032</v>
      </c>
      <c r="W41">
        <f t="shared" si="5"/>
        <v>0</v>
      </c>
      <c r="X41">
        <f t="shared" si="6"/>
        <v>45.369076458166305</v>
      </c>
      <c r="Y41">
        <f t="shared" si="7"/>
        <v>71.801768121196091</v>
      </c>
      <c r="AA41">
        <f t="shared" si="8"/>
        <v>121.18625371031301</v>
      </c>
      <c r="AC41" s="147">
        <f t="shared" si="9"/>
        <v>0.17743228947337192</v>
      </c>
      <c r="AE41" s="147">
        <f>AC41*Exact_method_vals!B40</f>
        <v>0.24308223657851954</v>
      </c>
    </row>
    <row r="42" spans="1:31" x14ac:dyDescent="0.25">
      <c r="A42" s="3">
        <v>1999</v>
      </c>
      <c r="B42" s="147">
        <f>Lamp_Allocation!CC36</f>
        <v>1.925754060324826E-2</v>
      </c>
      <c r="C42" s="147">
        <f>Lamp_Allocation!CD36</f>
        <v>1.9025522041763339E-2</v>
      </c>
      <c r="D42" s="147">
        <f>Lamp_Allocation!CE36</f>
        <v>0</v>
      </c>
      <c r="E42" s="147">
        <f>Lamp_Allocation!CF36</f>
        <v>5.1925754060324826E-2</v>
      </c>
      <c r="F42" s="147">
        <f>Lamp_Allocation!CG36</f>
        <v>0</v>
      </c>
      <c r="G42" s="147">
        <f>Lamp_Allocation!CH36</f>
        <v>0.43587006960556846</v>
      </c>
      <c r="H42" s="147">
        <f>Lamp_Allocation!CI36</f>
        <v>0.47392111368909512</v>
      </c>
      <c r="I42" s="147">
        <f>Lamp_Allocation!CJ36</f>
        <v>1</v>
      </c>
      <c r="K42">
        <f>K_All!C41</f>
        <v>59.465421894012479</v>
      </c>
      <c r="L42">
        <f>K_All!G41</f>
        <v>15.413516501185825</v>
      </c>
      <c r="M42">
        <f>K_All!I41</f>
        <v>6.3237360269938536</v>
      </c>
      <c r="N42">
        <f>K_All!E41</f>
        <v>38.375660913225175</v>
      </c>
      <c r="O42">
        <f>K_All!F41</f>
        <v>84.604566712572762</v>
      </c>
      <c r="P42">
        <f>K_All!J41</f>
        <v>111.96319858222549</v>
      </c>
      <c r="Q42">
        <f>K_All!B41</f>
        <v>148.41747128263842</v>
      </c>
      <c r="S42">
        <f t="shared" si="1"/>
        <v>1.1451577766132335</v>
      </c>
      <c r="T42">
        <f t="shared" si="2"/>
        <v>0.29325019793439383</v>
      </c>
      <c r="U42">
        <f t="shared" si="3"/>
        <v>0</v>
      </c>
      <c r="V42">
        <f t="shared" si="4"/>
        <v>1.9926851304825508</v>
      </c>
      <c r="W42">
        <f t="shared" si="5"/>
        <v>0</v>
      </c>
      <c r="X42">
        <f t="shared" si="6"/>
        <v>48.801407159296708</v>
      </c>
      <c r="Y42">
        <f t="shared" si="7"/>
        <v>70.338173281187295</v>
      </c>
      <c r="AA42">
        <f t="shared" si="8"/>
        <v>122.57067354551418</v>
      </c>
      <c r="AC42" s="147">
        <f t="shared" si="9"/>
        <v>0.17945925848537947</v>
      </c>
      <c r="AE42" s="147">
        <f>AC42*Exact_method_vals!B41</f>
        <v>0.2458591841249699</v>
      </c>
    </row>
    <row r="43" spans="1:31" x14ac:dyDescent="0.25">
      <c r="A43" s="3">
        <v>2000</v>
      </c>
      <c r="B43" s="147">
        <f>Lamp_Allocation!CC37</f>
        <v>1.8115475423910711E-2</v>
      </c>
      <c r="C43" s="147">
        <f>Lamp_Allocation!CD37</f>
        <v>7.3234599699506325E-2</v>
      </c>
      <c r="D43" s="147">
        <f>Lamp_Allocation!CE37</f>
        <v>0</v>
      </c>
      <c r="E43" s="147">
        <f>Lamp_Allocation!CF37</f>
        <v>3.5071903842026186E-2</v>
      </c>
      <c r="F43" s="147">
        <f>Lamp_Allocation!CG37</f>
        <v>0</v>
      </c>
      <c r="G43" s="147">
        <f>Lamp_Allocation!CH37</f>
        <v>0.4395363811976819</v>
      </c>
      <c r="H43" s="147">
        <f>Lamp_Allocation!CI37</f>
        <v>0.43404163983687488</v>
      </c>
      <c r="I43" s="147">
        <f>Lamp_Allocation!CJ37</f>
        <v>1</v>
      </c>
      <c r="K43">
        <f>K_All!C42</f>
        <v>59.945900641967</v>
      </c>
      <c r="L43">
        <f>K_All!G42</f>
        <v>15.216128853961493</v>
      </c>
      <c r="M43">
        <f>K_All!I42</f>
        <v>7.6118799412862774</v>
      </c>
      <c r="N43">
        <f>K_All!E42</f>
        <v>38.389745772487728</v>
      </c>
      <c r="O43">
        <f>K_All!F42</f>
        <v>84.867081100292069</v>
      </c>
      <c r="P43">
        <f>K_All!J42</f>
        <v>112.02909597128908</v>
      </c>
      <c r="Q43">
        <f>K_All!B42</f>
        <v>150.04361940940043</v>
      </c>
      <c r="S43">
        <f t="shared" si="1"/>
        <v>1.0859484898437466</v>
      </c>
      <c r="T43">
        <f t="shared" si="2"/>
        <v>1.1143471055959779</v>
      </c>
      <c r="U43">
        <f t="shared" si="3"/>
        <v>0</v>
      </c>
      <c r="V43">
        <f t="shared" si="4"/>
        <v>1.3464014722525208</v>
      </c>
      <c r="W43">
        <f t="shared" si="5"/>
        <v>0</v>
      </c>
      <c r="X43">
        <f t="shared" si="6"/>
        <v>49.24086343206821</v>
      </c>
      <c r="Y43">
        <f t="shared" si="7"/>
        <v>65.12517861551612</v>
      </c>
      <c r="AA43">
        <f t="shared" si="8"/>
        <v>117.91273911527657</v>
      </c>
      <c r="AC43" s="147">
        <f t="shared" si="9"/>
        <v>0.17263944233569042</v>
      </c>
      <c r="AE43" s="147">
        <f>AC43*Exact_method_vals!B42</f>
        <v>0.2365160359998959</v>
      </c>
    </row>
    <row r="44" spans="1:31" x14ac:dyDescent="0.25">
      <c r="A44" s="3">
        <v>2001</v>
      </c>
      <c r="B44" s="147">
        <f>Lamp_Allocation!CC38</f>
        <v>1.7938723332914203E-2</v>
      </c>
      <c r="C44" s="147">
        <f>Lamp_Allocation!CD38</f>
        <v>7.3640974055911801E-2</v>
      </c>
      <c r="D44" s="147">
        <f>Lamp_Allocation!CE38</f>
        <v>0</v>
      </c>
      <c r="E44" s="147">
        <f>Lamp_Allocation!CF38</f>
        <v>3.0889810972798522E-2</v>
      </c>
      <c r="F44" s="147">
        <f>Lamp_Allocation!CG38</f>
        <v>0</v>
      </c>
      <c r="G44" s="147">
        <f>Lamp_Allocation!CH38</f>
        <v>0.46644871956075273</v>
      </c>
      <c r="H44" s="147">
        <f>Lamp_Allocation!CI38</f>
        <v>0.41108177207762264</v>
      </c>
      <c r="I44" s="147">
        <f>Lamp_Allocation!CJ38</f>
        <v>0.99999999999999989</v>
      </c>
      <c r="K44">
        <f>K_All!C43</f>
        <v>60.426379389921522</v>
      </c>
      <c r="L44">
        <f>K_All!G43</f>
        <v>15.018741206737161</v>
      </c>
      <c r="M44">
        <f>K_All!I43</f>
        <v>9.1624185439157166</v>
      </c>
      <c r="N44">
        <f>K_All!E43</f>
        <v>38.403830631750274</v>
      </c>
      <c r="O44">
        <f>K_All!F43</f>
        <v>85.129595488011262</v>
      </c>
      <c r="P44">
        <f>K_All!J43</f>
        <v>112.09499336035267</v>
      </c>
      <c r="Q44">
        <f>K_All!B43</f>
        <v>151.66976753616245</v>
      </c>
      <c r="S44">
        <f t="shared" si="1"/>
        <v>1.0839721018855111</v>
      </c>
      <c r="T44">
        <f t="shared" si="2"/>
        <v>1.1059947315577847</v>
      </c>
      <c r="U44">
        <f t="shared" si="3"/>
        <v>0</v>
      </c>
      <c r="V44">
        <f t="shared" si="4"/>
        <v>1.1862870688461356</v>
      </c>
      <c r="W44">
        <f t="shared" si="5"/>
        <v>0</v>
      </c>
      <c r="X44">
        <f t="shared" si="6"/>
        <v>52.286566122107587</v>
      </c>
      <c r="Y44">
        <f t="shared" si="7"/>
        <v>62.348676809366744</v>
      </c>
      <c r="AA44">
        <f t="shared" si="8"/>
        <v>118.01149683376377</v>
      </c>
      <c r="AC44" s="147">
        <f t="shared" si="9"/>
        <v>0.17278403635982983</v>
      </c>
      <c r="AE44" s="147">
        <f>AC44*Exact_method_vals!B43</f>
        <v>0.23671412981296688</v>
      </c>
    </row>
    <row r="45" spans="1:31" x14ac:dyDescent="0.25">
      <c r="A45" s="3">
        <v>2002</v>
      </c>
      <c r="B45" s="147">
        <f>Lamp_Allocation!CC39</f>
        <v>1.77672247922381E-2</v>
      </c>
      <c r="C45" s="147">
        <f>Lamp_Allocation!CD39</f>
        <v>7.4016457199001101E-2</v>
      </c>
      <c r="D45" s="147">
        <f>Lamp_Allocation!CE39</f>
        <v>0</v>
      </c>
      <c r="E45" s="147">
        <f>Lamp_Allocation!CF39</f>
        <v>2.7060220248086138E-2</v>
      </c>
      <c r="F45" s="147">
        <f>Lamp_Allocation!CG39</f>
        <v>0</v>
      </c>
      <c r="G45" s="147">
        <f>Lamp_Allocation!CH39</f>
        <v>0.49207843779424415</v>
      </c>
      <c r="H45" s="147">
        <f>Lamp_Allocation!CI39</f>
        <v>0.38907765996643062</v>
      </c>
      <c r="I45" s="147">
        <f>Lamp_Allocation!CJ39</f>
        <v>1</v>
      </c>
      <c r="K45">
        <f>K_All!C44</f>
        <v>60.906858137876043</v>
      </c>
      <c r="L45">
        <f>K_All!G44</f>
        <v>14.821353559512829</v>
      </c>
      <c r="M45">
        <f>K_All!I44</f>
        <v>11.028801586655675</v>
      </c>
      <c r="N45">
        <f>K_All!E44</f>
        <v>38.417915491012828</v>
      </c>
      <c r="O45">
        <f>K_All!F44</f>
        <v>85.392109875730569</v>
      </c>
      <c r="P45">
        <f>K_All!J44</f>
        <v>112.16089074941624</v>
      </c>
      <c r="Q45">
        <f>K_All!B44</f>
        <v>153.29591566292402</v>
      </c>
      <c r="S45">
        <f t="shared" si="1"/>
        <v>1.0821458399246</v>
      </c>
      <c r="T45">
        <f t="shared" si="2"/>
        <v>1.097024081368944</v>
      </c>
      <c r="U45">
        <f t="shared" si="3"/>
        <v>0</v>
      </c>
      <c r="V45">
        <f t="shared" si="4"/>
        <v>1.0395972546591674</v>
      </c>
      <c r="W45">
        <f t="shared" si="5"/>
        <v>0</v>
      </c>
      <c r="X45">
        <f t="shared" si="6"/>
        <v>55.191955901583633</v>
      </c>
      <c r="Y45">
        <f t="shared" si="7"/>
        <v>59.644016148541773</v>
      </c>
      <c r="AA45">
        <f t="shared" si="8"/>
        <v>118.05473922607811</v>
      </c>
      <c r="AC45" s="147">
        <f t="shared" si="9"/>
        <v>0.1728473487936722</v>
      </c>
      <c r="AE45" s="147">
        <f>AC45*Exact_method_vals!B44</f>
        <v>0.23680086784733093</v>
      </c>
    </row>
    <row r="46" spans="1:31" x14ac:dyDescent="0.25">
      <c r="A46" s="3">
        <v>2003</v>
      </c>
      <c r="B46" s="147">
        <f>Lamp_Allocation!CC40</f>
        <v>1.7595073379453756E-2</v>
      </c>
      <c r="C46" s="147">
        <f>Lamp_Allocation!CD40</f>
        <v>7.4379173831327236E-2</v>
      </c>
      <c r="D46" s="147">
        <f>Lamp_Allocation!CE40</f>
        <v>0</v>
      </c>
      <c r="E46" s="147">
        <f>Lamp_Allocation!CF40</f>
        <v>2.4033270684208421E-2</v>
      </c>
      <c r="F46" s="147">
        <f>Lamp_Allocation!CG40</f>
        <v>0</v>
      </c>
      <c r="G46" s="147">
        <f>Lamp_Allocation!CH40</f>
        <v>0.51605550445875159</v>
      </c>
      <c r="H46" s="147">
        <f>Lamp_Allocation!CI40</f>
        <v>0.3679369776462591</v>
      </c>
      <c r="I46" s="147">
        <f>Lamp_Allocation!CJ40</f>
        <v>1</v>
      </c>
      <c r="K46">
        <f>K_All!C45</f>
        <v>61.387336885830564</v>
      </c>
      <c r="L46">
        <f>K_All!G45</f>
        <v>14.62396591228844</v>
      </c>
      <c r="M46">
        <f>K_All!I45</f>
        <v>13.275366526295928</v>
      </c>
      <c r="N46">
        <f>K_All!E45</f>
        <v>38.432000350275381</v>
      </c>
      <c r="O46">
        <f>K_All!F45</f>
        <v>85.654624263449762</v>
      </c>
      <c r="P46">
        <f>K_All!J45</f>
        <v>112.22678813847983</v>
      </c>
      <c r="Q46">
        <f>K_All!B45</f>
        <v>154.92206378968604</v>
      </c>
      <c r="S46">
        <f t="shared" si="1"/>
        <v>1.0801146970754369</v>
      </c>
      <c r="T46">
        <f t="shared" si="2"/>
        <v>1.0877185026935059</v>
      </c>
      <c r="U46">
        <f t="shared" si="3"/>
        <v>0</v>
      </c>
      <c r="V46">
        <f t="shared" si="4"/>
        <v>0.92364666735376111</v>
      </c>
      <c r="W46">
        <f t="shared" si="5"/>
        <v>0</v>
      </c>
      <c r="X46">
        <f t="shared" si="6"/>
        <v>57.915251766588646</v>
      </c>
      <c r="Y46">
        <f t="shared" si="7"/>
        <v>57.001555921498039</v>
      </c>
      <c r="AA46">
        <f t="shared" si="8"/>
        <v>118.00828755520939</v>
      </c>
      <c r="AC46" s="147">
        <f t="shared" si="9"/>
        <v>0.17277933756253205</v>
      </c>
      <c r="AE46" s="147">
        <f>AC46*Exact_method_vals!B45</f>
        <v>0.23670769246066894</v>
      </c>
    </row>
    <row r="47" spans="1:31" x14ac:dyDescent="0.25">
      <c r="A47" s="3">
        <v>2004</v>
      </c>
      <c r="B47" s="147">
        <f>Lamp_Allocation!CC41</f>
        <v>1.7497744124916632E-2</v>
      </c>
      <c r="C47" s="147">
        <f>Lamp_Allocation!CD41</f>
        <v>6.9520185177919885E-2</v>
      </c>
      <c r="D47" s="147">
        <f>Lamp_Allocation!CE41</f>
        <v>1.5693044058221195E-3</v>
      </c>
      <c r="E47" s="147">
        <f>Lamp_Allocation!CF41</f>
        <v>2.1146376868453057E-2</v>
      </c>
      <c r="F47" s="147">
        <f>Lamp_Allocation!CG41</f>
        <v>0</v>
      </c>
      <c r="G47" s="147">
        <f>Lamp_Allocation!CH41</f>
        <v>0.54117462434775787</v>
      </c>
      <c r="H47" s="147">
        <f>Lamp_Allocation!CI41</f>
        <v>0.34909176507513046</v>
      </c>
      <c r="I47" s="147">
        <f>Lamp_Allocation!CJ41</f>
        <v>1</v>
      </c>
      <c r="K47">
        <f>K_All!C46</f>
        <v>61.867815633785085</v>
      </c>
      <c r="L47">
        <f>K_All!G46</f>
        <v>14.426578265064109</v>
      </c>
      <c r="M47">
        <f>K_All!I46</f>
        <v>15.979556348238679</v>
      </c>
      <c r="N47">
        <f>K_All!E46</f>
        <v>38.446085209537934</v>
      </c>
      <c r="O47">
        <f>K_All!F46</f>
        <v>85.917138651169068</v>
      </c>
      <c r="P47">
        <f>K_All!J46</f>
        <v>112.29268552754343</v>
      </c>
      <c r="Q47">
        <f>K_All!B46</f>
        <v>156.54821191644805</v>
      </c>
      <c r="S47">
        <f t="shared" si="1"/>
        <v>1.0825472075274882</v>
      </c>
      <c r="T47">
        <f t="shared" si="2"/>
        <v>1.0029383924710109</v>
      </c>
      <c r="U47">
        <f t="shared" si="3"/>
        <v>2.5076788180373778E-2</v>
      </c>
      <c r="V47">
        <f t="shared" si="4"/>
        <v>0.81299540695754813</v>
      </c>
      <c r="W47">
        <f t="shared" si="5"/>
        <v>0</v>
      </c>
      <c r="X47">
        <f t="shared" si="6"/>
        <v>60.769951907369219</v>
      </c>
      <c r="Y47">
        <f t="shared" si="7"/>
        <v>54.649691617268424</v>
      </c>
      <c r="AA47">
        <f t="shared" si="8"/>
        <v>118.34320131977407</v>
      </c>
      <c r="AC47" s="147">
        <f t="shared" si="9"/>
        <v>0.17326969446526216</v>
      </c>
      <c r="AE47" s="147">
        <f>AC47*Exact_method_vals!B46</f>
        <v>0.23737948141740919</v>
      </c>
    </row>
    <row r="48" spans="1:31" x14ac:dyDescent="0.25">
      <c r="A48" s="3">
        <v>2005</v>
      </c>
      <c r="B48" s="147">
        <f>Lamp_Allocation!CC42</f>
        <v>1.7401347449470642E-2</v>
      </c>
      <c r="C48" s="147">
        <f>Lamp_Allocation!CD42</f>
        <v>6.4870067372473542E-2</v>
      </c>
      <c r="D48" s="147">
        <f>Lamp_Allocation!CE42</f>
        <v>3.0413859480269492E-3</v>
      </c>
      <c r="E48" s="147">
        <f>Lamp_Allocation!CF42</f>
        <v>1.8363811357074107E-2</v>
      </c>
      <c r="F48" s="147">
        <f>Lamp_Allocation!CG42</f>
        <v>0</v>
      </c>
      <c r="G48" s="147">
        <f>Lamp_Allocation!CH42</f>
        <v>0.5654667949951877</v>
      </c>
      <c r="H48" s="147">
        <f>Lamp_Allocation!CI42</f>
        <v>0.33085659287776709</v>
      </c>
      <c r="I48" s="147">
        <f>Lamp_Allocation!CJ42</f>
        <v>1</v>
      </c>
      <c r="K48">
        <f>K_All!C47</f>
        <v>62.348294381739606</v>
      </c>
      <c r="L48">
        <f>K_All!G47</f>
        <v>14.229190617839777</v>
      </c>
      <c r="M48">
        <f>K_All!I47</f>
        <v>19.234589160362813</v>
      </c>
      <c r="N48">
        <f>K_All!E47</f>
        <v>38.460170068800487</v>
      </c>
      <c r="O48">
        <f>K_All!F47</f>
        <v>86.179653038888262</v>
      </c>
      <c r="P48">
        <f>K_All!J47</f>
        <v>112.35858291660702</v>
      </c>
      <c r="Q48">
        <f>K_All!B47</f>
        <v>158.17436004320962</v>
      </c>
      <c r="S48">
        <f t="shared" si="1"/>
        <v>1.0849443334185294</v>
      </c>
      <c r="T48">
        <f t="shared" si="2"/>
        <v>0.92304855403503472</v>
      </c>
      <c r="U48">
        <f t="shared" si="3"/>
        <v>5.8499809188398935E-2</v>
      </c>
      <c r="V48">
        <f t="shared" si="4"/>
        <v>0.70627530790444004</v>
      </c>
      <c r="W48">
        <f t="shared" si="5"/>
        <v>0</v>
      </c>
      <c r="X48">
        <f t="shared" si="6"/>
        <v>63.535047772054824</v>
      </c>
      <c r="Y48">
        <f t="shared" si="7"/>
        <v>52.333029844517554</v>
      </c>
      <c r="AA48">
        <f t="shared" si="8"/>
        <v>118.64084562111879</v>
      </c>
      <c r="AC48" s="147">
        <f t="shared" si="9"/>
        <v>0.17370548407191624</v>
      </c>
      <c r="AE48" s="147">
        <f>AC48*Exact_method_vals!B47</f>
        <v>0.23797651317852528</v>
      </c>
    </row>
    <row r="49" spans="1:31" x14ac:dyDescent="0.25">
      <c r="A49" s="3">
        <v>2006</v>
      </c>
      <c r="B49" s="147">
        <f>Lamp_Allocation!CC43</f>
        <v>1.7512933512167081E-2</v>
      </c>
      <c r="C49" s="147">
        <f>Lamp_Allocation!CD43</f>
        <v>6.1314428051350824E-2</v>
      </c>
      <c r="D49" s="147">
        <f>Lamp_Allocation!CE43</f>
        <v>4.5219390687871227E-3</v>
      </c>
      <c r="E49" s="147">
        <f>Lamp_Allocation!CF43</f>
        <v>1.5405250047901893E-2</v>
      </c>
      <c r="F49" s="147">
        <f>Lamp_Allocation!CG43</f>
        <v>9.3887717953630954E-3</v>
      </c>
      <c r="G49" s="147">
        <f>Lamp_Allocation!CH43</f>
        <v>0.57413297566583632</v>
      </c>
      <c r="H49" s="147">
        <f>Lamp_Allocation!CI43</f>
        <v>0.31772370185859355</v>
      </c>
      <c r="I49" s="147">
        <f>Lamp_Allocation!CJ43</f>
        <v>0.99999999999999989</v>
      </c>
      <c r="K49">
        <f>K_All!C48</f>
        <v>62.828773129694127</v>
      </c>
      <c r="L49">
        <f>K_All!G48</f>
        <v>14.031802970615445</v>
      </c>
      <c r="M49">
        <f>K_All!I48</f>
        <v>23.152671582694154</v>
      </c>
      <c r="N49">
        <f>K_All!E48</f>
        <v>38.474254928063033</v>
      </c>
      <c r="O49">
        <f>K_All!F48</f>
        <v>86.442167426607455</v>
      </c>
      <c r="P49">
        <f>K_All!J48</f>
        <v>112.42448030567061</v>
      </c>
      <c r="Q49">
        <f>K_All!B48</f>
        <v>159.80050816997164</v>
      </c>
      <c r="S49">
        <f t="shared" si="1"/>
        <v>1.1003161264713628</v>
      </c>
      <c r="T49">
        <f t="shared" si="2"/>
        <v>0.86035197367253147</v>
      </c>
      <c r="U49">
        <f t="shared" si="3"/>
        <v>0.10469497017658208</v>
      </c>
      <c r="V49">
        <f t="shared" si="4"/>
        <v>0.59270551757353274</v>
      </c>
      <c r="W49">
        <f t="shared" si="5"/>
        <v>0.81158578346498655</v>
      </c>
      <c r="X49">
        <f t="shared" si="6"/>
        <v>64.546601415579886</v>
      </c>
      <c r="Y49">
        <f t="shared" si="7"/>
        <v>50.772409014647813</v>
      </c>
      <c r="AA49">
        <f t="shared" si="8"/>
        <v>118.78866480158669</v>
      </c>
      <c r="AC49" s="147">
        <f t="shared" si="9"/>
        <v>0.17392191039763791</v>
      </c>
      <c r="AE49" s="147">
        <f>AC49*Exact_method_vals!B48</f>
        <v>0.23827301724476396</v>
      </c>
    </row>
    <row r="50" spans="1:31" x14ac:dyDescent="0.25">
      <c r="A50" s="3">
        <v>2007</v>
      </c>
      <c r="B50" s="147">
        <f>Lamp_Allocation!CC44</f>
        <v>1.7603224089422859E-2</v>
      </c>
      <c r="C50" s="147">
        <f>Lamp_Allocation!CD44</f>
        <v>6.2238613033229417E-2</v>
      </c>
      <c r="D50" s="147">
        <f>Lamp_Allocation!CE44</f>
        <v>4.6384305376017034E-3</v>
      </c>
      <c r="E50" s="147">
        <f>Lamp_Allocation!CF44</f>
        <v>1.1862215801079767E-2</v>
      </c>
      <c r="F50" s="147">
        <f>Lamp_Allocation!CG44</f>
        <v>1.8629761995285533E-2</v>
      </c>
      <c r="G50" s="147">
        <f>Lamp_Allocation!CH44</f>
        <v>0.58132461409778735</v>
      </c>
      <c r="H50" s="147">
        <f>Lamp_Allocation!CI44</f>
        <v>0.30370314044559349</v>
      </c>
      <c r="I50" s="147">
        <f>Lamp_Allocation!CJ44</f>
        <v>1</v>
      </c>
      <c r="K50">
        <f>K_All!C49</f>
        <v>63.309251877648649</v>
      </c>
      <c r="L50">
        <f>K_All!G49</f>
        <v>13.834415323391056</v>
      </c>
      <c r="M50">
        <f>K_All!I49</f>
        <v>27.868866703988012</v>
      </c>
      <c r="N50">
        <f>K_All!E49</f>
        <v>38.488339787325586</v>
      </c>
      <c r="O50">
        <f>K_All!F49</f>
        <v>86.704681814326761</v>
      </c>
      <c r="P50">
        <f>K_All!J49</f>
        <v>112.49037769473418</v>
      </c>
      <c r="Q50">
        <f>K_All!B49</f>
        <v>161.42665629673365</v>
      </c>
      <c r="S50">
        <f t="shared" si="1"/>
        <v>1.114446947735964</v>
      </c>
      <c r="T50">
        <f t="shared" si="2"/>
        <v>0.86103482185351532</v>
      </c>
      <c r="U50">
        <f t="shared" si="3"/>
        <v>0.12926780236812932</v>
      </c>
      <c r="V50">
        <f t="shared" si="4"/>
        <v>0.45655699238254066</v>
      </c>
      <c r="W50">
        <f t="shared" si="5"/>
        <v>1.6152875860778693</v>
      </c>
      <c r="X50">
        <f t="shared" si="6"/>
        <v>65.393425403105695</v>
      </c>
      <c r="Y50">
        <f t="shared" si="7"/>
        <v>49.025782468949451</v>
      </c>
      <c r="AA50">
        <f t="shared" si="8"/>
        <v>118.59580202247315</v>
      </c>
      <c r="AC50" s="147">
        <f t="shared" si="9"/>
        <v>0.17363953443993141</v>
      </c>
      <c r="AE50" s="147">
        <f>AC50*Exact_method_vals!B49</f>
        <v>0.23788616218270606</v>
      </c>
    </row>
    <row r="51" spans="1:31" x14ac:dyDescent="0.25">
      <c r="A51" s="3">
        <v>2008</v>
      </c>
      <c r="B51" s="147">
        <f>Lamp_Allocation!CC45</f>
        <v>1.7688101074863283E-2</v>
      </c>
      <c r="C51" s="147">
        <f>Lamp_Allocation!CD45</f>
        <v>6.3134075051857419E-2</v>
      </c>
      <c r="D51" s="147">
        <f>Lamp_Allocation!CE45</f>
        <v>4.676598151989439E-3</v>
      </c>
      <c r="E51" s="147">
        <f>Lamp_Allocation!CF45</f>
        <v>8.8251932868187808E-3</v>
      </c>
      <c r="F51" s="147">
        <f>Lamp_Allocation!CG45</f>
        <v>2.7757872902130866E-2</v>
      </c>
      <c r="G51" s="147">
        <f>Lamp_Allocation!CH45</f>
        <v>0.58811993211389779</v>
      </c>
      <c r="H51" s="147">
        <f>Lamp_Allocation!CI45</f>
        <v>0.28979822741844236</v>
      </c>
      <c r="I51" s="147">
        <f>Lamp_Allocation!CJ45</f>
        <v>1</v>
      </c>
      <c r="K51">
        <f>K_All!C50</f>
        <v>63.78973062560317</v>
      </c>
      <c r="L51">
        <f>K_All!G50</f>
        <v>13.637027676166724</v>
      </c>
      <c r="M51">
        <f>K_All!I50</f>
        <v>33.545749940373582</v>
      </c>
      <c r="N51">
        <f>K_All!E50</f>
        <v>38.502424646588139</v>
      </c>
      <c r="O51">
        <f>K_All!F50</f>
        <v>86.967196202045955</v>
      </c>
      <c r="P51">
        <f>K_All!J50</f>
        <v>112.55627508379777</v>
      </c>
      <c r="Q51">
        <f>K_All!B50</f>
        <v>163.05280442349567</v>
      </c>
      <c r="S51">
        <f t="shared" si="1"/>
        <v>1.1283192028439708</v>
      </c>
      <c r="T51">
        <f t="shared" si="2"/>
        <v>0.86096112879136677</v>
      </c>
      <c r="U51">
        <f t="shared" si="3"/>
        <v>0.15687999217825094</v>
      </c>
      <c r="V51">
        <f t="shared" si="4"/>
        <v>0.3397913395173156</v>
      </c>
      <c r="W51">
        <f t="shared" si="5"/>
        <v>2.4140243788310696</v>
      </c>
      <c r="X51">
        <f t="shared" si="6"/>
        <v>66.196588861276354</v>
      </c>
      <c r="Y51">
        <f t="shared" si="7"/>
        <v>47.252413697535005</v>
      </c>
      <c r="AA51">
        <f t="shared" si="8"/>
        <v>118.34897860097333</v>
      </c>
      <c r="AC51" s="147">
        <f t="shared" si="9"/>
        <v>0.17327815314930209</v>
      </c>
      <c r="AE51" s="147">
        <f>AC51*Exact_method_vals!B50</f>
        <v>0.23739106981454389</v>
      </c>
    </row>
    <row r="52" spans="1:31" x14ac:dyDescent="0.25">
      <c r="A52" s="3">
        <v>2009</v>
      </c>
      <c r="B52" s="147">
        <f>Lamp_Allocation!CC46</f>
        <v>1.7841011743450774E-2</v>
      </c>
      <c r="C52" s="147">
        <f>Lamp_Allocation!CD46</f>
        <v>5.8905450165612779E-2</v>
      </c>
      <c r="D52" s="147">
        <f>Lamp_Allocation!CE46</f>
        <v>5.6458897922312566E-3</v>
      </c>
      <c r="E52" s="147">
        <f>Lamp_Allocation!CF46</f>
        <v>6.6621499548328829E-3</v>
      </c>
      <c r="F52" s="147">
        <f>Lamp_Allocation!CG46</f>
        <v>3.6924119241192419E-2</v>
      </c>
      <c r="G52" s="147">
        <f>Lamp_Allocation!CH46</f>
        <v>0.59665763324299914</v>
      </c>
      <c r="H52" s="147">
        <f>Lamp_Allocation!CI46</f>
        <v>0.27736374585968088</v>
      </c>
      <c r="I52" s="147">
        <f>Lamp_Allocation!CJ46</f>
        <v>1.0000000000000002</v>
      </c>
      <c r="K52">
        <f>K_All!C51</f>
        <v>64.270209373557691</v>
      </c>
      <c r="L52">
        <f>K_All!G51</f>
        <v>13.439640028942392</v>
      </c>
      <c r="M52">
        <f>K_All!I51</f>
        <v>40.379013291596905</v>
      </c>
      <c r="N52">
        <f>K_All!E51</f>
        <v>38.516509505850692</v>
      </c>
      <c r="O52">
        <f>K_All!F51</f>
        <v>87.229710589765261</v>
      </c>
      <c r="P52">
        <f>K_All!J51</f>
        <v>112.62217247286137</v>
      </c>
      <c r="Q52">
        <f>K_All!B51</f>
        <v>164.67895255025724</v>
      </c>
      <c r="S52">
        <f t="shared" si="1"/>
        <v>1.1466455601876828</v>
      </c>
      <c r="T52">
        <f t="shared" si="2"/>
        <v>0.79166804596864082</v>
      </c>
      <c r="U52">
        <f t="shared" si="3"/>
        <v>0.22797545896339719</v>
      </c>
      <c r="V52">
        <f t="shared" si="4"/>
        <v>0.25660276206472349</v>
      </c>
      <c r="W52">
        <f t="shared" si="5"/>
        <v>3.2208802351911974</v>
      </c>
      <c r="X52">
        <f t="shared" si="6"/>
        <v>67.196878878342304</v>
      </c>
      <c r="Y52">
        <f t="shared" si="7"/>
        <v>45.675971143587994</v>
      </c>
      <c r="AA52">
        <f t="shared" si="8"/>
        <v>118.51662208430594</v>
      </c>
      <c r="AC52" s="147">
        <f t="shared" si="9"/>
        <v>0.17352360480864706</v>
      </c>
      <c r="AE52" s="147">
        <f>AC52*Exact_method_vals!B51</f>
        <v>0.2377273385878465</v>
      </c>
    </row>
    <row r="53" spans="1:31" x14ac:dyDescent="0.25">
      <c r="A53" s="3">
        <v>2010</v>
      </c>
      <c r="B53" s="147">
        <f>Lamp_Allocation!CC47</f>
        <v>1.8015646156160674E-2</v>
      </c>
      <c r="C53" s="147">
        <f>Lamp_Allocation!CD47</f>
        <v>5.382127275462615E-2</v>
      </c>
      <c r="D53" s="147">
        <f>Lamp_Allocation!CE47</f>
        <v>6.8075823679855573E-3</v>
      </c>
      <c r="E53" s="147">
        <f>Lamp_Allocation!CF47</f>
        <v>4.9646457048292464E-3</v>
      </c>
      <c r="F53" s="147">
        <f>Lamp_Allocation!CG47</f>
        <v>4.5998194674289158E-2</v>
      </c>
      <c r="G53" s="147">
        <f>Lamp_Allocation!CH47</f>
        <v>0.6050473897999098</v>
      </c>
      <c r="H53" s="147">
        <f>Lamp_Allocation!CI47</f>
        <v>0.26534526854219948</v>
      </c>
      <c r="I53" s="147">
        <f>Lamp_Allocation!CJ47</f>
        <v>1</v>
      </c>
      <c r="K53">
        <f>K_All!C52</f>
        <v>64.750688121512098</v>
      </c>
      <c r="L53">
        <f>K_All!G52</f>
        <v>13.24225238171806</v>
      </c>
      <c r="M53">
        <f>K_All!I52</f>
        <v>48.604211183263502</v>
      </c>
      <c r="N53">
        <f>K_All!E52</f>
        <v>38.530594365113245</v>
      </c>
      <c r="O53">
        <f>K_All!F52</f>
        <v>87.492224977484454</v>
      </c>
      <c r="P53">
        <f>K_All!J52</f>
        <v>112.68806986192496</v>
      </c>
      <c r="Q53">
        <f>K_All!B52</f>
        <v>166.30510067701925</v>
      </c>
      <c r="S53">
        <f t="shared" si="1"/>
        <v>1.1665254855650782</v>
      </c>
      <c r="T53">
        <f t="shared" si="2"/>
        <v>0.71271487732204553</v>
      </c>
      <c r="U53">
        <f t="shared" si="3"/>
        <v>0.33087717106103104</v>
      </c>
      <c r="V53">
        <f t="shared" si="4"/>
        <v>0.19129074981927743</v>
      </c>
      <c r="W53">
        <f t="shared" si="5"/>
        <v>4.024484397001034</v>
      </c>
      <c r="X53">
        <f t="shared" si="6"/>
        <v>68.181622531547575</v>
      </c>
      <c r="Y53">
        <f t="shared" si="7"/>
        <v>44.128271599081195</v>
      </c>
      <c r="AA53">
        <f t="shared" si="8"/>
        <v>118.73578681139725</v>
      </c>
      <c r="AC53" s="147">
        <f t="shared" si="9"/>
        <v>0.17384449020702378</v>
      </c>
      <c r="AE53" s="147">
        <f>AC53*Exact_method_vals!B52</f>
        <v>0.23816695158362258</v>
      </c>
    </row>
    <row r="54" spans="1:31" x14ac:dyDescent="0.25">
      <c r="A54" s="3">
        <v>2011</v>
      </c>
      <c r="B54" s="147">
        <f>Lamp_Allocation!CC48</f>
        <v>1.8276368843501523E-2</v>
      </c>
      <c r="C54" s="147">
        <f>Lamp_Allocation!CD48</f>
        <v>4.6463428420695632E-2</v>
      </c>
      <c r="D54" s="147">
        <f>Lamp_Allocation!CE48</f>
        <v>8.3279948750800761E-3</v>
      </c>
      <c r="E54" s="147">
        <f>Lamp_Allocation!CF48</f>
        <v>3.3914911255982214E-3</v>
      </c>
      <c r="F54" s="147">
        <f>Lamp_Allocation!CG48</f>
        <v>5.5092889173606656E-2</v>
      </c>
      <c r="G54" s="147">
        <f>Lamp_Allocation!CH48</f>
        <v>0.61438745901948233</v>
      </c>
      <c r="H54" s="147">
        <f>Lamp_Allocation!CI48</f>
        <v>0.25406036854203567</v>
      </c>
      <c r="I54" s="147">
        <f>Lamp_Allocation!CJ48</f>
        <v>1.0000000000000002</v>
      </c>
      <c r="K54">
        <f>K_All!C53</f>
        <v>65.23116686946662</v>
      </c>
      <c r="L54">
        <f>K_All!G53</f>
        <v>13.044864734493729</v>
      </c>
      <c r="M54">
        <f>K_All!I53</f>
        <v>58.504880435972247</v>
      </c>
      <c r="N54">
        <f>K_All!E53</f>
        <v>38.544679224375798</v>
      </c>
      <c r="O54">
        <f>K_All!F53</f>
        <v>87.754739365203761</v>
      </c>
      <c r="P54">
        <f>K_All!J53</f>
        <v>112.75396725098855</v>
      </c>
      <c r="Q54">
        <f>K_All!B53</f>
        <v>167.93124880378127</v>
      </c>
      <c r="S54">
        <f t="shared" si="1"/>
        <v>1.1921888657983686</v>
      </c>
      <c r="T54">
        <f t="shared" si="2"/>
        <v>0.60610913884880613</v>
      </c>
      <c r="U54">
        <f t="shared" si="3"/>
        <v>0.48722834443794949</v>
      </c>
      <c r="V54">
        <f t="shared" si="4"/>
        <v>0.13072393752850064</v>
      </c>
      <c r="W54">
        <f t="shared" si="5"/>
        <v>4.8346621303059081</v>
      </c>
      <c r="X54">
        <f t="shared" si="6"/>
        <v>69.274623433700782</v>
      </c>
      <c r="Y54">
        <f t="shared" si="7"/>
        <v>42.66467496081296</v>
      </c>
      <c r="AA54">
        <f t="shared" si="8"/>
        <v>119.19021081143327</v>
      </c>
      <c r="AC54" s="147">
        <f t="shared" si="9"/>
        <v>0.17450982549258165</v>
      </c>
      <c r="AE54" s="147">
        <f>AC54*Exact_method_vals!B53</f>
        <v>0.23907846092483687</v>
      </c>
    </row>
    <row r="55" spans="1:31" x14ac:dyDescent="0.25">
      <c r="A55" s="3">
        <v>2012</v>
      </c>
      <c r="B55" s="147">
        <f>Lamp_Allocation!CC49</f>
        <v>1.8468859765079126E-2</v>
      </c>
      <c r="C55" s="147">
        <f>Lamp_Allocation!CD49</f>
        <v>3.9732598104014805E-2</v>
      </c>
      <c r="D55" s="147">
        <f>Lamp_Allocation!CE49</f>
        <v>9.7065377497450624E-3</v>
      </c>
      <c r="E55" s="147">
        <f>Lamp_Allocation!CF49</f>
        <v>2.1905805038335158E-3</v>
      </c>
      <c r="F55" s="147">
        <f>Lamp_Allocation!CG49</f>
        <v>6.4131132681195011E-2</v>
      </c>
      <c r="G55" s="147">
        <f>Lamp_Allocation!CH49</f>
        <v>0.62295577293500026</v>
      </c>
      <c r="H55" s="147">
        <f>Lamp_Allocation!CI49</f>
        <v>0.24281451826113234</v>
      </c>
      <c r="I55" s="147">
        <f>Lamp_Allocation!CJ49</f>
        <v>1.0000000000000002</v>
      </c>
      <c r="K55">
        <f>K_All!C54</f>
        <v>65.711645617421141</v>
      </c>
      <c r="L55">
        <f>K_All!G54</f>
        <v>12.84747708726934</v>
      </c>
      <c r="M55">
        <f>K_All!I54</f>
        <v>70.422314270703183</v>
      </c>
      <c r="N55">
        <f>K_All!E54</f>
        <v>38.558764083638351</v>
      </c>
      <c r="O55">
        <f>K_All!F54</f>
        <v>88.017253752922954</v>
      </c>
      <c r="P55">
        <f>K_All!J54</f>
        <v>112.81986464005212</v>
      </c>
      <c r="Q55">
        <f>K_All!B54</f>
        <v>169.55739693054284</v>
      </c>
      <c r="S55">
        <f t="shared" si="1"/>
        <v>1.2136191678407273</v>
      </c>
      <c r="T55">
        <f t="shared" si="2"/>
        <v>0.51046364375901143</v>
      </c>
      <c r="U55">
        <f t="shared" si="3"/>
        <v>0.68355685189299087</v>
      </c>
      <c r="V55">
        <f t="shared" si="4"/>
        <v>8.4466076853534175E-2</v>
      </c>
      <c r="W55">
        <f t="shared" si="5"/>
        <v>5.6446461786631117</v>
      </c>
      <c r="X55">
        <f t="shared" si="6"/>
        <v>70.281785979265777</v>
      </c>
      <c r="Y55">
        <f t="shared" si="7"/>
        <v>41.170997653301356</v>
      </c>
      <c r="AA55">
        <f t="shared" si="8"/>
        <v>119.5895355515765</v>
      </c>
      <c r="AC55" s="147">
        <f t="shared" si="9"/>
        <v>0.1750944883624839</v>
      </c>
      <c r="AE55" s="147">
        <f>AC55*Exact_method_vals!B54</f>
        <v>0.23987944905660297</v>
      </c>
    </row>
    <row r="56" spans="1:31" x14ac:dyDescent="0.25">
      <c r="A56" s="3">
        <v>2013</v>
      </c>
      <c r="B56" s="147">
        <f>Lamp_Allocation!CC50</f>
        <v>1.8658407614443272E-2</v>
      </c>
      <c r="C56" s="147">
        <f>Lamp_Allocation!CD50</f>
        <v>3.5428312433902404E-2</v>
      </c>
      <c r="D56" s="147">
        <f>Lamp_Allocation!CE50</f>
        <v>1.0046834869315607E-2</v>
      </c>
      <c r="E56" s="147">
        <f>Lamp_Allocation!CF50</f>
        <v>1.3219519564888955E-3</v>
      </c>
      <c r="F56" s="147">
        <f>Lamp_Allocation!CG50</f>
        <v>7.2933977942287356E-2</v>
      </c>
      <c r="G56" s="147">
        <f>Lamp_Allocation!CH50</f>
        <v>0.63023115274210617</v>
      </c>
      <c r="H56" s="147">
        <f>Lamp_Allocation!CI50</f>
        <v>0.2313793624414564</v>
      </c>
      <c r="I56" s="147">
        <f>Lamp_Allocation!CJ50</f>
        <v>1</v>
      </c>
      <c r="K56">
        <f>K_All!C55</f>
        <v>66.192124365375662</v>
      </c>
      <c r="L56">
        <f>K_All!G55</f>
        <v>12.650089440045008</v>
      </c>
      <c r="M56">
        <f>K_All!I55</f>
        <v>84.767327277408015</v>
      </c>
      <c r="N56">
        <f>K_All!E55</f>
        <v>38.572848942900904</v>
      </c>
      <c r="O56">
        <f>K_All!F55</f>
        <v>88.279768140642261</v>
      </c>
      <c r="P56">
        <f>K_All!J55</f>
        <v>112.88576202911571</v>
      </c>
      <c r="Q56">
        <f>K_All!B55</f>
        <v>171.18354505730485</v>
      </c>
      <c r="S56">
        <f t="shared" si="1"/>
        <v>1.2350396372751014</v>
      </c>
      <c r="T56">
        <f t="shared" si="2"/>
        <v>0.44817132099872403</v>
      </c>
      <c r="U56">
        <f t="shared" si="3"/>
        <v>0.85164333946935078</v>
      </c>
      <c r="V56">
        <f t="shared" si="4"/>
        <v>5.0991453127418478E-2</v>
      </c>
      <c r="W56">
        <f t="shared" si="5"/>
        <v>6.4385946623198445</v>
      </c>
      <c r="X56">
        <f t="shared" si="6"/>
        <v>71.144123931780669</v>
      </c>
      <c r="Y56">
        <f t="shared" si="7"/>
        <v>39.608339515827524</v>
      </c>
      <c r="AA56">
        <f t="shared" si="8"/>
        <v>119.77690386079863</v>
      </c>
      <c r="AC56" s="147">
        <f t="shared" si="9"/>
        <v>0.17536881970834353</v>
      </c>
      <c r="AE56" s="147">
        <f>AC56*Exact_method_vals!B55</f>
        <v>0.24025528300043067</v>
      </c>
    </row>
    <row r="57" spans="1:31" x14ac:dyDescent="0.25">
      <c r="A57" s="3">
        <v>2014</v>
      </c>
      <c r="B57" s="147">
        <f>Lamp_Allocation!CC51</f>
        <v>1.8821572999735438E-2</v>
      </c>
      <c r="C57" s="147">
        <f>Lamp_Allocation!CD51</f>
        <v>3.1029139423258627E-2</v>
      </c>
      <c r="D57" s="147">
        <f>Lamp_Allocation!CE51</f>
        <v>1.0355644582183755E-2</v>
      </c>
      <c r="E57" s="147">
        <f>Lamp_Allocation!CF51</f>
        <v>7.1809214256018743E-4</v>
      </c>
      <c r="F57" s="147">
        <f>Lamp_Allocation!CG51</f>
        <v>8.1711326958690794E-2</v>
      </c>
      <c r="G57" s="147">
        <f>Lamp_Allocation!CH51</f>
        <v>0.63728787936052</v>
      </c>
      <c r="H57" s="147">
        <f>Lamp_Allocation!CI51</f>
        <v>0.22007634453305111</v>
      </c>
      <c r="I57" s="147">
        <f>Lamp_Allocation!CJ51</f>
        <v>1</v>
      </c>
      <c r="K57">
        <f>K_All!C56</f>
        <v>66.672603113330183</v>
      </c>
      <c r="L57">
        <f>K_All!G56</f>
        <v>12.452701792820676</v>
      </c>
      <c r="M57">
        <f>K_All!I56</f>
        <v>102.03441690560966</v>
      </c>
      <c r="N57">
        <f>K_All!E56</f>
        <v>38.586933802163458</v>
      </c>
      <c r="O57">
        <f>K_All!F56</f>
        <v>88.542282528361454</v>
      </c>
      <c r="P57">
        <f>K_All!J56</f>
        <v>112.9516594181793</v>
      </c>
      <c r="Q57">
        <f>K_All!B56</f>
        <v>172.80969318406687</v>
      </c>
      <c r="S57">
        <f t="shared" si="1"/>
        <v>1.2548832665799323</v>
      </c>
      <c r="T57">
        <f t="shared" si="2"/>
        <v>0.38639662012569542</v>
      </c>
      <c r="U57">
        <f t="shared" si="3"/>
        <v>1.0566321566248553</v>
      </c>
      <c r="V57">
        <f t="shared" si="4"/>
        <v>2.7708973968823675E-2</v>
      </c>
      <c r="W57">
        <f t="shared" si="5"/>
        <v>7.2349073973437186</v>
      </c>
      <c r="X57">
        <f t="shared" si="6"/>
        <v>71.982723500863202</v>
      </c>
      <c r="Y57">
        <f t="shared" si="7"/>
        <v>38.031325575827559</v>
      </c>
      <c r="AA57">
        <f t="shared" si="8"/>
        <v>119.97457749133378</v>
      </c>
      <c r="AC57" s="147">
        <f t="shared" si="9"/>
        <v>0.17565823937237743</v>
      </c>
      <c r="AE57" s="147">
        <f>AC57*Exact_method_vals!B56</f>
        <v>0.2406517879401571</v>
      </c>
    </row>
    <row r="58" spans="1:31" x14ac:dyDescent="0.25">
      <c r="A58" s="3">
        <v>2015</v>
      </c>
      <c r="B58" s="147">
        <f>Lamp_Allocation!CC52</f>
        <v>1.8998599704802631E-2</v>
      </c>
      <c r="C58" s="147">
        <f>Lamp_Allocation!CD52</f>
        <v>2.6302842220792492E-2</v>
      </c>
      <c r="D58" s="147">
        <f>Lamp_Allocation!CE52</f>
        <v>1.0634674336752071E-2</v>
      </c>
      <c r="E58" s="147">
        <f>Lamp_Allocation!CF52</f>
        <v>3.4061234530522648E-4</v>
      </c>
      <c r="F58" s="147">
        <f>Lamp_Allocation!CG52</f>
        <v>9.045150058661014E-2</v>
      </c>
      <c r="G58" s="147">
        <f>Lamp_Allocation!CH52</f>
        <v>0.64440071150134348</v>
      </c>
      <c r="H58" s="147">
        <f>Lamp_Allocation!CI52</f>
        <v>0.20887105930439387</v>
      </c>
      <c r="I58" s="147">
        <f>Lamp_Allocation!CJ52</f>
        <v>0.99999999999999989</v>
      </c>
      <c r="K58">
        <f>K_All!C57</f>
        <v>67.153081861284704</v>
      </c>
      <c r="L58">
        <f>K_All!G57</f>
        <v>12.255314145596344</v>
      </c>
      <c r="M58">
        <f>K_All!I57</f>
        <v>122.81880964817294</v>
      </c>
      <c r="N58">
        <f>K_All!E57</f>
        <v>38.601018661426011</v>
      </c>
      <c r="O58">
        <f>K_All!F57</f>
        <v>88.804796916080761</v>
      </c>
      <c r="P58">
        <f>K_All!J57</f>
        <v>113.0175568072429</v>
      </c>
      <c r="Q58">
        <f>K_All!B57</f>
        <v>174.43584131082889</v>
      </c>
      <c r="S58">
        <f t="shared" si="1"/>
        <v>1.2758145212263905</v>
      </c>
      <c r="T58">
        <f t="shared" si="2"/>
        <v>0.32234959433786697</v>
      </c>
      <c r="U58">
        <f t="shared" si="3"/>
        <v>1.3061380430358625</v>
      </c>
      <c r="V58">
        <f t="shared" si="4"/>
        <v>1.3147983497439128E-2</v>
      </c>
      <c r="W58">
        <f t="shared" si="5"/>
        <v>8.0325271403486731</v>
      </c>
      <c r="X58">
        <f t="shared" si="6"/>
        <v>72.828594018730826</v>
      </c>
      <c r="Y58">
        <f t="shared" si="7"/>
        <v>36.434598955245981</v>
      </c>
      <c r="AA58">
        <f t="shared" si="8"/>
        <v>120.21317025642304</v>
      </c>
      <c r="AC58" s="147">
        <f t="shared" si="9"/>
        <v>0.17600756992155642</v>
      </c>
      <c r="AE58" s="147">
        <f>AC58*Exact_method_vals!B57</f>
        <v>0.2411303707925323</v>
      </c>
    </row>
    <row r="59" spans="1:31" s="2" customFormat="1" x14ac:dyDescent="0.25">
      <c r="A59" s="96">
        <v>2016</v>
      </c>
      <c r="B59" s="155">
        <f>Lamp_Allocation!CC53</f>
        <v>1.9192838719465938E-2</v>
      </c>
      <c r="C59" s="155">
        <f>Lamp_Allocation!CD53</f>
        <v>2.0975572750720681E-2</v>
      </c>
      <c r="D59" s="155">
        <f>Lamp_Allocation!CE53</f>
        <v>1.0923987255348202E-2</v>
      </c>
      <c r="E59" s="155">
        <f>Lamp_Allocation!CF53</f>
        <v>1.5172204521316949E-4</v>
      </c>
      <c r="F59" s="155">
        <f>Lamp_Allocation!CG53</f>
        <v>9.9188287058109545E-2</v>
      </c>
      <c r="G59" s="155">
        <f>Lamp_Allocation!CH53</f>
        <v>0.65172204521316945</v>
      </c>
      <c r="H59" s="155">
        <f>Lamp_Allocation!CI53</f>
        <v>0.19784554695797299</v>
      </c>
      <c r="I59" s="155">
        <f>Lamp_Allocation!CJ53</f>
        <v>1</v>
      </c>
      <c r="K59" s="2">
        <f>K_All!C58</f>
        <v>67.633560609239225</v>
      </c>
      <c r="L59" s="2">
        <f>K_All!G58</f>
        <v>12.057926498372012</v>
      </c>
      <c r="M59" s="2">
        <f>K_All!I58</f>
        <v>147.83697952964755</v>
      </c>
      <c r="N59" s="2">
        <f>K_All!E58</f>
        <v>38.615103520688564</v>
      </c>
      <c r="O59" s="2">
        <f>K_All!F58</f>
        <v>89.067311303799954</v>
      </c>
      <c r="P59" s="2">
        <f>K_All!J58</f>
        <v>113.08345419630649</v>
      </c>
      <c r="Q59" s="2">
        <f>K_All!B58</f>
        <v>176.06198943759046</v>
      </c>
      <c r="S59" s="2">
        <f t="shared" si="1"/>
        <v>1.298080020796353</v>
      </c>
      <c r="T59" s="2">
        <f t="shared" si="2"/>
        <v>0.25292191448944484</v>
      </c>
      <c r="U59" s="2">
        <f t="shared" si="3"/>
        <v>1.6149692802510429</v>
      </c>
      <c r="V59" s="2">
        <f t="shared" si="4"/>
        <v>5.8587624822771306E-3</v>
      </c>
      <c r="W59" s="2">
        <f t="shared" si="5"/>
        <v>8.8344340410953155</v>
      </c>
      <c r="X59" s="2">
        <f t="shared" si="6"/>
        <v>73.698980048586634</v>
      </c>
      <c r="Y59" s="2">
        <f t="shared" si="7"/>
        <v>34.833080598788946</v>
      </c>
      <c r="AA59" s="2">
        <f t="shared" si="8"/>
        <v>120.53832466649001</v>
      </c>
      <c r="AC59" s="155">
        <f t="shared" si="9"/>
        <v>0.1764836378718741</v>
      </c>
      <c r="AE59" s="155">
        <f>AC59*Exact_method_vals!B58</f>
        <v>0.24178258388446752</v>
      </c>
    </row>
    <row r="60" spans="1:31" x14ac:dyDescent="0.25">
      <c r="A60" s="3">
        <v>2017</v>
      </c>
      <c r="K60">
        <f>K_All!C59</f>
        <v>68.114039357193747</v>
      </c>
      <c r="L60">
        <f>K_All!G59</f>
        <v>11.860538851147624</v>
      </c>
      <c r="M60">
        <f>K_All!I59</f>
        <v>177.95134620711832</v>
      </c>
      <c r="N60">
        <f>K_All!E59</f>
        <v>38.629188379951117</v>
      </c>
      <c r="O60">
        <f>K_All!F59</f>
        <v>89.329825691519261</v>
      </c>
      <c r="P60">
        <f>K_All!J59</f>
        <v>113.14935158537006</v>
      </c>
      <c r="Q60">
        <f>K_All!B59</f>
        <v>177.68813756435247</v>
      </c>
    </row>
    <row r="61" spans="1:31" x14ac:dyDescent="0.25">
      <c r="A61" s="3">
        <v>2018</v>
      </c>
      <c r="K61">
        <f>K_All!C60</f>
        <v>68.594518105148268</v>
      </c>
      <c r="L61">
        <f>K_All!G60</f>
        <v>11.663151203923292</v>
      </c>
      <c r="M61">
        <f>K_All!I60</f>
        <v>214.20000406986793</v>
      </c>
      <c r="N61">
        <f>K_All!E60</f>
        <v>38.64327323921367</v>
      </c>
      <c r="O61">
        <f>K_All!F60</f>
        <v>89.592340079238454</v>
      </c>
      <c r="P61">
        <f>K_All!J60</f>
        <v>113.21524897443365</v>
      </c>
      <c r="Q61">
        <f>K_All!B60</f>
        <v>179.31428569111449</v>
      </c>
    </row>
    <row r="62" spans="1:31" x14ac:dyDescent="0.25">
      <c r="A62" s="3">
        <v>2019</v>
      </c>
      <c r="K62">
        <f>K_All!C61</f>
        <v>69.074996853102789</v>
      </c>
      <c r="L62">
        <f>K_All!G61</f>
        <v>11.46576355669896</v>
      </c>
      <c r="M62">
        <f>K_All!I61</f>
        <v>257.83250715130634</v>
      </c>
      <c r="N62">
        <f>K_All!E61</f>
        <v>38.657358098476223</v>
      </c>
      <c r="O62">
        <f>K_All!F61</f>
        <v>89.854854466957761</v>
      </c>
      <c r="P62">
        <f>K_All!J61</f>
        <v>113.28114636349724</v>
      </c>
      <c r="Q62">
        <f>K_All!B61</f>
        <v>180.94043381787606</v>
      </c>
    </row>
    <row r="63" spans="1:31" x14ac:dyDescent="0.25">
      <c r="A63" s="3">
        <v>2020</v>
      </c>
      <c r="K63">
        <f>K_All!C62</f>
        <v>69.55547560105731</v>
      </c>
      <c r="L63">
        <f>K_All!G62</f>
        <v>11.268375909474628</v>
      </c>
      <c r="M63">
        <f>K_All!I62</f>
        <v>310.3529434212557</v>
      </c>
      <c r="N63">
        <f>K_All!E62</f>
        <v>38.671442957738776</v>
      </c>
      <c r="O63">
        <f>K_All!F62</f>
        <v>90.117368854676954</v>
      </c>
      <c r="P63">
        <f>K_All!J62</f>
        <v>113.34704375256084</v>
      </c>
      <c r="Q63">
        <f>K_All!B62</f>
        <v>182.56658194463807</v>
      </c>
    </row>
  </sheetData>
  <mergeCells count="3">
    <mergeCell ref="B1:I1"/>
    <mergeCell ref="K1:Q1"/>
    <mergeCell ref="S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10"/>
  <sheetViews>
    <sheetView zoomScale="80" zoomScaleNormal="80" workbookViewId="0">
      <selection activeCell="M10" sqref="M10"/>
    </sheetView>
  </sheetViews>
  <sheetFormatPr defaultColWidth="8.7109375" defaultRowHeight="15" x14ac:dyDescent="0.25"/>
  <cols>
    <col min="1" max="1" width="27.7109375" customWidth="1"/>
    <col min="2" max="2" width="25.28515625" customWidth="1"/>
  </cols>
  <sheetData>
    <row r="1" spans="1:63" s="95" customFormat="1" x14ac:dyDescent="0.25">
      <c r="C1" s="95">
        <v>1960</v>
      </c>
      <c r="D1" s="95">
        <v>1961</v>
      </c>
      <c r="E1" s="95">
        <v>1962</v>
      </c>
      <c r="F1" s="95">
        <v>1963</v>
      </c>
      <c r="G1" s="95">
        <v>1964</v>
      </c>
      <c r="H1" s="95">
        <v>1965</v>
      </c>
      <c r="I1" s="95">
        <v>1966</v>
      </c>
      <c r="J1" s="95">
        <v>1967</v>
      </c>
      <c r="K1" s="95">
        <v>1968</v>
      </c>
      <c r="L1" s="95">
        <v>1969</v>
      </c>
      <c r="M1" s="95">
        <v>1970</v>
      </c>
      <c r="N1" s="95">
        <v>1971</v>
      </c>
      <c r="O1" s="95">
        <v>1972</v>
      </c>
      <c r="P1" s="95">
        <v>1973</v>
      </c>
      <c r="Q1" s="95">
        <v>1974</v>
      </c>
      <c r="R1" s="95">
        <v>1975</v>
      </c>
      <c r="S1" s="95">
        <v>1976</v>
      </c>
      <c r="T1" s="95">
        <v>1977</v>
      </c>
      <c r="U1" s="95">
        <v>1978</v>
      </c>
      <c r="V1" s="95">
        <v>1979</v>
      </c>
      <c r="W1" s="95">
        <v>1980</v>
      </c>
      <c r="X1" s="95">
        <v>1981</v>
      </c>
      <c r="Y1" s="95">
        <v>1982</v>
      </c>
      <c r="Z1" s="95">
        <v>1983</v>
      </c>
      <c r="AA1" s="95">
        <v>1984</v>
      </c>
      <c r="AB1" s="95">
        <v>1985</v>
      </c>
      <c r="AC1" s="95">
        <v>1986</v>
      </c>
      <c r="AD1" s="95">
        <v>1987</v>
      </c>
      <c r="AE1" s="95">
        <v>1988</v>
      </c>
      <c r="AF1" s="95">
        <v>1989</v>
      </c>
      <c r="AG1" s="95">
        <v>1990</v>
      </c>
      <c r="AH1" s="95">
        <v>1991</v>
      </c>
      <c r="AI1" s="95">
        <v>1992</v>
      </c>
      <c r="AJ1" s="95">
        <v>1993</v>
      </c>
      <c r="AK1" s="95">
        <v>1994</v>
      </c>
      <c r="AL1" s="95">
        <v>1995</v>
      </c>
      <c r="AM1" s="95">
        <v>1996</v>
      </c>
      <c r="AN1" s="95">
        <v>1997</v>
      </c>
      <c r="AO1" s="95">
        <v>1998</v>
      </c>
      <c r="AP1" s="95">
        <v>1999</v>
      </c>
      <c r="AQ1" s="95">
        <v>2000</v>
      </c>
      <c r="AR1" s="95">
        <v>2001</v>
      </c>
      <c r="AS1" s="95">
        <v>2002</v>
      </c>
      <c r="AT1" s="95">
        <v>2003</v>
      </c>
      <c r="AU1" s="95">
        <v>2004</v>
      </c>
      <c r="AV1" s="95">
        <v>2005</v>
      </c>
      <c r="AW1" s="95">
        <v>2006</v>
      </c>
      <c r="AX1" s="95">
        <v>2007</v>
      </c>
      <c r="AY1" s="95">
        <v>2008</v>
      </c>
      <c r="AZ1" s="95">
        <v>2009</v>
      </c>
      <c r="BA1" s="95">
        <v>2010</v>
      </c>
      <c r="BB1" s="95">
        <v>2011</v>
      </c>
      <c r="BC1" s="95">
        <v>2012</v>
      </c>
      <c r="BD1" s="95">
        <v>2013</v>
      </c>
      <c r="BE1" s="95">
        <v>2014</v>
      </c>
      <c r="BF1" s="95">
        <v>2015</v>
      </c>
      <c r="BG1" s="95">
        <v>2016</v>
      </c>
      <c r="BH1" s="95">
        <v>2017</v>
      </c>
      <c r="BI1" s="95">
        <v>2018</v>
      </c>
      <c r="BJ1" s="95">
        <v>2019</v>
      </c>
      <c r="BK1" s="95">
        <v>2020</v>
      </c>
    </row>
    <row r="2" spans="1:63" x14ac:dyDescent="0.25">
      <c r="A2" s="144" t="s">
        <v>1106</v>
      </c>
      <c r="B2" s="158" t="s">
        <v>1104</v>
      </c>
      <c r="M2" cm="1">
        <f t="array" ref="M2:BG2">TRANSPOSE(Lamp_Allocation!CS7:CS53)</f>
        <v>81.11</v>
      </c>
      <c r="N2">
        <v>88.98</v>
      </c>
      <c r="O2">
        <v>96.85</v>
      </c>
      <c r="P2">
        <v>104.72</v>
      </c>
      <c r="Q2">
        <v>112.6</v>
      </c>
      <c r="R2">
        <v>120.47999999999999</v>
      </c>
      <c r="S2">
        <v>128.35000000000002</v>
      </c>
      <c r="T2">
        <v>136.22</v>
      </c>
      <c r="U2">
        <v>144.09</v>
      </c>
      <c r="V2">
        <v>151.97</v>
      </c>
      <c r="W2">
        <v>159.84</v>
      </c>
      <c r="X2">
        <v>159.97</v>
      </c>
      <c r="Y2">
        <v>161.91999999999999</v>
      </c>
      <c r="Z2">
        <v>163.87</v>
      </c>
      <c r="AA2">
        <v>165.84</v>
      </c>
      <c r="AB2">
        <v>167.79000000000002</v>
      </c>
      <c r="AC2">
        <v>169.82</v>
      </c>
      <c r="AD2">
        <v>171.87</v>
      </c>
      <c r="AE2">
        <v>173.94</v>
      </c>
      <c r="AF2">
        <v>175.95999999999998</v>
      </c>
      <c r="AG2">
        <v>178.03</v>
      </c>
      <c r="AH2">
        <v>180.07999999999998</v>
      </c>
      <c r="AI2">
        <v>182.13</v>
      </c>
      <c r="AJ2">
        <v>184.23000000000002</v>
      </c>
      <c r="AK2">
        <v>190.63</v>
      </c>
      <c r="AL2">
        <v>195.57999999999998</v>
      </c>
      <c r="AM2">
        <v>200.62</v>
      </c>
      <c r="AN2">
        <v>205.73000000000002</v>
      </c>
      <c r="AO2">
        <v>210.9</v>
      </c>
      <c r="AP2">
        <v>215.5</v>
      </c>
      <c r="AQ2">
        <v>232.95</v>
      </c>
      <c r="AR2">
        <v>238.59000000000003</v>
      </c>
      <c r="AS2">
        <v>244.26999999999998</v>
      </c>
      <c r="AT2">
        <v>250.07</v>
      </c>
      <c r="AU2">
        <v>254.89</v>
      </c>
      <c r="AV2">
        <v>259.75</v>
      </c>
      <c r="AW2">
        <v>260.95000000000005</v>
      </c>
      <c r="AX2">
        <v>263.02</v>
      </c>
      <c r="AY2">
        <v>265.15000000000003</v>
      </c>
      <c r="AZ2">
        <v>265.67999999999995</v>
      </c>
      <c r="BA2">
        <v>265.88</v>
      </c>
      <c r="BB2">
        <v>265.37</v>
      </c>
      <c r="BC2">
        <v>264.77</v>
      </c>
      <c r="BD2">
        <v>264.76</v>
      </c>
      <c r="BE2">
        <v>264.59000000000003</v>
      </c>
      <c r="BF2">
        <v>264.23</v>
      </c>
      <c r="BG2">
        <v>263.64</v>
      </c>
    </row>
    <row r="3" spans="1:63" x14ac:dyDescent="0.25">
      <c r="B3" s="158" t="s">
        <v>1103</v>
      </c>
      <c r="M3" cm="1">
        <f t="array" ref="M3:BG3">TRANSPOSE(Lamp_Allocation!CR7:CR53)</f>
        <v>1283.08</v>
      </c>
      <c r="N3">
        <v>1289.0999999999999</v>
      </c>
      <c r="O3">
        <v>1295.1199999999999</v>
      </c>
      <c r="P3">
        <v>1301.1500000000001</v>
      </c>
      <c r="Q3">
        <v>1307.17</v>
      </c>
      <c r="R3">
        <v>1313.19</v>
      </c>
      <c r="S3">
        <v>1319.21</v>
      </c>
      <c r="T3">
        <v>1325.23</v>
      </c>
      <c r="U3">
        <v>1331.26</v>
      </c>
      <c r="V3">
        <v>1337.28</v>
      </c>
      <c r="W3">
        <v>1343.3</v>
      </c>
      <c r="X3">
        <v>1354.51</v>
      </c>
      <c r="Y3">
        <v>1365.71</v>
      </c>
      <c r="Z3">
        <v>1376.92</v>
      </c>
      <c r="AA3">
        <v>1388.12</v>
      </c>
      <c r="AB3">
        <v>1399.33</v>
      </c>
      <c r="AC3">
        <v>1410.53</v>
      </c>
      <c r="AD3">
        <v>1545.85</v>
      </c>
      <c r="AE3">
        <v>1681.17</v>
      </c>
      <c r="AF3">
        <v>1816.4899999999998</v>
      </c>
      <c r="AG3">
        <v>1995.02</v>
      </c>
      <c r="AH3">
        <v>2173.5500000000002</v>
      </c>
      <c r="AI3">
        <v>2352.06</v>
      </c>
      <c r="AJ3">
        <v>2530.6000000000004</v>
      </c>
      <c r="AK3">
        <v>2713.0899999999997</v>
      </c>
      <c r="AL3">
        <v>2899.2699999999995</v>
      </c>
      <c r="AM3">
        <v>3090.8099999999995</v>
      </c>
      <c r="AN3">
        <v>3280.04</v>
      </c>
      <c r="AO3">
        <v>3468.6900000000005</v>
      </c>
      <c r="AP3">
        <v>3647.6800000000003</v>
      </c>
      <c r="AQ3">
        <v>3823.2000000000003</v>
      </c>
      <c r="AR3">
        <v>3982.67</v>
      </c>
      <c r="AS3">
        <v>4140.78</v>
      </c>
      <c r="AT3">
        <v>4288.1000000000004</v>
      </c>
      <c r="AU3">
        <v>4384.18</v>
      </c>
      <c r="AV3">
        <v>4429.7</v>
      </c>
      <c r="AW3">
        <v>4377.33</v>
      </c>
      <c r="AX3">
        <v>4253.7</v>
      </c>
      <c r="AY3">
        <v>4121.12</v>
      </c>
      <c r="AZ3">
        <v>3886.3</v>
      </c>
      <c r="BA3">
        <v>3687.9800000000005</v>
      </c>
      <c r="BB3">
        <v>3318.83</v>
      </c>
      <c r="BC3">
        <v>3057.05</v>
      </c>
      <c r="BD3">
        <v>3015.7300000000005</v>
      </c>
      <c r="BE3">
        <v>3008.31</v>
      </c>
      <c r="BF3">
        <v>3027.2</v>
      </c>
      <c r="BG3">
        <v>3033.1800000000003</v>
      </c>
    </row>
    <row r="5" spans="1:63" x14ac:dyDescent="0.25">
      <c r="A5" s="1" t="s">
        <v>1107</v>
      </c>
      <c r="B5" s="158" t="s">
        <v>1104</v>
      </c>
      <c r="C5" cm="1">
        <f t="array" ref="C5:L5">TREND(M2:W2,M1:W1,C1:L1)</f>
        <v>2.3718181818185258</v>
      </c>
      <c r="D5">
        <v>10.245272727272095</v>
      </c>
      <c r="E5">
        <v>18.118727272727483</v>
      </c>
      <c r="F5">
        <v>25.992181818181052</v>
      </c>
      <c r="G5">
        <v>33.86563636363644</v>
      </c>
      <c r="H5">
        <v>41.739090909091829</v>
      </c>
      <c r="I5">
        <v>49.612545454545398</v>
      </c>
      <c r="J5">
        <v>57.486000000000786</v>
      </c>
      <c r="K5">
        <v>65.359454545454355</v>
      </c>
      <c r="L5">
        <v>73.232909090909743</v>
      </c>
      <c r="M5">
        <f>M2</f>
        <v>81.11</v>
      </c>
      <c r="N5">
        <f t="shared" ref="N5:BG5" si="0">N2</f>
        <v>88.98</v>
      </c>
      <c r="O5">
        <f t="shared" si="0"/>
        <v>96.85</v>
      </c>
      <c r="P5">
        <f t="shared" si="0"/>
        <v>104.72</v>
      </c>
      <c r="Q5">
        <f t="shared" si="0"/>
        <v>112.6</v>
      </c>
      <c r="R5">
        <f t="shared" si="0"/>
        <v>120.47999999999999</v>
      </c>
      <c r="S5">
        <f t="shared" si="0"/>
        <v>128.35000000000002</v>
      </c>
      <c r="T5">
        <f t="shared" si="0"/>
        <v>136.22</v>
      </c>
      <c r="U5">
        <f t="shared" si="0"/>
        <v>144.09</v>
      </c>
      <c r="V5">
        <f t="shared" si="0"/>
        <v>151.97</v>
      </c>
      <c r="W5">
        <f t="shared" si="0"/>
        <v>159.84</v>
      </c>
      <c r="X5">
        <f t="shared" si="0"/>
        <v>159.97</v>
      </c>
      <c r="Y5">
        <f t="shared" si="0"/>
        <v>161.91999999999999</v>
      </c>
      <c r="Z5">
        <f t="shared" si="0"/>
        <v>163.87</v>
      </c>
      <c r="AA5">
        <f t="shared" si="0"/>
        <v>165.84</v>
      </c>
      <c r="AB5">
        <f t="shared" si="0"/>
        <v>167.79000000000002</v>
      </c>
      <c r="AC5">
        <f t="shared" si="0"/>
        <v>169.82</v>
      </c>
      <c r="AD5">
        <f t="shared" si="0"/>
        <v>171.87</v>
      </c>
      <c r="AE5">
        <f t="shared" si="0"/>
        <v>173.94</v>
      </c>
      <c r="AF5">
        <f t="shared" si="0"/>
        <v>175.95999999999998</v>
      </c>
      <c r="AG5">
        <f t="shared" si="0"/>
        <v>178.03</v>
      </c>
      <c r="AH5">
        <f t="shared" si="0"/>
        <v>180.07999999999998</v>
      </c>
      <c r="AI5">
        <f t="shared" si="0"/>
        <v>182.13</v>
      </c>
      <c r="AJ5">
        <f t="shared" si="0"/>
        <v>184.23000000000002</v>
      </c>
      <c r="AK5">
        <f t="shared" si="0"/>
        <v>190.63</v>
      </c>
      <c r="AL5">
        <f t="shared" si="0"/>
        <v>195.57999999999998</v>
      </c>
      <c r="AM5">
        <f t="shared" si="0"/>
        <v>200.62</v>
      </c>
      <c r="AN5">
        <f t="shared" si="0"/>
        <v>205.73000000000002</v>
      </c>
      <c r="AO5">
        <f t="shared" si="0"/>
        <v>210.9</v>
      </c>
      <c r="AP5">
        <f t="shared" si="0"/>
        <v>215.5</v>
      </c>
      <c r="AQ5">
        <f t="shared" si="0"/>
        <v>232.95</v>
      </c>
      <c r="AR5">
        <f t="shared" si="0"/>
        <v>238.59000000000003</v>
      </c>
      <c r="AS5">
        <f t="shared" si="0"/>
        <v>244.26999999999998</v>
      </c>
      <c r="AT5">
        <f t="shared" si="0"/>
        <v>250.07</v>
      </c>
      <c r="AU5">
        <f t="shared" si="0"/>
        <v>254.89</v>
      </c>
      <c r="AV5">
        <f t="shared" si="0"/>
        <v>259.75</v>
      </c>
      <c r="AW5">
        <f t="shared" si="0"/>
        <v>260.95000000000005</v>
      </c>
      <c r="AX5">
        <f t="shared" si="0"/>
        <v>263.02</v>
      </c>
      <c r="AY5">
        <f t="shared" si="0"/>
        <v>265.15000000000003</v>
      </c>
      <c r="AZ5">
        <f t="shared" si="0"/>
        <v>265.67999999999995</v>
      </c>
      <c r="BA5">
        <f t="shared" si="0"/>
        <v>265.88</v>
      </c>
      <c r="BB5">
        <f t="shared" si="0"/>
        <v>265.37</v>
      </c>
      <c r="BC5">
        <f t="shared" si="0"/>
        <v>264.77</v>
      </c>
      <c r="BD5">
        <f t="shared" si="0"/>
        <v>264.76</v>
      </c>
      <c r="BE5">
        <f t="shared" si="0"/>
        <v>264.59000000000003</v>
      </c>
      <c r="BF5">
        <f t="shared" si="0"/>
        <v>264.23</v>
      </c>
      <c r="BG5">
        <f t="shared" si="0"/>
        <v>263.64</v>
      </c>
      <c r="BH5" cm="1">
        <f t="array" ref="BH5:BK5">TREND(AW2:BG2,AW1:BG1,BH1:BK1)</f>
        <v>265.11236363636363</v>
      </c>
      <c r="BI5">
        <v>265.23654545454548</v>
      </c>
      <c r="BJ5">
        <v>265.36072727272727</v>
      </c>
      <c r="BK5">
        <v>265.48490909090913</v>
      </c>
    </row>
    <row r="6" spans="1:63" x14ac:dyDescent="0.25">
      <c r="B6" s="158" t="s">
        <v>1103</v>
      </c>
      <c r="C6" cm="1">
        <f t="array" ref="C6:L6">TREND(M3:W3,M1:W1,C1:L1)</f>
        <v>1222.8572727272731</v>
      </c>
      <c r="D6">
        <v>1228.8794545454548</v>
      </c>
      <c r="E6">
        <v>1234.9016363636383</v>
      </c>
      <c r="F6">
        <v>1240.92381818182</v>
      </c>
      <c r="G6">
        <v>1246.9460000000017</v>
      </c>
      <c r="H6">
        <v>1252.9681818181834</v>
      </c>
      <c r="I6">
        <v>1258.9903636363651</v>
      </c>
      <c r="J6">
        <v>1265.0125454545469</v>
      </c>
      <c r="K6">
        <v>1271.0347272727286</v>
      </c>
      <c r="L6">
        <v>1277.0569090909103</v>
      </c>
      <c r="M6">
        <f>M3</f>
        <v>1283.08</v>
      </c>
      <c r="N6">
        <f t="shared" ref="N6:BG6" si="1">N3</f>
        <v>1289.0999999999999</v>
      </c>
      <c r="O6">
        <f t="shared" si="1"/>
        <v>1295.1199999999999</v>
      </c>
      <c r="P6">
        <f t="shared" si="1"/>
        <v>1301.1500000000001</v>
      </c>
      <c r="Q6">
        <f t="shared" si="1"/>
        <v>1307.17</v>
      </c>
      <c r="R6">
        <f t="shared" si="1"/>
        <v>1313.19</v>
      </c>
      <c r="S6">
        <f t="shared" si="1"/>
        <v>1319.21</v>
      </c>
      <c r="T6">
        <f t="shared" si="1"/>
        <v>1325.23</v>
      </c>
      <c r="U6">
        <f t="shared" si="1"/>
        <v>1331.26</v>
      </c>
      <c r="V6">
        <f t="shared" si="1"/>
        <v>1337.28</v>
      </c>
      <c r="W6">
        <f t="shared" si="1"/>
        <v>1343.3</v>
      </c>
      <c r="X6">
        <f t="shared" si="1"/>
        <v>1354.51</v>
      </c>
      <c r="Y6">
        <f t="shared" si="1"/>
        <v>1365.71</v>
      </c>
      <c r="Z6">
        <f t="shared" si="1"/>
        <v>1376.92</v>
      </c>
      <c r="AA6">
        <f t="shared" si="1"/>
        <v>1388.12</v>
      </c>
      <c r="AB6">
        <f t="shared" si="1"/>
        <v>1399.33</v>
      </c>
      <c r="AC6">
        <f t="shared" si="1"/>
        <v>1410.53</v>
      </c>
      <c r="AD6">
        <f t="shared" si="1"/>
        <v>1545.85</v>
      </c>
      <c r="AE6">
        <f t="shared" si="1"/>
        <v>1681.17</v>
      </c>
      <c r="AF6">
        <f t="shared" si="1"/>
        <v>1816.4899999999998</v>
      </c>
      <c r="AG6">
        <f t="shared" si="1"/>
        <v>1995.02</v>
      </c>
      <c r="AH6">
        <f t="shared" si="1"/>
        <v>2173.5500000000002</v>
      </c>
      <c r="AI6">
        <f t="shared" si="1"/>
        <v>2352.06</v>
      </c>
      <c r="AJ6">
        <f t="shared" si="1"/>
        <v>2530.6000000000004</v>
      </c>
      <c r="AK6">
        <f t="shared" si="1"/>
        <v>2713.0899999999997</v>
      </c>
      <c r="AL6">
        <f t="shared" si="1"/>
        <v>2899.2699999999995</v>
      </c>
      <c r="AM6">
        <f t="shared" si="1"/>
        <v>3090.8099999999995</v>
      </c>
      <c r="AN6">
        <f t="shared" si="1"/>
        <v>3280.04</v>
      </c>
      <c r="AO6">
        <f t="shared" si="1"/>
        <v>3468.6900000000005</v>
      </c>
      <c r="AP6">
        <f t="shared" si="1"/>
        <v>3647.6800000000003</v>
      </c>
      <c r="AQ6">
        <f t="shared" si="1"/>
        <v>3823.2000000000003</v>
      </c>
      <c r="AR6">
        <f t="shared" si="1"/>
        <v>3982.67</v>
      </c>
      <c r="AS6">
        <f t="shared" si="1"/>
        <v>4140.78</v>
      </c>
      <c r="AT6">
        <f t="shared" si="1"/>
        <v>4288.1000000000004</v>
      </c>
      <c r="AU6">
        <f t="shared" si="1"/>
        <v>4384.18</v>
      </c>
      <c r="AV6">
        <f t="shared" si="1"/>
        <v>4429.7</v>
      </c>
      <c r="AW6">
        <f t="shared" si="1"/>
        <v>4377.33</v>
      </c>
      <c r="AX6">
        <f t="shared" si="1"/>
        <v>4253.7</v>
      </c>
      <c r="AY6">
        <f t="shared" si="1"/>
        <v>4121.12</v>
      </c>
      <c r="AZ6">
        <f t="shared" si="1"/>
        <v>3886.3</v>
      </c>
      <c r="BA6">
        <f t="shared" si="1"/>
        <v>3687.9800000000005</v>
      </c>
      <c r="BB6">
        <f t="shared" si="1"/>
        <v>3318.83</v>
      </c>
      <c r="BC6">
        <f t="shared" si="1"/>
        <v>3057.05</v>
      </c>
      <c r="BD6">
        <f t="shared" si="1"/>
        <v>3015.7300000000005</v>
      </c>
      <c r="BE6">
        <f t="shared" si="1"/>
        <v>3008.31</v>
      </c>
      <c r="BF6">
        <f t="shared" si="1"/>
        <v>3027.2</v>
      </c>
      <c r="BG6">
        <f t="shared" si="1"/>
        <v>3033.1800000000003</v>
      </c>
      <c r="BH6" cm="1">
        <f t="array" ref="BH6:BK6">TREND(AW3:BG3,AW1:BG1,BH1:BK1)</f>
        <v>2580.3981818181928</v>
      </c>
      <c r="BI6">
        <v>2422.7868181818048</v>
      </c>
      <c r="BJ6">
        <v>2265.1754545454751</v>
      </c>
      <c r="BK6">
        <v>2107.5640909090871</v>
      </c>
    </row>
    <row r="7" spans="1:63" x14ac:dyDescent="0.25">
      <c r="B7" s="159" t="s">
        <v>7</v>
      </c>
      <c r="C7">
        <f>SUM(C5:C6)</f>
        <v>1225.2290909090916</v>
      </c>
      <c r="D7">
        <f t="shared" ref="D7:BK7" si="2">SUM(D5:D6)</f>
        <v>1239.1247272727269</v>
      </c>
      <c r="E7">
        <f t="shared" si="2"/>
        <v>1253.0203636363658</v>
      </c>
      <c r="F7">
        <f t="shared" si="2"/>
        <v>1266.9160000000011</v>
      </c>
      <c r="G7">
        <f t="shared" si="2"/>
        <v>1280.8116363636382</v>
      </c>
      <c r="H7">
        <f t="shared" si="2"/>
        <v>1294.7072727272753</v>
      </c>
      <c r="I7">
        <f t="shared" si="2"/>
        <v>1308.6029090909105</v>
      </c>
      <c r="J7">
        <f t="shared" si="2"/>
        <v>1322.4985454545476</v>
      </c>
      <c r="K7">
        <f t="shared" si="2"/>
        <v>1336.3941818181829</v>
      </c>
      <c r="L7">
        <f t="shared" si="2"/>
        <v>1350.28981818182</v>
      </c>
      <c r="M7">
        <f t="shared" si="2"/>
        <v>1364.1899999999998</v>
      </c>
      <c r="N7">
        <f t="shared" si="2"/>
        <v>1378.08</v>
      </c>
      <c r="O7">
        <f t="shared" si="2"/>
        <v>1391.9699999999998</v>
      </c>
      <c r="P7">
        <f t="shared" si="2"/>
        <v>1405.8700000000001</v>
      </c>
      <c r="Q7">
        <f t="shared" si="2"/>
        <v>1419.77</v>
      </c>
      <c r="R7">
        <f t="shared" si="2"/>
        <v>1433.67</v>
      </c>
      <c r="S7">
        <f t="shared" si="2"/>
        <v>1447.56</v>
      </c>
      <c r="T7">
        <f t="shared" si="2"/>
        <v>1461.45</v>
      </c>
      <c r="U7">
        <f t="shared" si="2"/>
        <v>1475.35</v>
      </c>
      <c r="V7">
        <f t="shared" si="2"/>
        <v>1489.25</v>
      </c>
      <c r="W7">
        <f t="shared" si="2"/>
        <v>1503.1399999999999</v>
      </c>
      <c r="X7">
        <f t="shared" si="2"/>
        <v>1514.48</v>
      </c>
      <c r="Y7">
        <f t="shared" si="2"/>
        <v>1527.63</v>
      </c>
      <c r="Z7">
        <f t="shared" si="2"/>
        <v>1540.79</v>
      </c>
      <c r="AA7">
        <f t="shared" si="2"/>
        <v>1553.9599999999998</v>
      </c>
      <c r="AB7">
        <f t="shared" si="2"/>
        <v>1567.12</v>
      </c>
      <c r="AC7">
        <f t="shared" si="2"/>
        <v>1580.35</v>
      </c>
      <c r="AD7">
        <f t="shared" si="2"/>
        <v>1717.7199999999998</v>
      </c>
      <c r="AE7">
        <f t="shared" si="2"/>
        <v>1855.1100000000001</v>
      </c>
      <c r="AF7">
        <f t="shared" si="2"/>
        <v>1992.4499999999998</v>
      </c>
      <c r="AG7">
        <f t="shared" si="2"/>
        <v>2173.0500000000002</v>
      </c>
      <c r="AH7">
        <f t="shared" si="2"/>
        <v>2353.63</v>
      </c>
      <c r="AI7">
        <f t="shared" si="2"/>
        <v>2534.19</v>
      </c>
      <c r="AJ7">
        <f t="shared" si="2"/>
        <v>2714.8300000000004</v>
      </c>
      <c r="AK7">
        <f t="shared" si="2"/>
        <v>2903.72</v>
      </c>
      <c r="AL7">
        <f t="shared" si="2"/>
        <v>3094.8499999999995</v>
      </c>
      <c r="AM7">
        <f t="shared" si="2"/>
        <v>3291.4299999999994</v>
      </c>
      <c r="AN7">
        <f t="shared" si="2"/>
        <v>3485.77</v>
      </c>
      <c r="AO7">
        <f t="shared" si="2"/>
        <v>3679.5900000000006</v>
      </c>
      <c r="AP7">
        <f t="shared" si="2"/>
        <v>3863.1800000000003</v>
      </c>
      <c r="AQ7">
        <f t="shared" si="2"/>
        <v>4056.15</v>
      </c>
      <c r="AR7">
        <f t="shared" si="2"/>
        <v>4221.26</v>
      </c>
      <c r="AS7">
        <f t="shared" si="2"/>
        <v>4385.0499999999993</v>
      </c>
      <c r="AT7">
        <f t="shared" si="2"/>
        <v>4538.17</v>
      </c>
      <c r="AU7">
        <f t="shared" si="2"/>
        <v>4639.0700000000006</v>
      </c>
      <c r="AV7">
        <f t="shared" si="2"/>
        <v>4689.45</v>
      </c>
      <c r="AW7">
        <f t="shared" si="2"/>
        <v>4638.28</v>
      </c>
      <c r="AX7">
        <f t="shared" si="2"/>
        <v>4516.7199999999993</v>
      </c>
      <c r="AY7">
        <f t="shared" si="2"/>
        <v>4386.2699999999995</v>
      </c>
      <c r="AZ7">
        <f t="shared" si="2"/>
        <v>4151.9800000000005</v>
      </c>
      <c r="BA7">
        <f t="shared" si="2"/>
        <v>3953.8600000000006</v>
      </c>
      <c r="BB7">
        <f t="shared" si="2"/>
        <v>3584.2</v>
      </c>
      <c r="BC7">
        <f t="shared" si="2"/>
        <v>3321.82</v>
      </c>
      <c r="BD7">
        <f t="shared" si="2"/>
        <v>3280.4900000000007</v>
      </c>
      <c r="BE7">
        <f t="shared" si="2"/>
        <v>3272.9</v>
      </c>
      <c r="BF7">
        <f t="shared" si="2"/>
        <v>3291.43</v>
      </c>
      <c r="BG7">
        <f t="shared" si="2"/>
        <v>3296.82</v>
      </c>
      <c r="BH7">
        <f t="shared" si="2"/>
        <v>2845.5105454545564</v>
      </c>
      <c r="BI7">
        <f t="shared" si="2"/>
        <v>2688.0233636363505</v>
      </c>
      <c r="BJ7">
        <f t="shared" si="2"/>
        <v>2530.5361818182023</v>
      </c>
      <c r="BK7">
        <f t="shared" si="2"/>
        <v>2373.0489999999963</v>
      </c>
    </row>
    <row r="9" spans="1:63" x14ac:dyDescent="0.25">
      <c r="A9" s="1" t="s">
        <v>1108</v>
      </c>
      <c r="B9" s="158" t="s">
        <v>1104</v>
      </c>
      <c r="C9" s="147">
        <f>C5/C$7</f>
        <v>1.9358160848586216E-3</v>
      </c>
      <c r="D9" s="147">
        <f t="shared" ref="D9:BK9" si="3">D5/D$7</f>
        <v>8.2681529161488087E-3</v>
      </c>
      <c r="E9" s="147">
        <f t="shared" si="3"/>
        <v>1.4460042149790351E-2</v>
      </c>
      <c r="F9" s="147">
        <f t="shared" si="3"/>
        <v>2.0516105107348102E-2</v>
      </c>
      <c r="G9" s="147">
        <f t="shared" si="3"/>
        <v>2.6440762561920985E-2</v>
      </c>
      <c r="H9" s="147">
        <f t="shared" si="3"/>
        <v>3.2238245500211996E-2</v>
      </c>
      <c r="I9" s="147">
        <f t="shared" si="3"/>
        <v>3.7912605198937965E-2</v>
      </c>
      <c r="J9" s="147">
        <f t="shared" si="3"/>
        <v>4.3467722665995551E-2</v>
      </c>
      <c r="K9" s="147">
        <f t="shared" si="3"/>
        <v>4.8907317492606787E-2</v>
      </c>
      <c r="L9" s="147">
        <f t="shared" si="3"/>
        <v>5.4234956158907173E-2</v>
      </c>
      <c r="M9" s="147">
        <f t="shared" si="3"/>
        <v>5.9456527316576142E-2</v>
      </c>
      <c r="N9" s="147">
        <f t="shared" si="3"/>
        <v>6.4568094740508536E-2</v>
      </c>
      <c r="O9" s="147">
        <f t="shared" si="3"/>
        <v>6.9577648943583564E-2</v>
      </c>
      <c r="P9" s="147">
        <f t="shared" si="3"/>
        <v>7.448768378299557E-2</v>
      </c>
      <c r="Q9" s="147">
        <f t="shared" si="3"/>
        <v>7.9308620410348155E-2</v>
      </c>
      <c r="R9" s="147">
        <f t="shared" si="3"/>
        <v>8.4036075247441874E-2</v>
      </c>
      <c r="S9" s="147">
        <f t="shared" si="3"/>
        <v>8.8666445605018115E-2</v>
      </c>
      <c r="T9" s="147">
        <f t="shared" si="3"/>
        <v>9.3208799479968518E-2</v>
      </c>
      <c r="U9" s="147">
        <f t="shared" si="3"/>
        <v>9.7664960856745864E-2</v>
      </c>
      <c r="V9" s="147">
        <f t="shared" si="3"/>
        <v>0.10204465334900117</v>
      </c>
      <c r="W9" s="147">
        <f t="shared" si="3"/>
        <v>0.10633740037521457</v>
      </c>
      <c r="X9" s="147">
        <f t="shared" si="3"/>
        <v>0.10562701389255717</v>
      </c>
      <c r="Y9" s="147">
        <f t="shared" si="3"/>
        <v>0.10599425253497245</v>
      </c>
      <c r="Z9" s="147">
        <f t="shared" si="3"/>
        <v>0.10635453241518962</v>
      </c>
      <c r="AA9" s="147">
        <f t="shared" si="3"/>
        <v>0.106720893716698</v>
      </c>
      <c r="AB9" s="147">
        <f t="shared" si="3"/>
        <v>0.10706901832661189</v>
      </c>
      <c r="AC9" s="147">
        <f t="shared" si="3"/>
        <v>0.10745720884614168</v>
      </c>
      <c r="AD9" s="147">
        <f t="shared" si="3"/>
        <v>0.10005705237174861</v>
      </c>
      <c r="AE9" s="147">
        <f t="shared" si="3"/>
        <v>9.3762634021702207E-2</v>
      </c>
      <c r="AF9" s="147">
        <f t="shared" si="3"/>
        <v>8.8313383020903913E-2</v>
      </c>
      <c r="AG9" s="147">
        <f t="shared" si="3"/>
        <v>8.1926324750926108E-2</v>
      </c>
      <c r="AH9" s="147">
        <f t="shared" si="3"/>
        <v>7.6511601228740275E-2</v>
      </c>
      <c r="AI9" s="147">
        <f t="shared" si="3"/>
        <v>7.1869117943011374E-2</v>
      </c>
      <c r="AJ9" s="147">
        <f t="shared" si="3"/>
        <v>6.7860602689671173E-2</v>
      </c>
      <c r="AK9" s="147">
        <f t="shared" si="3"/>
        <v>6.5650269309713058E-2</v>
      </c>
      <c r="AL9" s="147">
        <f t="shared" si="3"/>
        <v>6.3195308334814293E-2</v>
      </c>
      <c r="AM9" s="147">
        <f t="shared" si="3"/>
        <v>6.0952230489483304E-2</v>
      </c>
      <c r="AN9" s="147">
        <f t="shared" si="3"/>
        <v>5.9019958287551966E-2</v>
      </c>
      <c r="AO9" s="147">
        <f t="shared" si="3"/>
        <v>5.7316168377455089E-2</v>
      </c>
      <c r="AP9" s="147">
        <f t="shared" si="3"/>
        <v>5.5783059551975309E-2</v>
      </c>
      <c r="AQ9" s="147">
        <f t="shared" si="3"/>
        <v>5.7431308013756885E-2</v>
      </c>
      <c r="AR9" s="147">
        <f t="shared" si="3"/>
        <v>5.6521038741986995E-2</v>
      </c>
      <c r="AS9" s="147">
        <f t="shared" si="3"/>
        <v>5.5705180100568984E-2</v>
      </c>
      <c r="AT9" s="147">
        <f t="shared" si="3"/>
        <v>5.5103709204370924E-2</v>
      </c>
      <c r="AU9" s="147">
        <f t="shared" si="3"/>
        <v>5.494420217845386E-2</v>
      </c>
      <c r="AV9" s="147">
        <f t="shared" si="3"/>
        <v>5.5390290972288862E-2</v>
      </c>
      <c r="AW9" s="147">
        <f t="shared" si="3"/>
        <v>5.6260079167277537E-2</v>
      </c>
      <c r="AX9" s="147">
        <f t="shared" si="3"/>
        <v>5.8232522715598936E-2</v>
      </c>
      <c r="AY9" s="147">
        <f t="shared" si="3"/>
        <v>6.0449995098340974E-2</v>
      </c>
      <c r="AZ9" s="147">
        <f t="shared" si="3"/>
        <v>6.3988747537319521E-2</v>
      </c>
      <c r="BA9" s="147">
        <f t="shared" si="3"/>
        <v>6.7245678906182813E-2</v>
      </c>
      <c r="BB9" s="147">
        <f t="shared" si="3"/>
        <v>7.4038837118464373E-2</v>
      </c>
      <c r="BC9" s="147">
        <f t="shared" si="3"/>
        <v>7.970630557947149E-2</v>
      </c>
      <c r="BD9" s="147">
        <f t="shared" si="3"/>
        <v>8.070745528869161E-2</v>
      </c>
      <c r="BE9" s="147">
        <f t="shared" si="3"/>
        <v>8.0842677747563332E-2</v>
      </c>
      <c r="BF9" s="147">
        <f t="shared" si="3"/>
        <v>8.0278176962596814E-2</v>
      </c>
      <c r="BG9" s="147">
        <f t="shared" si="3"/>
        <v>7.9967969133892647E-2</v>
      </c>
      <c r="BH9" s="147">
        <f t="shared" si="3"/>
        <v>9.3168645626654389E-2</v>
      </c>
      <c r="BI9" s="147">
        <f t="shared" si="3"/>
        <v>9.8673452412159926E-2</v>
      </c>
      <c r="BJ9" s="147">
        <f t="shared" si="3"/>
        <v>0.10486343928979681</v>
      </c>
      <c r="BK9" s="147">
        <f t="shared" si="3"/>
        <v>0.1118750220037216</v>
      </c>
    </row>
    <row r="10" spans="1:63" x14ac:dyDescent="0.25">
      <c r="B10" s="158" t="s">
        <v>1103</v>
      </c>
      <c r="C10" s="147">
        <f>C6/C$7</f>
        <v>0.9980641839151414</v>
      </c>
      <c r="D10" s="147">
        <f t="shared" ref="D10:BK10" si="4">D6/D$7</f>
        <v>0.9917318470838512</v>
      </c>
      <c r="E10" s="147">
        <f t="shared" si="4"/>
        <v>0.98553995785020965</v>
      </c>
      <c r="F10" s="147">
        <f t="shared" si="4"/>
        <v>0.97948389489265186</v>
      </c>
      <c r="G10" s="147">
        <f t="shared" si="4"/>
        <v>0.97355923743807904</v>
      </c>
      <c r="H10" s="147">
        <f t="shared" si="4"/>
        <v>0.96776175449978796</v>
      </c>
      <c r="I10" s="147">
        <f t="shared" si="4"/>
        <v>0.96208739480106209</v>
      </c>
      <c r="J10" s="147">
        <f t="shared" si="4"/>
        <v>0.95653227733400448</v>
      </c>
      <c r="K10" s="147">
        <f t="shared" si="4"/>
        <v>0.95109268250739321</v>
      </c>
      <c r="L10" s="147">
        <f t="shared" si="4"/>
        <v>0.94576504384109283</v>
      </c>
      <c r="M10" s="147">
        <f t="shared" si="4"/>
        <v>0.94054347268342398</v>
      </c>
      <c r="N10" s="147">
        <f t="shared" si="4"/>
        <v>0.93543190525949149</v>
      </c>
      <c r="O10" s="147">
        <f t="shared" si="4"/>
        <v>0.93042235105641646</v>
      </c>
      <c r="P10" s="147">
        <f t="shared" si="4"/>
        <v>0.92551231621700436</v>
      </c>
      <c r="Q10" s="147">
        <f t="shared" si="4"/>
        <v>0.92069137958965186</v>
      </c>
      <c r="R10" s="147">
        <f t="shared" si="4"/>
        <v>0.91596392475255806</v>
      </c>
      <c r="S10" s="147">
        <f t="shared" si="4"/>
        <v>0.91133355439498198</v>
      </c>
      <c r="T10" s="147">
        <f t="shared" si="4"/>
        <v>0.90679120052003148</v>
      </c>
      <c r="U10" s="147">
        <f t="shared" si="4"/>
        <v>0.90233503914325419</v>
      </c>
      <c r="V10" s="147">
        <f t="shared" si="4"/>
        <v>0.89795534665099885</v>
      </c>
      <c r="W10" s="147">
        <f t="shared" si="4"/>
        <v>0.89366259962478545</v>
      </c>
      <c r="X10" s="147">
        <f t="shared" si="4"/>
        <v>0.89437298610744276</v>
      </c>
      <c r="Y10" s="147">
        <f t="shared" si="4"/>
        <v>0.89400574746502748</v>
      </c>
      <c r="Z10" s="147">
        <f t="shared" si="4"/>
        <v>0.89364546758481045</v>
      </c>
      <c r="AA10" s="147">
        <f t="shared" si="4"/>
        <v>0.89327910628330209</v>
      </c>
      <c r="AB10" s="147">
        <f t="shared" si="4"/>
        <v>0.89293098167338814</v>
      </c>
      <c r="AC10" s="147">
        <f t="shared" si="4"/>
        <v>0.89254279115385837</v>
      </c>
      <c r="AD10" s="147">
        <f t="shared" si="4"/>
        <v>0.89994294762825144</v>
      </c>
      <c r="AE10" s="147">
        <f t="shared" si="4"/>
        <v>0.90623736597829774</v>
      </c>
      <c r="AF10" s="147">
        <f t="shared" si="4"/>
        <v>0.91168661697909603</v>
      </c>
      <c r="AG10" s="147">
        <f t="shared" si="4"/>
        <v>0.9180736752490738</v>
      </c>
      <c r="AH10" s="147">
        <f t="shared" si="4"/>
        <v>0.92348839877125977</v>
      </c>
      <c r="AI10" s="147">
        <f t="shared" si="4"/>
        <v>0.92813088205698857</v>
      </c>
      <c r="AJ10" s="147">
        <f t="shared" si="4"/>
        <v>0.9321393973103288</v>
      </c>
      <c r="AK10" s="147">
        <f t="shared" si="4"/>
        <v>0.93434973069028693</v>
      </c>
      <c r="AL10" s="147">
        <f t="shared" si="4"/>
        <v>0.93680469166518576</v>
      </c>
      <c r="AM10" s="147">
        <f t="shared" si="4"/>
        <v>0.93904776951051672</v>
      </c>
      <c r="AN10" s="147">
        <f t="shared" si="4"/>
        <v>0.94098004171244798</v>
      </c>
      <c r="AO10" s="147">
        <f t="shared" si="4"/>
        <v>0.94268383162254488</v>
      </c>
      <c r="AP10" s="147">
        <f t="shared" si="4"/>
        <v>0.94421694044802473</v>
      </c>
      <c r="AQ10" s="147">
        <f t="shared" si="4"/>
        <v>0.94256869198624316</v>
      </c>
      <c r="AR10" s="147">
        <f t="shared" si="4"/>
        <v>0.943478961258013</v>
      </c>
      <c r="AS10" s="147">
        <f t="shared" si="4"/>
        <v>0.94429481989943109</v>
      </c>
      <c r="AT10" s="147">
        <f t="shared" si="4"/>
        <v>0.94489629079562909</v>
      </c>
      <c r="AU10" s="147">
        <f t="shared" si="4"/>
        <v>0.94505579782154603</v>
      </c>
      <c r="AV10" s="147">
        <f t="shared" si="4"/>
        <v>0.94460970902771113</v>
      </c>
      <c r="AW10" s="147">
        <f t="shared" si="4"/>
        <v>0.94373992083272251</v>
      </c>
      <c r="AX10" s="147">
        <f t="shared" si="4"/>
        <v>0.94176747728440113</v>
      </c>
      <c r="AY10" s="147">
        <f t="shared" si="4"/>
        <v>0.93955000490165907</v>
      </c>
      <c r="AZ10" s="147">
        <f t="shared" si="4"/>
        <v>0.93601125246268035</v>
      </c>
      <c r="BA10" s="147">
        <f t="shared" si="4"/>
        <v>0.93275432109381717</v>
      </c>
      <c r="BB10" s="147">
        <f t="shared" si="4"/>
        <v>0.92596116288153563</v>
      </c>
      <c r="BC10" s="147">
        <f t="shared" si="4"/>
        <v>0.92029369442052855</v>
      </c>
      <c r="BD10" s="147">
        <f t="shared" si="4"/>
        <v>0.91929254471130828</v>
      </c>
      <c r="BE10" s="147">
        <f t="shared" si="4"/>
        <v>0.91915732225243663</v>
      </c>
      <c r="BF10" s="147">
        <f t="shared" si="4"/>
        <v>0.91972182303740324</v>
      </c>
      <c r="BG10" s="147">
        <f t="shared" si="4"/>
        <v>0.92003203086610741</v>
      </c>
      <c r="BH10" s="147">
        <f t="shared" si="4"/>
        <v>0.90683135437334561</v>
      </c>
      <c r="BI10" s="147">
        <f t="shared" si="4"/>
        <v>0.90132654758784003</v>
      </c>
      <c r="BJ10" s="147">
        <f t="shared" si="4"/>
        <v>0.8951365607102032</v>
      </c>
      <c r="BK10" s="147">
        <f t="shared" si="4"/>
        <v>0.88812497799627832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53"/>
  <sheetViews>
    <sheetView topLeftCell="A4" zoomScale="70" zoomScaleNormal="70" workbookViewId="0">
      <selection activeCell="S28" sqref="S28"/>
    </sheetView>
  </sheetViews>
  <sheetFormatPr defaultColWidth="8.7109375" defaultRowHeight="15" x14ac:dyDescent="0.25"/>
  <cols>
    <col min="1" max="1" width="8.7109375" style="143"/>
    <col min="2" max="27" width="8.7109375" style="3"/>
    <col min="28" max="28" width="9.7109375" style="3" customWidth="1"/>
    <col min="29" max="29" width="9.28515625" style="3" customWidth="1"/>
    <col min="30" max="30" width="13.28515625" style="3" customWidth="1"/>
    <col min="31" max="31" width="12.28515625" style="3" customWidth="1"/>
    <col min="32" max="32" width="15.7109375" style="3" bestFit="1" customWidth="1"/>
    <col min="33" max="33" width="15.42578125" style="3" customWidth="1"/>
    <col min="34" max="50" width="8.7109375" style="3"/>
    <col min="62" max="64" width="8.7109375" style="3"/>
    <col min="65" max="65" width="9.28515625" style="3" customWidth="1"/>
    <col min="66" max="66" width="8.140625" style="3" customWidth="1"/>
    <col min="67" max="67" width="9.7109375" style="3" customWidth="1"/>
    <col min="68" max="68" width="11.7109375" style="3" customWidth="1"/>
    <col min="69" max="88" width="8.7109375" style="3"/>
    <col min="91" max="91" width="9.7109375" customWidth="1"/>
    <col min="92" max="92" width="11.42578125" customWidth="1"/>
    <col min="93" max="93" width="15.140625" customWidth="1"/>
    <col min="96" max="96" width="23.7109375" bestFit="1" customWidth="1"/>
    <col min="97" max="97" width="25.42578125" bestFit="1" customWidth="1"/>
    <col min="100" max="100" width="23.7109375" bestFit="1" customWidth="1"/>
    <col min="101" max="101" width="25.42578125" bestFit="1" customWidth="1"/>
  </cols>
  <sheetData>
    <row r="1" spans="1:102" x14ac:dyDescent="0.25">
      <c r="A1" s="169" t="s">
        <v>1135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</row>
    <row r="2" spans="1:102" x14ac:dyDescent="0.25">
      <c r="A2" s="168" t="s">
        <v>1134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7"/>
      <c r="AU2" s="167"/>
      <c r="AV2" s="167"/>
      <c r="AW2" s="167"/>
      <c r="AX2" s="167"/>
      <c r="BJ2" s="167"/>
      <c r="BK2" s="167"/>
      <c r="BL2" s="167"/>
      <c r="BM2" s="167"/>
      <c r="BN2" s="167"/>
      <c r="BO2" s="167"/>
      <c r="BP2" s="167"/>
      <c r="BQ2" s="167"/>
      <c r="BR2" s="167"/>
      <c r="BS2" s="167"/>
      <c r="BT2" s="167"/>
      <c r="BU2" s="167"/>
      <c r="BV2" s="167"/>
      <c r="BW2" s="167"/>
      <c r="BX2" s="167"/>
      <c r="BY2" s="167"/>
      <c r="BZ2" s="167"/>
      <c r="CA2" s="167"/>
      <c r="CB2" s="167"/>
      <c r="CC2" s="167"/>
      <c r="CD2" s="167"/>
      <c r="CE2" s="167"/>
      <c r="CF2" s="167"/>
      <c r="CG2" s="167"/>
      <c r="CH2" s="167"/>
      <c r="CI2" s="167"/>
      <c r="CJ2" s="167"/>
    </row>
    <row r="3" spans="1:102" x14ac:dyDescent="0.25">
      <c r="A3" s="170" t="s">
        <v>1136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  <c r="AN3" s="167"/>
      <c r="AO3" s="167"/>
      <c r="AP3" s="167"/>
      <c r="AQ3" s="167"/>
      <c r="AR3" s="167"/>
      <c r="AS3" s="167"/>
      <c r="AT3" s="167"/>
      <c r="AU3" s="167"/>
      <c r="AV3" s="167"/>
      <c r="AW3" s="167"/>
      <c r="AX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  <c r="BT3" s="167"/>
      <c r="BU3" s="167"/>
      <c r="BV3" s="167"/>
      <c r="BW3" s="167"/>
      <c r="BX3" s="167"/>
      <c r="BY3" s="167"/>
      <c r="BZ3" s="167"/>
      <c r="CA3" s="167"/>
      <c r="CB3" s="167"/>
      <c r="CC3" s="167"/>
      <c r="CD3" s="167"/>
      <c r="CE3" s="167"/>
      <c r="CF3" s="167"/>
      <c r="CG3" s="167"/>
      <c r="CH3" s="167"/>
      <c r="CI3" s="167"/>
      <c r="CJ3" s="167"/>
    </row>
    <row r="4" spans="1:102" x14ac:dyDescent="0.25">
      <c r="B4" s="171" t="s">
        <v>721</v>
      </c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P4" s="171" t="s">
        <v>722</v>
      </c>
      <c r="Q4" s="171"/>
      <c r="R4" s="171"/>
      <c r="S4" s="171"/>
      <c r="T4" s="171"/>
      <c r="U4" s="171"/>
      <c r="V4" s="171"/>
      <c r="W4" s="171"/>
      <c r="X4" s="171"/>
      <c r="Y4" s="171"/>
      <c r="Z4" s="171"/>
      <c r="AB4" s="171" t="s">
        <v>403</v>
      </c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R4" s="171" t="s">
        <v>400</v>
      </c>
      <c r="AS4" s="171"/>
      <c r="AT4" s="171"/>
      <c r="AU4" s="171"/>
      <c r="AV4" s="171"/>
      <c r="AW4" s="171"/>
      <c r="AX4" s="171"/>
      <c r="AZ4" s="171" t="s">
        <v>1103</v>
      </c>
      <c r="BA4" s="171"/>
      <c r="BB4" s="171"/>
      <c r="BC4" s="171"/>
      <c r="BD4" s="171"/>
      <c r="BE4" s="171"/>
      <c r="BF4" s="171"/>
      <c r="BG4" s="171"/>
      <c r="BH4" s="171"/>
      <c r="BJ4" s="171" t="s">
        <v>1105</v>
      </c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1"/>
      <c r="BY4" s="171"/>
      <c r="BZ4" s="171"/>
      <c r="CA4" s="171"/>
      <c r="CB4" s="171"/>
      <c r="CC4" s="171"/>
      <c r="CD4" s="171"/>
      <c r="CE4" s="171"/>
      <c r="CF4" s="171"/>
      <c r="CG4" s="171"/>
      <c r="CH4" s="171"/>
      <c r="CI4" s="171"/>
      <c r="CJ4" s="171"/>
      <c r="CM4" s="171" t="s">
        <v>726</v>
      </c>
      <c r="CN4" s="171"/>
      <c r="CO4" s="171"/>
      <c r="CP4" s="171"/>
      <c r="CQ4" s="171"/>
      <c r="CR4" s="171"/>
      <c r="CS4" s="171"/>
      <c r="CT4" s="171"/>
      <c r="CU4" s="171"/>
      <c r="CV4" s="171"/>
      <c r="CW4" s="171"/>
      <c r="CX4" s="171"/>
    </row>
    <row r="5" spans="1:102" s="1" customFormat="1" x14ac:dyDescent="0.25">
      <c r="A5" s="143"/>
      <c r="B5" s="171" t="s">
        <v>162</v>
      </c>
      <c r="C5" s="171"/>
      <c r="D5" s="171"/>
      <c r="E5" s="171"/>
      <c r="F5" s="171"/>
      <c r="G5" s="171"/>
      <c r="H5" s="143"/>
      <c r="I5" s="171" t="s">
        <v>240</v>
      </c>
      <c r="J5" s="171"/>
      <c r="K5" s="171"/>
      <c r="L5" s="171"/>
      <c r="M5" s="171"/>
      <c r="N5" s="171"/>
      <c r="O5" s="143"/>
      <c r="P5" s="171" t="s">
        <v>162</v>
      </c>
      <c r="Q5" s="171"/>
      <c r="R5" s="171"/>
      <c r="S5" s="171"/>
      <c r="T5" s="171"/>
      <c r="U5" s="143"/>
      <c r="V5" s="171" t="s">
        <v>240</v>
      </c>
      <c r="W5" s="171"/>
      <c r="X5" s="171"/>
      <c r="Y5" s="171"/>
      <c r="Z5" s="171"/>
      <c r="AA5" s="143"/>
      <c r="AB5" s="171" t="s">
        <v>162</v>
      </c>
      <c r="AC5" s="171"/>
      <c r="AD5" s="171"/>
      <c r="AE5" s="171"/>
      <c r="AF5" s="171"/>
      <c r="AG5" s="171"/>
      <c r="AH5" s="171"/>
      <c r="AI5" s="143"/>
      <c r="AJ5" s="171" t="s">
        <v>162</v>
      </c>
      <c r="AK5" s="171"/>
      <c r="AL5" s="171"/>
      <c r="AM5" s="143"/>
      <c r="AN5" s="171" t="s">
        <v>723</v>
      </c>
      <c r="AO5" s="171"/>
      <c r="AP5" s="171"/>
      <c r="AQ5" s="143"/>
      <c r="AR5" s="171" t="s">
        <v>162</v>
      </c>
      <c r="AS5" s="171"/>
      <c r="AT5" s="171"/>
      <c r="AU5" s="143"/>
      <c r="AV5" s="171" t="s">
        <v>723</v>
      </c>
      <c r="AW5" s="171"/>
      <c r="AX5" s="171"/>
      <c r="AZ5" s="171" t="s">
        <v>162</v>
      </c>
      <c r="BA5" s="171"/>
      <c r="BB5" s="171"/>
      <c r="BC5" s="171"/>
      <c r="BD5" s="143"/>
      <c r="BE5" s="171" t="s">
        <v>723</v>
      </c>
      <c r="BF5" s="171"/>
      <c r="BG5" s="171"/>
      <c r="BH5" s="171"/>
      <c r="BJ5" s="171" t="s">
        <v>162</v>
      </c>
      <c r="BK5" s="171"/>
      <c r="BL5" s="171"/>
      <c r="BM5" s="171"/>
      <c r="BN5" s="171"/>
      <c r="BO5" s="171"/>
      <c r="BP5" s="171"/>
      <c r="BQ5" s="171"/>
      <c r="BR5" s="171"/>
      <c r="BS5" s="143"/>
      <c r="BT5" s="171" t="s">
        <v>162</v>
      </c>
      <c r="BU5" s="171"/>
      <c r="BV5" s="171"/>
      <c r="BW5" s="171"/>
      <c r="BX5" s="171"/>
      <c r="BY5" s="171"/>
      <c r="BZ5" s="171"/>
      <c r="CA5" s="171"/>
      <c r="CB5" s="143"/>
      <c r="CC5" s="171" t="s">
        <v>723</v>
      </c>
      <c r="CD5" s="171"/>
      <c r="CE5" s="171"/>
      <c r="CF5" s="171"/>
      <c r="CG5" s="171"/>
      <c r="CH5" s="171"/>
      <c r="CI5" s="171"/>
      <c r="CJ5" s="171"/>
      <c r="CM5" s="171" t="s">
        <v>727</v>
      </c>
      <c r="CN5" s="171"/>
      <c r="CO5" s="171"/>
      <c r="CP5" s="171"/>
      <c r="CQ5" s="171"/>
      <c r="CR5" s="171"/>
      <c r="CS5" s="171"/>
      <c r="CT5" s="171"/>
    </row>
    <row r="6" spans="1:102" s="95" customFormat="1" x14ac:dyDescent="0.25">
      <c r="A6" s="97"/>
      <c r="B6" s="97" t="s">
        <v>248</v>
      </c>
      <c r="C6" s="97" t="s">
        <v>249</v>
      </c>
      <c r="D6" s="97" t="s">
        <v>720</v>
      </c>
      <c r="E6" s="97" t="s">
        <v>157</v>
      </c>
      <c r="F6" s="97" t="s">
        <v>2</v>
      </c>
      <c r="G6" s="97" t="s">
        <v>171</v>
      </c>
      <c r="H6" s="97"/>
      <c r="I6" s="97" t="s">
        <v>248</v>
      </c>
      <c r="J6" s="97" t="s">
        <v>249</v>
      </c>
      <c r="K6" s="97" t="s">
        <v>720</v>
      </c>
      <c r="L6" s="97" t="s">
        <v>157</v>
      </c>
      <c r="M6" s="97" t="s">
        <v>2</v>
      </c>
      <c r="N6" s="97" t="s">
        <v>171</v>
      </c>
      <c r="O6" s="97"/>
      <c r="P6" s="97" t="s">
        <v>579</v>
      </c>
      <c r="Q6" s="97" t="s">
        <v>578</v>
      </c>
      <c r="R6" s="97" t="s">
        <v>294</v>
      </c>
      <c r="S6" s="97" t="s">
        <v>580</v>
      </c>
      <c r="T6" s="97" t="s">
        <v>8</v>
      </c>
      <c r="U6" s="97"/>
      <c r="V6" s="97" t="s">
        <v>579</v>
      </c>
      <c r="W6" s="97" t="s">
        <v>578</v>
      </c>
      <c r="X6" s="97" t="s">
        <v>294</v>
      </c>
      <c r="Y6" s="97" t="s">
        <v>580</v>
      </c>
      <c r="Z6" s="97" t="s">
        <v>8</v>
      </c>
      <c r="AA6" s="97"/>
      <c r="AB6" s="97" t="s">
        <v>413</v>
      </c>
      <c r="AC6" s="97" t="s">
        <v>4</v>
      </c>
      <c r="AD6" s="97" t="s">
        <v>414</v>
      </c>
      <c r="AE6" s="97" t="s">
        <v>415</v>
      </c>
      <c r="AF6" s="97" t="s">
        <v>416</v>
      </c>
      <c r="AG6" s="97" t="s">
        <v>417</v>
      </c>
      <c r="AH6" s="97" t="s">
        <v>8</v>
      </c>
      <c r="AI6" s="97"/>
      <c r="AJ6" s="97" t="s">
        <v>248</v>
      </c>
      <c r="AK6" s="97" t="s">
        <v>249</v>
      </c>
      <c r="AL6" s="97" t="s">
        <v>7</v>
      </c>
      <c r="AM6" s="97"/>
      <c r="AN6" s="97" t="s">
        <v>248</v>
      </c>
      <c r="AO6" s="97" t="s">
        <v>249</v>
      </c>
      <c r="AP6" s="97" t="s">
        <v>7</v>
      </c>
      <c r="AQ6" s="97"/>
      <c r="AR6" s="97" t="s">
        <v>157</v>
      </c>
      <c r="AS6" s="97" t="s">
        <v>248</v>
      </c>
      <c r="AT6" s="97" t="s">
        <v>8</v>
      </c>
      <c r="AU6" s="97"/>
      <c r="AV6" s="97" t="s">
        <v>157</v>
      </c>
      <c r="AW6" s="97" t="s">
        <v>248</v>
      </c>
      <c r="AX6" s="148" t="s">
        <v>8</v>
      </c>
      <c r="AZ6" s="97" t="s">
        <v>248</v>
      </c>
      <c r="BA6" s="97" t="s">
        <v>157</v>
      </c>
      <c r="BB6" s="97" t="s">
        <v>249</v>
      </c>
      <c r="BC6" s="97" t="s">
        <v>8</v>
      </c>
      <c r="BD6" s="97"/>
      <c r="BE6" s="97" t="s">
        <v>248</v>
      </c>
      <c r="BF6" s="97" t="s">
        <v>157</v>
      </c>
      <c r="BG6" s="97" t="s">
        <v>249</v>
      </c>
      <c r="BH6" s="97" t="s">
        <v>8</v>
      </c>
      <c r="BJ6" s="97" t="s">
        <v>157</v>
      </c>
      <c r="BK6" s="97" t="s">
        <v>249</v>
      </c>
      <c r="BL6" s="97" t="s">
        <v>2</v>
      </c>
      <c r="BM6" s="97" t="s">
        <v>579</v>
      </c>
      <c r="BN6" s="97" t="s">
        <v>578</v>
      </c>
      <c r="BO6" s="97" t="s">
        <v>294</v>
      </c>
      <c r="BP6" s="97" t="s">
        <v>724</v>
      </c>
      <c r="BQ6" s="97" t="s">
        <v>580</v>
      </c>
      <c r="BR6" s="97" t="s">
        <v>8</v>
      </c>
      <c r="BS6" s="97"/>
      <c r="BT6" s="97" t="s">
        <v>157</v>
      </c>
      <c r="BU6" s="97" t="s">
        <v>249</v>
      </c>
      <c r="BV6" s="97" t="s">
        <v>2</v>
      </c>
      <c r="BW6" s="97" t="s">
        <v>579</v>
      </c>
      <c r="BX6" s="97" t="s">
        <v>578</v>
      </c>
      <c r="BY6" s="97" t="s">
        <v>294</v>
      </c>
      <c r="BZ6" s="97" t="s">
        <v>580</v>
      </c>
      <c r="CA6" s="97" t="s">
        <v>8</v>
      </c>
      <c r="CB6" s="97"/>
      <c r="CC6" s="97" t="s">
        <v>157</v>
      </c>
      <c r="CD6" s="97" t="s">
        <v>249</v>
      </c>
      <c r="CE6" s="97" t="s">
        <v>2</v>
      </c>
      <c r="CF6" s="97" t="s">
        <v>579</v>
      </c>
      <c r="CG6" s="97" t="s">
        <v>578</v>
      </c>
      <c r="CH6" s="97" t="s">
        <v>294</v>
      </c>
      <c r="CI6" s="97" t="s">
        <v>580</v>
      </c>
      <c r="CJ6" s="97" t="s">
        <v>8</v>
      </c>
      <c r="CM6" s="97" t="s">
        <v>403</v>
      </c>
      <c r="CN6" s="97" t="s">
        <v>400</v>
      </c>
      <c r="CO6" s="97" t="s">
        <v>725</v>
      </c>
      <c r="CP6" s="97" t="s">
        <v>7</v>
      </c>
      <c r="CR6" s="97" t="s">
        <v>1103</v>
      </c>
      <c r="CS6" s="97" t="s">
        <v>1104</v>
      </c>
      <c r="CT6" s="97" t="s">
        <v>7</v>
      </c>
      <c r="CU6" s="97"/>
      <c r="CV6" s="97" t="s">
        <v>1103</v>
      </c>
      <c r="CW6" s="97" t="s">
        <v>1104</v>
      </c>
      <c r="CX6" s="97" t="s">
        <v>7</v>
      </c>
    </row>
    <row r="7" spans="1:102" x14ac:dyDescent="0.25">
      <c r="A7" s="143">
        <v>1970</v>
      </c>
      <c r="B7" s="146">
        <v>870.96</v>
      </c>
      <c r="C7" s="146">
        <v>0</v>
      </c>
      <c r="D7" s="146">
        <v>100.45</v>
      </c>
      <c r="E7" s="146">
        <v>0</v>
      </c>
      <c r="F7" s="146">
        <v>0</v>
      </c>
      <c r="G7" s="146">
        <f>SUM(B7:F7)</f>
        <v>971.41000000000008</v>
      </c>
      <c r="H7" s="146"/>
      <c r="I7" s="149">
        <f>B7/$G7</f>
        <v>0.89659361134845217</v>
      </c>
      <c r="J7" s="149">
        <f t="shared" ref="J7:M7" si="0">C7/$G7</f>
        <v>0</v>
      </c>
      <c r="K7" s="149">
        <f t="shared" si="0"/>
        <v>0.10340638865154775</v>
      </c>
      <c r="L7" s="149">
        <f t="shared" si="0"/>
        <v>0</v>
      </c>
      <c r="M7" s="149">
        <f t="shared" si="0"/>
        <v>0</v>
      </c>
      <c r="N7" s="149">
        <f>SUM(I7:M7)</f>
        <v>0.99999999999999989</v>
      </c>
      <c r="P7" s="146">
        <v>86.87</v>
      </c>
      <c r="Q7" s="146">
        <v>16.14</v>
      </c>
      <c r="R7" s="146">
        <v>91.88</v>
      </c>
      <c r="S7" s="146">
        <v>3.26</v>
      </c>
      <c r="T7" s="146">
        <v>198.15</v>
      </c>
      <c r="V7" s="149">
        <f>P7/$T7</f>
        <v>0.43840524854907897</v>
      </c>
      <c r="W7" s="149">
        <f t="shared" ref="W7:Y7" si="1">Q7/$T7</f>
        <v>8.1453444360333083E-2</v>
      </c>
      <c r="X7" s="149">
        <f t="shared" si="1"/>
        <v>0.46368912440070648</v>
      </c>
      <c r="Y7" s="149">
        <f t="shared" si="1"/>
        <v>1.6452182689881401E-2</v>
      </c>
      <c r="Z7" s="149">
        <f>SUM(V7:Y7)</f>
        <v>0.99999999999999978</v>
      </c>
      <c r="AB7" s="146">
        <v>914.97</v>
      </c>
      <c r="AC7" s="146">
        <v>0</v>
      </c>
      <c r="AD7" s="146">
        <v>0</v>
      </c>
      <c r="AE7" s="146">
        <v>0</v>
      </c>
      <c r="AF7" s="146">
        <v>0</v>
      </c>
      <c r="AG7" s="146">
        <v>0</v>
      </c>
      <c r="AH7" s="146">
        <v>914.97</v>
      </c>
      <c r="AJ7" s="146">
        <f>SUM(AB7:AC7)</f>
        <v>914.97</v>
      </c>
      <c r="AK7" s="146">
        <f>SUM(AD7:AG7)</f>
        <v>0</v>
      </c>
      <c r="AL7" s="146">
        <f>SUM(AJ7:AK7)</f>
        <v>914.97</v>
      </c>
      <c r="AN7" s="149">
        <f>AJ7/$AL7</f>
        <v>1</v>
      </c>
      <c r="AO7" s="149">
        <f>AK7/$AL7</f>
        <v>0</v>
      </c>
      <c r="AP7" s="149">
        <f>SUM(AN7:AO7)</f>
        <v>1</v>
      </c>
      <c r="AR7" s="3">
        <v>0</v>
      </c>
      <c r="AS7" s="3">
        <v>368.11</v>
      </c>
      <c r="AT7" s="3">
        <v>368.11</v>
      </c>
      <c r="AV7" s="149">
        <f>AR7/$AT7</f>
        <v>0</v>
      </c>
      <c r="AW7" s="149">
        <f>AS7/$AT7</f>
        <v>1</v>
      </c>
      <c r="AX7" s="149">
        <f>SUM(AV7:AW7)</f>
        <v>1</v>
      </c>
      <c r="AY7" s="3"/>
      <c r="AZ7" s="146">
        <f>AJ7+AS7</f>
        <v>1283.08</v>
      </c>
      <c r="BA7" s="3">
        <f>AR7</f>
        <v>0</v>
      </c>
      <c r="BB7" s="146">
        <f>AK7</f>
        <v>0</v>
      </c>
      <c r="BC7" s="146">
        <f>SUM(AZ7:BB7)</f>
        <v>1283.08</v>
      </c>
      <c r="BD7" s="3"/>
      <c r="BE7" s="149">
        <f>(AZ7/$BC7)</f>
        <v>1</v>
      </c>
      <c r="BF7" s="149">
        <f t="shared" ref="BF7:BG7" si="2">(BA7/$BC7)</f>
        <v>0</v>
      </c>
      <c r="BG7" s="149">
        <f t="shared" si="2"/>
        <v>0</v>
      </c>
      <c r="BH7" s="149">
        <f>SUM(BE7:BG7)</f>
        <v>1</v>
      </c>
      <c r="BI7" s="3"/>
      <c r="BJ7" s="3">
        <v>0</v>
      </c>
      <c r="BK7" s="3">
        <v>2.65</v>
      </c>
      <c r="BL7" s="3">
        <v>0</v>
      </c>
      <c r="BM7" s="3">
        <v>27.74</v>
      </c>
      <c r="BN7" s="3">
        <v>0</v>
      </c>
      <c r="BO7" s="3">
        <v>0</v>
      </c>
      <c r="BP7" s="3">
        <v>0</v>
      </c>
      <c r="BQ7" s="3">
        <v>50.72</v>
      </c>
      <c r="BR7" s="3">
        <v>81.11</v>
      </c>
      <c r="BT7" s="3">
        <f>BJ7</f>
        <v>0</v>
      </c>
      <c r="BU7" s="3">
        <f t="shared" ref="BU7:BX7" si="3">BK7</f>
        <v>2.65</v>
      </c>
      <c r="BV7" s="3">
        <f t="shared" si="3"/>
        <v>0</v>
      </c>
      <c r="BW7" s="3">
        <f t="shared" si="3"/>
        <v>27.74</v>
      </c>
      <c r="BX7" s="3">
        <f t="shared" si="3"/>
        <v>0</v>
      </c>
      <c r="BY7" s="3">
        <f>SUM(BO7:BP7)</f>
        <v>0</v>
      </c>
      <c r="BZ7" s="3">
        <f>BQ7</f>
        <v>50.72</v>
      </c>
      <c r="CA7" s="3">
        <f>SUM(BT7:BZ7)</f>
        <v>81.11</v>
      </c>
      <c r="CC7" s="149">
        <f>BT7/$CA7</f>
        <v>0</v>
      </c>
      <c r="CD7" s="149">
        <f t="shared" ref="CD7:CI7" si="4">BU7/$CA7</f>
        <v>3.2671680433978549E-2</v>
      </c>
      <c r="CE7" s="149">
        <f t="shared" si="4"/>
        <v>0</v>
      </c>
      <c r="CF7" s="149">
        <f t="shared" si="4"/>
        <v>0.34200468499568487</v>
      </c>
      <c r="CG7" s="149">
        <f t="shared" si="4"/>
        <v>0</v>
      </c>
      <c r="CH7" s="149">
        <f t="shared" si="4"/>
        <v>0</v>
      </c>
      <c r="CI7" s="149">
        <f t="shared" si="4"/>
        <v>0.62532363457033657</v>
      </c>
      <c r="CJ7" s="149">
        <f>SUM(CC7:CI7)</f>
        <v>1</v>
      </c>
      <c r="CK7" s="3"/>
      <c r="CL7" s="3"/>
      <c r="CM7" s="146">
        <f>AL7</f>
        <v>914.97</v>
      </c>
      <c r="CN7" s="3">
        <f>AT7</f>
        <v>368.11</v>
      </c>
      <c r="CO7" s="3">
        <f>CA7</f>
        <v>81.11</v>
      </c>
      <c r="CP7" s="146">
        <f>SUM(CM7:CO7)</f>
        <v>1364.1899999999998</v>
      </c>
      <c r="CQ7" s="3"/>
      <c r="CR7" s="146">
        <f>SUM(CM7:CN7)</f>
        <v>1283.08</v>
      </c>
      <c r="CS7" s="3">
        <f>CO7</f>
        <v>81.11</v>
      </c>
      <c r="CT7" s="146">
        <f>SUM(CR7:CS7)</f>
        <v>1364.1899999999998</v>
      </c>
      <c r="CU7" s="3"/>
      <c r="CV7" s="149">
        <f>CR7/$CT7</f>
        <v>0.94054347268342398</v>
      </c>
      <c r="CW7" s="149">
        <f>CS7/$CT7</f>
        <v>5.9456527316576142E-2</v>
      </c>
      <c r="CX7" s="149">
        <f>SUM(CV7:CW7)</f>
        <v>1.0000000000000002</v>
      </c>
    </row>
    <row r="8" spans="1:102" x14ac:dyDescent="0.25">
      <c r="A8" s="143">
        <v>1971</v>
      </c>
      <c r="B8" s="146">
        <v>892.62</v>
      </c>
      <c r="C8" s="146">
        <v>0</v>
      </c>
      <c r="D8" s="146">
        <v>106.38</v>
      </c>
      <c r="E8" s="146">
        <v>0</v>
      </c>
      <c r="F8" s="146">
        <v>0</v>
      </c>
      <c r="G8" s="146">
        <f t="shared" ref="G8:G53" si="5">SUM(B8:F8)</f>
        <v>999</v>
      </c>
      <c r="H8" s="146"/>
      <c r="I8" s="149">
        <f t="shared" ref="I8:I53" si="6">B8/$G8</f>
        <v>0.89351351351351349</v>
      </c>
      <c r="J8" s="149">
        <f t="shared" ref="J8:J53" si="7">C8/$G8</f>
        <v>0</v>
      </c>
      <c r="K8" s="149">
        <f t="shared" ref="K8:K53" si="8">D8/$G8</f>
        <v>0.10648648648648648</v>
      </c>
      <c r="L8" s="149">
        <f t="shared" ref="L8:L53" si="9">E8/$G8</f>
        <v>0</v>
      </c>
      <c r="M8" s="149">
        <f t="shared" ref="M8:M53" si="10">F8/$G8</f>
        <v>0</v>
      </c>
      <c r="N8" s="149">
        <f t="shared" ref="N8:N53" si="11">SUM(I8:M8)</f>
        <v>1</v>
      </c>
      <c r="P8" s="146">
        <v>88.37</v>
      </c>
      <c r="Q8" s="146">
        <v>16.420000000000002</v>
      </c>
      <c r="R8" s="146">
        <v>93.46</v>
      </c>
      <c r="S8" s="146">
        <v>3.31</v>
      </c>
      <c r="T8" s="146">
        <v>201.56</v>
      </c>
      <c r="V8" s="149">
        <f t="shared" ref="V8:V53" si="12">P8/$T8</f>
        <v>0.4384302440960508</v>
      </c>
      <c r="W8" s="149">
        <f t="shared" ref="W8:W53" si="13">Q8/$T8</f>
        <v>8.1464576304822386E-2</v>
      </c>
      <c r="X8" s="149">
        <f t="shared" ref="X8:X53" si="14">R8/$T8</f>
        <v>0.4636832704901766</v>
      </c>
      <c r="Y8" s="149">
        <f t="shared" ref="Y8:Y53" si="15">S8/$T8</f>
        <v>1.6421909108950188E-2</v>
      </c>
      <c r="Z8" s="149">
        <f t="shared" ref="Z8:Z53" si="16">SUM(V8:Y8)</f>
        <v>1</v>
      </c>
      <c r="AB8" s="146">
        <v>914.97</v>
      </c>
      <c r="AC8" s="146">
        <v>0</v>
      </c>
      <c r="AD8" s="146">
        <v>0</v>
      </c>
      <c r="AE8" s="146">
        <v>0</v>
      </c>
      <c r="AF8" s="146">
        <v>0</v>
      </c>
      <c r="AG8" s="146">
        <v>0</v>
      </c>
      <c r="AH8" s="146">
        <v>914.97</v>
      </c>
      <c r="AJ8" s="146">
        <f t="shared" ref="AJ8:AJ53" si="17">SUM(AB8:AC8)</f>
        <v>914.97</v>
      </c>
      <c r="AK8" s="146">
        <f t="shared" ref="AK8:AK53" si="18">SUM(AD8:AG8)</f>
        <v>0</v>
      </c>
      <c r="AL8" s="146">
        <f t="shared" ref="AL8:AL53" si="19">SUM(AJ8:AK8)</f>
        <v>914.97</v>
      </c>
      <c r="AN8" s="149">
        <f t="shared" ref="AN8:AN52" si="20">AJ8/$AL8</f>
        <v>1</v>
      </c>
      <c r="AO8" s="149">
        <f t="shared" ref="AO8:AO52" si="21">AK8/$AL8</f>
        <v>0</v>
      </c>
      <c r="AP8" s="149">
        <f t="shared" ref="AP8:AP52" si="22">SUM(AN8:AO8)</f>
        <v>1</v>
      </c>
      <c r="AR8" s="3">
        <v>0</v>
      </c>
      <c r="AS8" s="3">
        <v>374.13</v>
      </c>
      <c r="AT8" s="3">
        <v>374.13</v>
      </c>
      <c r="AV8" s="149">
        <f t="shared" ref="AV8:AV53" si="23">AR8/$AT8</f>
        <v>0</v>
      </c>
      <c r="AW8" s="149">
        <f t="shared" ref="AW8:AW53" si="24">AS8/$AT8</f>
        <v>1</v>
      </c>
      <c r="AX8" s="149">
        <f t="shared" ref="AX8:AX53" si="25">SUM(AV8:AW8)</f>
        <v>1</v>
      </c>
      <c r="AY8" s="3"/>
      <c r="AZ8" s="146">
        <f t="shared" ref="AZ8:AZ53" si="26">AJ8+AS8</f>
        <v>1289.0999999999999</v>
      </c>
      <c r="BA8" s="3">
        <f t="shared" ref="BA8:BA53" si="27">AR8</f>
        <v>0</v>
      </c>
      <c r="BB8" s="146">
        <f t="shared" ref="BB8:BB53" si="28">AK8</f>
        <v>0</v>
      </c>
      <c r="BC8" s="146">
        <f t="shared" ref="BC8:BC53" si="29">SUM(AZ8:BB8)</f>
        <v>1289.0999999999999</v>
      </c>
      <c r="BD8" s="3"/>
      <c r="BE8" s="149">
        <f t="shared" ref="BE8:BE53" si="30">(AZ8/$BC8)</f>
        <v>1</v>
      </c>
      <c r="BF8" s="149">
        <f t="shared" ref="BF8:BF53" si="31">(BA8/$BC8)</f>
        <v>0</v>
      </c>
      <c r="BG8" s="149">
        <f t="shared" ref="BG8:BG53" si="32">(BB8/$BC8)</f>
        <v>0</v>
      </c>
      <c r="BH8" s="149">
        <f t="shared" ref="BH8:BH53" si="33">SUM(BE8:BG8)</f>
        <v>1</v>
      </c>
      <c r="BI8" s="3"/>
      <c r="BJ8" s="3">
        <v>0</v>
      </c>
      <c r="BK8" s="3">
        <v>2.68</v>
      </c>
      <c r="BL8" s="3">
        <v>0</v>
      </c>
      <c r="BM8" s="3">
        <v>30.51</v>
      </c>
      <c r="BN8" s="3">
        <v>0</v>
      </c>
      <c r="BO8" s="3">
        <v>0</v>
      </c>
      <c r="BP8" s="3">
        <v>0</v>
      </c>
      <c r="BQ8" s="3">
        <v>55.79</v>
      </c>
      <c r="BR8" s="3">
        <v>88.98</v>
      </c>
      <c r="BT8" s="3">
        <f t="shared" ref="BT8:BT53" si="34">BJ8</f>
        <v>0</v>
      </c>
      <c r="BU8" s="3">
        <f t="shared" ref="BU8:BU53" si="35">BK8</f>
        <v>2.68</v>
      </c>
      <c r="BV8" s="3">
        <f t="shared" ref="BV8:BV53" si="36">BL8</f>
        <v>0</v>
      </c>
      <c r="BW8" s="3">
        <f t="shared" ref="BW8:BW53" si="37">BM8</f>
        <v>30.51</v>
      </c>
      <c r="BX8" s="3">
        <f t="shared" ref="BX8:BX53" si="38">BN8</f>
        <v>0</v>
      </c>
      <c r="BY8" s="3">
        <f t="shared" ref="BY8:BY53" si="39">SUM(BO8:BP8)</f>
        <v>0</v>
      </c>
      <c r="BZ8" s="3">
        <f t="shared" ref="BZ8:BZ53" si="40">BQ8</f>
        <v>55.79</v>
      </c>
      <c r="CA8" s="3">
        <f t="shared" ref="CA8:CA53" si="41">SUM(BT8:BZ8)</f>
        <v>88.98</v>
      </c>
      <c r="CC8" s="149">
        <f t="shared" ref="CC8:CC53" si="42">BT8/$CA8</f>
        <v>0</v>
      </c>
      <c r="CD8" s="149">
        <f t="shared" ref="CD8:CD53" si="43">BU8/$CA8</f>
        <v>3.0119127893908745E-2</v>
      </c>
      <c r="CE8" s="149">
        <f t="shared" ref="CE8:CE53" si="44">BV8/$CA8</f>
        <v>0</v>
      </c>
      <c r="CF8" s="149">
        <f t="shared" ref="CF8:CF53" si="45">BW8/$CA8</f>
        <v>0.34288604180714766</v>
      </c>
      <c r="CG8" s="149">
        <f t="shared" ref="CG8:CG53" si="46">BX8/$CA8</f>
        <v>0</v>
      </c>
      <c r="CH8" s="149">
        <f t="shared" ref="CH8:CH53" si="47">BY8/$CA8</f>
        <v>0</v>
      </c>
      <c r="CI8" s="149">
        <f t="shared" ref="CI8:CI53" si="48">BZ8/$CA8</f>
        <v>0.62699483029894354</v>
      </c>
      <c r="CJ8" s="149">
        <f t="shared" ref="CJ8:CJ53" si="49">SUM(CC8:CI8)</f>
        <v>1</v>
      </c>
      <c r="CK8" s="3"/>
      <c r="CL8" s="3"/>
      <c r="CM8" s="146">
        <f t="shared" ref="CM8:CM53" si="50">AL8</f>
        <v>914.97</v>
      </c>
      <c r="CN8" s="3">
        <f t="shared" ref="CN8:CN53" si="51">AT8</f>
        <v>374.13</v>
      </c>
      <c r="CO8" s="3">
        <f t="shared" ref="CO8:CO53" si="52">CA8</f>
        <v>88.98</v>
      </c>
      <c r="CP8" s="146">
        <f t="shared" ref="CP8:CP53" si="53">SUM(CM8:CO8)</f>
        <v>1378.08</v>
      </c>
      <c r="CQ8" s="3"/>
      <c r="CR8" s="146">
        <f t="shared" ref="CR8:CR53" si="54">SUM(CM8:CN8)</f>
        <v>1289.0999999999999</v>
      </c>
      <c r="CS8" s="3">
        <f t="shared" ref="CS8:CS53" si="55">CO8</f>
        <v>88.98</v>
      </c>
      <c r="CT8" s="146">
        <f t="shared" ref="CT8:CT53" si="56">SUM(CR8:CS8)</f>
        <v>1378.08</v>
      </c>
      <c r="CU8" s="3"/>
      <c r="CV8" s="149">
        <f t="shared" ref="CV8:CV53" si="57">CR8/$CT8</f>
        <v>0.93543190525949149</v>
      </c>
      <c r="CW8" s="149">
        <f t="shared" ref="CW8:CW53" si="58">CS8/$CT8</f>
        <v>6.4568094740508536E-2</v>
      </c>
      <c r="CX8" s="149">
        <f t="shared" ref="CX8:CX53" si="59">SUM(CV8:CW8)</f>
        <v>1</v>
      </c>
    </row>
    <row r="9" spans="1:102" x14ac:dyDescent="0.25">
      <c r="A9" s="143">
        <v>1972</v>
      </c>
      <c r="B9" s="146">
        <v>913.81</v>
      </c>
      <c r="C9" s="146">
        <v>0</v>
      </c>
      <c r="D9" s="146">
        <v>112.36</v>
      </c>
      <c r="E9" s="146">
        <v>0</v>
      </c>
      <c r="F9" s="146">
        <v>0</v>
      </c>
      <c r="G9" s="146">
        <f t="shared" si="5"/>
        <v>1026.1699999999998</v>
      </c>
      <c r="H9" s="146"/>
      <c r="I9" s="149">
        <f t="shared" si="6"/>
        <v>0.89050547180291773</v>
      </c>
      <c r="J9" s="149">
        <f t="shared" si="7"/>
        <v>0</v>
      </c>
      <c r="K9" s="149">
        <f t="shared" si="8"/>
        <v>0.10949452819708237</v>
      </c>
      <c r="L9" s="149">
        <f t="shared" si="9"/>
        <v>0</v>
      </c>
      <c r="M9" s="149">
        <f t="shared" si="10"/>
        <v>0</v>
      </c>
      <c r="N9" s="149">
        <f t="shared" si="11"/>
        <v>1</v>
      </c>
      <c r="P9" s="146">
        <v>89.86</v>
      </c>
      <c r="Q9" s="146">
        <v>16.7</v>
      </c>
      <c r="R9" s="146">
        <v>95.04</v>
      </c>
      <c r="S9" s="146">
        <v>3.37</v>
      </c>
      <c r="T9" s="146">
        <v>204.96</v>
      </c>
      <c r="V9" s="149">
        <f t="shared" si="12"/>
        <v>0.43842701014832158</v>
      </c>
      <c r="W9" s="149">
        <f t="shared" si="13"/>
        <v>8.1479313036690079E-2</v>
      </c>
      <c r="X9" s="149">
        <f t="shared" si="14"/>
        <v>0.46370023419203749</v>
      </c>
      <c r="Y9" s="149">
        <f t="shared" si="15"/>
        <v>1.6442232630757222E-2</v>
      </c>
      <c r="Z9" s="149">
        <f t="shared" si="16"/>
        <v>1.0000487900078063</v>
      </c>
      <c r="AB9" s="146">
        <v>914.97</v>
      </c>
      <c r="AC9" s="146">
        <v>0</v>
      </c>
      <c r="AD9" s="146">
        <v>0</v>
      </c>
      <c r="AE9" s="146">
        <v>0</v>
      </c>
      <c r="AF9" s="146">
        <v>0</v>
      </c>
      <c r="AG9" s="146">
        <v>0</v>
      </c>
      <c r="AH9" s="146">
        <v>914.97</v>
      </c>
      <c r="AJ9" s="146">
        <f t="shared" si="17"/>
        <v>914.97</v>
      </c>
      <c r="AK9" s="146">
        <f t="shared" si="18"/>
        <v>0</v>
      </c>
      <c r="AL9" s="146">
        <f t="shared" si="19"/>
        <v>914.97</v>
      </c>
      <c r="AN9" s="149">
        <f t="shared" si="20"/>
        <v>1</v>
      </c>
      <c r="AO9" s="149">
        <f t="shared" si="21"/>
        <v>0</v>
      </c>
      <c r="AP9" s="149">
        <f t="shared" si="22"/>
        <v>1</v>
      </c>
      <c r="AR9" s="3">
        <v>0</v>
      </c>
      <c r="AS9" s="3">
        <v>380.15</v>
      </c>
      <c r="AT9" s="3">
        <v>380.15</v>
      </c>
      <c r="AV9" s="149">
        <f t="shared" si="23"/>
        <v>0</v>
      </c>
      <c r="AW9" s="149">
        <f t="shared" si="24"/>
        <v>1</v>
      </c>
      <c r="AX9" s="149">
        <f t="shared" si="25"/>
        <v>1</v>
      </c>
      <c r="AY9" s="3"/>
      <c r="AZ9" s="146">
        <f t="shared" si="26"/>
        <v>1295.1199999999999</v>
      </c>
      <c r="BA9" s="3">
        <f t="shared" si="27"/>
        <v>0</v>
      </c>
      <c r="BB9" s="146">
        <f t="shared" si="28"/>
        <v>0</v>
      </c>
      <c r="BC9" s="146">
        <f t="shared" si="29"/>
        <v>1295.1199999999999</v>
      </c>
      <c r="BD9" s="3"/>
      <c r="BE9" s="149">
        <f t="shared" si="30"/>
        <v>1</v>
      </c>
      <c r="BF9" s="149">
        <f t="shared" si="31"/>
        <v>0</v>
      </c>
      <c r="BG9" s="149">
        <f t="shared" si="32"/>
        <v>0</v>
      </c>
      <c r="BH9" s="149">
        <f t="shared" si="33"/>
        <v>1</v>
      </c>
      <c r="BI9" s="3"/>
      <c r="BJ9" s="3">
        <v>0</v>
      </c>
      <c r="BK9" s="3">
        <v>2.71</v>
      </c>
      <c r="BL9" s="3">
        <v>0</v>
      </c>
      <c r="BM9" s="3">
        <v>33.28</v>
      </c>
      <c r="BN9" s="3">
        <v>0</v>
      </c>
      <c r="BO9" s="3">
        <v>0</v>
      </c>
      <c r="BP9" s="3">
        <v>0</v>
      </c>
      <c r="BQ9" s="3">
        <v>60.86</v>
      </c>
      <c r="BR9" s="3">
        <v>96.85</v>
      </c>
      <c r="BT9" s="3">
        <f t="shared" si="34"/>
        <v>0</v>
      </c>
      <c r="BU9" s="3">
        <f t="shared" si="35"/>
        <v>2.71</v>
      </c>
      <c r="BV9" s="3">
        <f t="shared" si="36"/>
        <v>0</v>
      </c>
      <c r="BW9" s="3">
        <f t="shared" si="37"/>
        <v>33.28</v>
      </c>
      <c r="BX9" s="3">
        <f t="shared" si="38"/>
        <v>0</v>
      </c>
      <c r="BY9" s="3">
        <f t="shared" si="39"/>
        <v>0</v>
      </c>
      <c r="BZ9" s="3">
        <f t="shared" si="40"/>
        <v>60.86</v>
      </c>
      <c r="CA9" s="3">
        <f t="shared" si="41"/>
        <v>96.85</v>
      </c>
      <c r="CC9" s="149">
        <f t="shared" si="42"/>
        <v>0</v>
      </c>
      <c r="CD9" s="149">
        <f t="shared" si="43"/>
        <v>2.7981414558595766E-2</v>
      </c>
      <c r="CE9" s="149">
        <f t="shared" si="44"/>
        <v>0</v>
      </c>
      <c r="CF9" s="149">
        <f t="shared" si="45"/>
        <v>0.34362416107382554</v>
      </c>
      <c r="CG9" s="149">
        <f t="shared" si="46"/>
        <v>0</v>
      </c>
      <c r="CH9" s="149">
        <f t="shared" si="47"/>
        <v>0</v>
      </c>
      <c r="CI9" s="149">
        <f t="shared" si="48"/>
        <v>0.62839442436757875</v>
      </c>
      <c r="CJ9" s="149">
        <f t="shared" si="49"/>
        <v>1</v>
      </c>
      <c r="CK9" s="3"/>
      <c r="CL9" s="3"/>
      <c r="CM9" s="146">
        <f t="shared" si="50"/>
        <v>914.97</v>
      </c>
      <c r="CN9" s="3">
        <f t="shared" si="51"/>
        <v>380.15</v>
      </c>
      <c r="CO9" s="3">
        <f t="shared" si="52"/>
        <v>96.85</v>
      </c>
      <c r="CP9" s="146">
        <f t="shared" si="53"/>
        <v>1391.9699999999998</v>
      </c>
      <c r="CQ9" s="3"/>
      <c r="CR9" s="146">
        <f t="shared" si="54"/>
        <v>1295.1199999999999</v>
      </c>
      <c r="CS9" s="3">
        <f t="shared" si="55"/>
        <v>96.85</v>
      </c>
      <c r="CT9" s="146">
        <f t="shared" si="56"/>
        <v>1391.9699999999998</v>
      </c>
      <c r="CU9" s="3"/>
      <c r="CV9" s="149">
        <f t="shared" si="57"/>
        <v>0.93042235105641646</v>
      </c>
      <c r="CW9" s="149">
        <f t="shared" si="58"/>
        <v>6.9577648943583564E-2</v>
      </c>
      <c r="CX9" s="149">
        <f t="shared" si="59"/>
        <v>1</v>
      </c>
    </row>
    <row r="10" spans="1:102" x14ac:dyDescent="0.25">
      <c r="A10" s="143">
        <v>1973</v>
      </c>
      <c r="B10" s="146">
        <v>934.68</v>
      </c>
      <c r="C10" s="146">
        <v>0</v>
      </c>
      <c r="D10" s="146">
        <v>118.34</v>
      </c>
      <c r="E10" s="146">
        <v>0</v>
      </c>
      <c r="F10" s="146">
        <v>0</v>
      </c>
      <c r="G10" s="146">
        <f t="shared" si="5"/>
        <v>1053.02</v>
      </c>
      <c r="H10" s="146"/>
      <c r="I10" s="149">
        <f t="shared" si="6"/>
        <v>0.88761846878501827</v>
      </c>
      <c r="J10" s="149">
        <f t="shared" si="7"/>
        <v>0</v>
      </c>
      <c r="K10" s="149">
        <f t="shared" si="8"/>
        <v>0.11238153121498168</v>
      </c>
      <c r="L10" s="149">
        <f t="shared" si="9"/>
        <v>0</v>
      </c>
      <c r="M10" s="149">
        <f t="shared" si="10"/>
        <v>0</v>
      </c>
      <c r="N10" s="149">
        <f t="shared" si="11"/>
        <v>1</v>
      </c>
      <c r="P10" s="146">
        <v>91.35</v>
      </c>
      <c r="Q10" s="146">
        <v>16.97</v>
      </c>
      <c r="R10" s="146">
        <v>96.62</v>
      </c>
      <c r="S10" s="146">
        <v>3.42</v>
      </c>
      <c r="T10" s="146">
        <v>208.36</v>
      </c>
      <c r="V10" s="149">
        <f t="shared" si="12"/>
        <v>0.43842388174313685</v>
      </c>
      <c r="W10" s="149">
        <f t="shared" si="13"/>
        <v>8.1445574966404283E-2</v>
      </c>
      <c r="X10" s="149">
        <f t="shared" si="14"/>
        <v>0.46371664426953352</v>
      </c>
      <c r="Y10" s="149">
        <f t="shared" si="15"/>
        <v>1.641389902092532E-2</v>
      </c>
      <c r="Z10" s="149">
        <f t="shared" si="16"/>
        <v>0.99999999999999989</v>
      </c>
      <c r="AB10" s="146">
        <v>914.97</v>
      </c>
      <c r="AC10" s="146">
        <v>0</v>
      </c>
      <c r="AD10" s="146">
        <v>0</v>
      </c>
      <c r="AE10" s="146">
        <v>0</v>
      </c>
      <c r="AF10" s="146">
        <v>0</v>
      </c>
      <c r="AG10" s="146">
        <v>0</v>
      </c>
      <c r="AH10" s="146">
        <v>914.97</v>
      </c>
      <c r="AJ10" s="146">
        <f t="shared" si="17"/>
        <v>914.97</v>
      </c>
      <c r="AK10" s="146">
        <f t="shared" si="18"/>
        <v>0</v>
      </c>
      <c r="AL10" s="146">
        <f t="shared" si="19"/>
        <v>914.97</v>
      </c>
      <c r="AN10" s="149">
        <f t="shared" si="20"/>
        <v>1</v>
      </c>
      <c r="AO10" s="149">
        <f t="shared" si="21"/>
        <v>0</v>
      </c>
      <c r="AP10" s="149">
        <f t="shared" si="22"/>
        <v>1</v>
      </c>
      <c r="AR10" s="3">
        <v>0</v>
      </c>
      <c r="AS10" s="3">
        <v>386.18</v>
      </c>
      <c r="AT10" s="3">
        <v>386.18</v>
      </c>
      <c r="AV10" s="149">
        <f t="shared" si="23"/>
        <v>0</v>
      </c>
      <c r="AW10" s="149">
        <f t="shared" si="24"/>
        <v>1</v>
      </c>
      <c r="AX10" s="149">
        <f t="shared" si="25"/>
        <v>1</v>
      </c>
      <c r="AY10" s="3"/>
      <c r="AZ10" s="146">
        <f t="shared" si="26"/>
        <v>1301.1500000000001</v>
      </c>
      <c r="BA10" s="3">
        <f t="shared" si="27"/>
        <v>0</v>
      </c>
      <c r="BB10" s="146">
        <f t="shared" si="28"/>
        <v>0</v>
      </c>
      <c r="BC10" s="146">
        <f t="shared" si="29"/>
        <v>1301.1500000000001</v>
      </c>
      <c r="BD10" s="3"/>
      <c r="BE10" s="149">
        <f t="shared" si="30"/>
        <v>1</v>
      </c>
      <c r="BF10" s="149">
        <f t="shared" si="31"/>
        <v>0</v>
      </c>
      <c r="BG10" s="149">
        <f t="shared" si="32"/>
        <v>0</v>
      </c>
      <c r="BH10" s="149">
        <f t="shared" si="33"/>
        <v>1</v>
      </c>
      <c r="BI10" s="3"/>
      <c r="BJ10" s="3">
        <v>0</v>
      </c>
      <c r="BK10" s="3">
        <v>2.73</v>
      </c>
      <c r="BL10" s="3">
        <v>0</v>
      </c>
      <c r="BM10" s="3">
        <v>36.06</v>
      </c>
      <c r="BN10" s="3">
        <v>0</v>
      </c>
      <c r="BO10" s="3">
        <v>0</v>
      </c>
      <c r="BP10" s="3">
        <v>0</v>
      </c>
      <c r="BQ10" s="3">
        <v>65.930000000000007</v>
      </c>
      <c r="BR10" s="3">
        <v>104.73</v>
      </c>
      <c r="BT10" s="3">
        <f t="shared" si="34"/>
        <v>0</v>
      </c>
      <c r="BU10" s="3">
        <f t="shared" si="35"/>
        <v>2.73</v>
      </c>
      <c r="BV10" s="3">
        <f t="shared" si="36"/>
        <v>0</v>
      </c>
      <c r="BW10" s="3">
        <f t="shared" si="37"/>
        <v>36.06</v>
      </c>
      <c r="BX10" s="3">
        <f t="shared" si="38"/>
        <v>0</v>
      </c>
      <c r="BY10" s="3">
        <f t="shared" si="39"/>
        <v>0</v>
      </c>
      <c r="BZ10" s="3">
        <f t="shared" si="40"/>
        <v>65.930000000000007</v>
      </c>
      <c r="CA10" s="3">
        <f t="shared" si="41"/>
        <v>104.72</v>
      </c>
      <c r="CC10" s="149">
        <f t="shared" si="42"/>
        <v>0</v>
      </c>
      <c r="CD10" s="149">
        <f t="shared" si="43"/>
        <v>2.606951871657754E-2</v>
      </c>
      <c r="CE10" s="149">
        <f t="shared" si="44"/>
        <v>0</v>
      </c>
      <c r="CF10" s="149">
        <f t="shared" si="45"/>
        <v>0.34434682964094732</v>
      </c>
      <c r="CG10" s="149">
        <f t="shared" si="46"/>
        <v>0</v>
      </c>
      <c r="CH10" s="149">
        <f t="shared" si="47"/>
        <v>0</v>
      </c>
      <c r="CI10" s="149">
        <f t="shared" si="48"/>
        <v>0.62958365164247521</v>
      </c>
      <c r="CJ10" s="149">
        <f t="shared" si="49"/>
        <v>1</v>
      </c>
      <c r="CK10" s="3"/>
      <c r="CL10" s="3"/>
      <c r="CM10" s="146">
        <f t="shared" si="50"/>
        <v>914.97</v>
      </c>
      <c r="CN10" s="3">
        <f t="shared" si="51"/>
        <v>386.18</v>
      </c>
      <c r="CO10" s="3">
        <f t="shared" si="52"/>
        <v>104.72</v>
      </c>
      <c r="CP10" s="146">
        <f t="shared" si="53"/>
        <v>1405.8700000000001</v>
      </c>
      <c r="CQ10" s="3"/>
      <c r="CR10" s="146">
        <f t="shared" si="54"/>
        <v>1301.1500000000001</v>
      </c>
      <c r="CS10" s="3">
        <f t="shared" si="55"/>
        <v>104.72</v>
      </c>
      <c r="CT10" s="146">
        <f t="shared" si="56"/>
        <v>1405.8700000000001</v>
      </c>
      <c r="CU10" s="3"/>
      <c r="CV10" s="149">
        <f t="shared" si="57"/>
        <v>0.92551231621700436</v>
      </c>
      <c r="CW10" s="149">
        <f t="shared" si="58"/>
        <v>7.448768378299557E-2</v>
      </c>
      <c r="CX10" s="149">
        <f t="shared" si="59"/>
        <v>0.99999999999999989</v>
      </c>
    </row>
    <row r="11" spans="1:102" x14ac:dyDescent="0.25">
      <c r="A11" s="143">
        <v>1974</v>
      </c>
      <c r="B11" s="146">
        <v>955.27</v>
      </c>
      <c r="C11" s="146">
        <v>0</v>
      </c>
      <c r="D11" s="146">
        <v>124.3</v>
      </c>
      <c r="E11" s="146">
        <v>0</v>
      </c>
      <c r="F11" s="146">
        <v>0</v>
      </c>
      <c r="G11" s="146">
        <f t="shared" si="5"/>
        <v>1079.57</v>
      </c>
      <c r="H11" s="146"/>
      <c r="I11" s="149">
        <f t="shared" si="6"/>
        <v>0.88486156525283222</v>
      </c>
      <c r="J11" s="149">
        <f t="shared" si="7"/>
        <v>0</v>
      </c>
      <c r="K11" s="149">
        <f t="shared" si="8"/>
        <v>0.11513843474716785</v>
      </c>
      <c r="L11" s="149">
        <f t="shared" si="9"/>
        <v>0</v>
      </c>
      <c r="M11" s="149">
        <f t="shared" si="10"/>
        <v>0</v>
      </c>
      <c r="N11" s="149">
        <f t="shared" si="11"/>
        <v>1</v>
      </c>
      <c r="P11" s="146">
        <v>92.84</v>
      </c>
      <c r="Q11" s="146">
        <v>17.25</v>
      </c>
      <c r="R11" s="146">
        <v>98.2</v>
      </c>
      <c r="S11" s="146">
        <v>3.48</v>
      </c>
      <c r="T11" s="146">
        <v>211.77</v>
      </c>
      <c r="V11" s="149">
        <f t="shared" si="12"/>
        <v>0.43840015110733344</v>
      </c>
      <c r="W11" s="149">
        <f t="shared" si="13"/>
        <v>8.1456296925910179E-2</v>
      </c>
      <c r="X11" s="149">
        <f t="shared" si="14"/>
        <v>0.46371062945648578</v>
      </c>
      <c r="Y11" s="149">
        <f t="shared" si="15"/>
        <v>1.6432922510270575E-2</v>
      </c>
      <c r="Z11" s="149">
        <f t="shared" si="16"/>
        <v>1</v>
      </c>
      <c r="AB11" s="146">
        <v>914.97</v>
      </c>
      <c r="AC11" s="146">
        <v>0</v>
      </c>
      <c r="AD11" s="146">
        <v>0</v>
      </c>
      <c r="AE11" s="146">
        <v>0</v>
      </c>
      <c r="AF11" s="146">
        <v>0</v>
      </c>
      <c r="AG11" s="146">
        <v>0</v>
      </c>
      <c r="AH11" s="146">
        <v>914.97</v>
      </c>
      <c r="AJ11" s="146">
        <f t="shared" si="17"/>
        <v>914.97</v>
      </c>
      <c r="AK11" s="146">
        <f t="shared" si="18"/>
        <v>0</v>
      </c>
      <c r="AL11" s="146">
        <f t="shared" si="19"/>
        <v>914.97</v>
      </c>
      <c r="AN11" s="149">
        <f t="shared" si="20"/>
        <v>1</v>
      </c>
      <c r="AO11" s="149">
        <f t="shared" si="21"/>
        <v>0</v>
      </c>
      <c r="AP11" s="149">
        <f t="shared" si="22"/>
        <v>1</v>
      </c>
      <c r="AR11" s="3">
        <v>0</v>
      </c>
      <c r="AS11" s="3">
        <v>392.2</v>
      </c>
      <c r="AT11" s="3">
        <v>392.2</v>
      </c>
      <c r="AV11" s="149">
        <f t="shared" si="23"/>
        <v>0</v>
      </c>
      <c r="AW11" s="149">
        <f t="shared" si="24"/>
        <v>1</v>
      </c>
      <c r="AX11" s="149">
        <f t="shared" si="25"/>
        <v>1</v>
      </c>
      <c r="AY11" s="3"/>
      <c r="AZ11" s="146">
        <f t="shared" si="26"/>
        <v>1307.17</v>
      </c>
      <c r="BA11" s="3">
        <f t="shared" si="27"/>
        <v>0</v>
      </c>
      <c r="BB11" s="146">
        <f t="shared" si="28"/>
        <v>0</v>
      </c>
      <c r="BC11" s="146">
        <f t="shared" si="29"/>
        <v>1307.17</v>
      </c>
      <c r="BD11" s="3"/>
      <c r="BE11" s="149">
        <f t="shared" si="30"/>
        <v>1</v>
      </c>
      <c r="BF11" s="149">
        <f t="shared" si="31"/>
        <v>0</v>
      </c>
      <c r="BG11" s="149">
        <f t="shared" si="32"/>
        <v>0</v>
      </c>
      <c r="BH11" s="149">
        <f t="shared" si="33"/>
        <v>1</v>
      </c>
      <c r="BI11" s="3"/>
      <c r="BJ11" s="3">
        <v>0</v>
      </c>
      <c r="BK11" s="3">
        <v>2.76</v>
      </c>
      <c r="BL11" s="3">
        <v>0</v>
      </c>
      <c r="BM11" s="3">
        <v>38.83</v>
      </c>
      <c r="BN11" s="3">
        <v>0</v>
      </c>
      <c r="BO11" s="3">
        <v>0</v>
      </c>
      <c r="BP11" s="3">
        <v>0</v>
      </c>
      <c r="BQ11" s="3">
        <v>71.010000000000005</v>
      </c>
      <c r="BR11" s="3">
        <v>112.6</v>
      </c>
      <c r="BT11" s="3">
        <f t="shared" si="34"/>
        <v>0</v>
      </c>
      <c r="BU11" s="3">
        <f t="shared" si="35"/>
        <v>2.76</v>
      </c>
      <c r="BV11" s="3">
        <f t="shared" si="36"/>
        <v>0</v>
      </c>
      <c r="BW11" s="3">
        <f t="shared" si="37"/>
        <v>38.83</v>
      </c>
      <c r="BX11" s="3">
        <f t="shared" si="38"/>
        <v>0</v>
      </c>
      <c r="BY11" s="3">
        <f t="shared" si="39"/>
        <v>0</v>
      </c>
      <c r="BZ11" s="3">
        <f t="shared" si="40"/>
        <v>71.010000000000005</v>
      </c>
      <c r="CA11" s="3">
        <f t="shared" si="41"/>
        <v>112.6</v>
      </c>
      <c r="CC11" s="149">
        <f t="shared" si="42"/>
        <v>0</v>
      </c>
      <c r="CD11" s="149">
        <f t="shared" si="43"/>
        <v>2.4511545293072822E-2</v>
      </c>
      <c r="CE11" s="149">
        <f t="shared" si="44"/>
        <v>0</v>
      </c>
      <c r="CF11" s="149">
        <f t="shared" si="45"/>
        <v>0.34484902309058613</v>
      </c>
      <c r="CG11" s="149">
        <f t="shared" si="46"/>
        <v>0</v>
      </c>
      <c r="CH11" s="149">
        <f t="shared" si="47"/>
        <v>0</v>
      </c>
      <c r="CI11" s="149">
        <f t="shared" si="48"/>
        <v>0.63063943161634106</v>
      </c>
      <c r="CJ11" s="149">
        <f t="shared" si="49"/>
        <v>1</v>
      </c>
      <c r="CK11" s="3"/>
      <c r="CL11" s="3"/>
      <c r="CM11" s="146">
        <f t="shared" si="50"/>
        <v>914.97</v>
      </c>
      <c r="CN11" s="3">
        <f t="shared" si="51"/>
        <v>392.2</v>
      </c>
      <c r="CO11" s="3">
        <f t="shared" si="52"/>
        <v>112.6</v>
      </c>
      <c r="CP11" s="146">
        <f t="shared" si="53"/>
        <v>1419.77</v>
      </c>
      <c r="CQ11" s="3"/>
      <c r="CR11" s="146">
        <f t="shared" si="54"/>
        <v>1307.17</v>
      </c>
      <c r="CS11" s="3">
        <f t="shared" si="55"/>
        <v>112.6</v>
      </c>
      <c r="CT11" s="146">
        <f t="shared" si="56"/>
        <v>1419.77</v>
      </c>
      <c r="CU11" s="3"/>
      <c r="CV11" s="149">
        <f t="shared" si="57"/>
        <v>0.92069137958965186</v>
      </c>
      <c r="CW11" s="149">
        <f t="shared" si="58"/>
        <v>7.9308620410348155E-2</v>
      </c>
      <c r="CX11" s="149">
        <f t="shared" si="59"/>
        <v>1</v>
      </c>
    </row>
    <row r="12" spans="1:102" x14ac:dyDescent="0.25">
      <c r="A12" s="143">
        <v>1975</v>
      </c>
      <c r="B12" s="146">
        <v>975.58</v>
      </c>
      <c r="C12" s="146">
        <v>0</v>
      </c>
      <c r="D12" s="146">
        <v>130.19999999999999</v>
      </c>
      <c r="E12" s="146">
        <v>0</v>
      </c>
      <c r="F12" s="146">
        <v>0</v>
      </c>
      <c r="G12" s="146">
        <f t="shared" si="5"/>
        <v>1105.78</v>
      </c>
      <c r="H12" s="146"/>
      <c r="I12" s="149">
        <f t="shared" si="6"/>
        <v>0.88225505977680918</v>
      </c>
      <c r="J12" s="149">
        <f t="shared" si="7"/>
        <v>0</v>
      </c>
      <c r="K12" s="149">
        <f t="shared" si="8"/>
        <v>0.11774494022319086</v>
      </c>
      <c r="L12" s="149">
        <f t="shared" si="9"/>
        <v>0</v>
      </c>
      <c r="M12" s="149">
        <f t="shared" si="10"/>
        <v>0</v>
      </c>
      <c r="N12" s="149">
        <f t="shared" si="11"/>
        <v>1</v>
      </c>
      <c r="P12" s="146">
        <v>94.34</v>
      </c>
      <c r="Q12" s="146">
        <v>17.53</v>
      </c>
      <c r="R12" s="146">
        <v>99.77</v>
      </c>
      <c r="S12" s="146">
        <v>3.54</v>
      </c>
      <c r="T12" s="146">
        <v>215.17</v>
      </c>
      <c r="V12" s="149">
        <f t="shared" si="12"/>
        <v>0.43844402100664592</v>
      </c>
      <c r="W12" s="149">
        <f t="shared" si="13"/>
        <v>8.1470465213552085E-2</v>
      </c>
      <c r="X12" s="149">
        <f t="shared" si="14"/>
        <v>0.46367988102430635</v>
      </c>
      <c r="Y12" s="149">
        <f t="shared" si="15"/>
        <v>1.6452107635822839E-2</v>
      </c>
      <c r="Z12" s="149">
        <f t="shared" si="16"/>
        <v>1.0000464748803273</v>
      </c>
      <c r="AB12" s="146">
        <v>914.97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914.97</v>
      </c>
      <c r="AJ12" s="146">
        <f t="shared" si="17"/>
        <v>914.97</v>
      </c>
      <c r="AK12" s="146">
        <f t="shared" si="18"/>
        <v>0</v>
      </c>
      <c r="AL12" s="146">
        <f t="shared" si="19"/>
        <v>914.97</v>
      </c>
      <c r="AN12" s="149">
        <f t="shared" si="20"/>
        <v>1</v>
      </c>
      <c r="AO12" s="149">
        <f t="shared" si="21"/>
        <v>0</v>
      </c>
      <c r="AP12" s="149">
        <f t="shared" si="22"/>
        <v>1</v>
      </c>
      <c r="AR12" s="3">
        <v>0</v>
      </c>
      <c r="AS12" s="3">
        <v>398.22</v>
      </c>
      <c r="AT12" s="3">
        <v>398.22</v>
      </c>
      <c r="AV12" s="149">
        <f t="shared" si="23"/>
        <v>0</v>
      </c>
      <c r="AW12" s="149">
        <f t="shared" si="24"/>
        <v>1</v>
      </c>
      <c r="AX12" s="149">
        <f t="shared" si="25"/>
        <v>1</v>
      </c>
      <c r="AY12" s="3"/>
      <c r="AZ12" s="146">
        <f t="shared" si="26"/>
        <v>1313.19</v>
      </c>
      <c r="BA12" s="3">
        <f t="shared" si="27"/>
        <v>0</v>
      </c>
      <c r="BB12" s="146">
        <f t="shared" si="28"/>
        <v>0</v>
      </c>
      <c r="BC12" s="146">
        <f t="shared" si="29"/>
        <v>1313.19</v>
      </c>
      <c r="BD12" s="3"/>
      <c r="BE12" s="149">
        <f t="shared" si="30"/>
        <v>1</v>
      </c>
      <c r="BF12" s="149">
        <f t="shared" si="31"/>
        <v>0</v>
      </c>
      <c r="BG12" s="149">
        <f t="shared" si="32"/>
        <v>0</v>
      </c>
      <c r="BH12" s="149">
        <f t="shared" si="33"/>
        <v>1</v>
      </c>
      <c r="BI12" s="3"/>
      <c r="BJ12" s="3">
        <v>0</v>
      </c>
      <c r="BK12" s="3">
        <v>2.79</v>
      </c>
      <c r="BL12" s="3">
        <v>0</v>
      </c>
      <c r="BM12" s="3">
        <v>41.61</v>
      </c>
      <c r="BN12" s="3">
        <v>0</v>
      </c>
      <c r="BO12" s="3">
        <v>0</v>
      </c>
      <c r="BP12" s="3">
        <v>0</v>
      </c>
      <c r="BQ12" s="3">
        <v>76.08</v>
      </c>
      <c r="BR12" s="3">
        <v>120.47</v>
      </c>
      <c r="BT12" s="3">
        <f t="shared" si="34"/>
        <v>0</v>
      </c>
      <c r="BU12" s="3">
        <f t="shared" si="35"/>
        <v>2.79</v>
      </c>
      <c r="BV12" s="3">
        <f t="shared" si="36"/>
        <v>0</v>
      </c>
      <c r="BW12" s="3">
        <f t="shared" si="37"/>
        <v>41.61</v>
      </c>
      <c r="BX12" s="3">
        <f t="shared" si="38"/>
        <v>0</v>
      </c>
      <c r="BY12" s="3">
        <f t="shared" si="39"/>
        <v>0</v>
      </c>
      <c r="BZ12" s="3">
        <f t="shared" si="40"/>
        <v>76.08</v>
      </c>
      <c r="CA12" s="3">
        <f t="shared" si="41"/>
        <v>120.47999999999999</v>
      </c>
      <c r="CC12" s="149">
        <f t="shared" si="42"/>
        <v>0</v>
      </c>
      <c r="CD12" s="149">
        <f t="shared" si="43"/>
        <v>2.3157370517928291E-2</v>
      </c>
      <c r="CE12" s="149">
        <f t="shared" si="44"/>
        <v>0</v>
      </c>
      <c r="CF12" s="149">
        <f t="shared" si="45"/>
        <v>0.34536852589641437</v>
      </c>
      <c r="CG12" s="149">
        <f t="shared" si="46"/>
        <v>0</v>
      </c>
      <c r="CH12" s="149">
        <f t="shared" si="47"/>
        <v>0</v>
      </c>
      <c r="CI12" s="149">
        <f t="shared" si="48"/>
        <v>0.63147410358565736</v>
      </c>
      <c r="CJ12" s="149">
        <f t="shared" si="49"/>
        <v>1</v>
      </c>
      <c r="CK12" s="3"/>
      <c r="CL12" s="3"/>
      <c r="CM12" s="146">
        <f t="shared" si="50"/>
        <v>914.97</v>
      </c>
      <c r="CN12" s="3">
        <f t="shared" si="51"/>
        <v>398.22</v>
      </c>
      <c r="CO12" s="3">
        <f t="shared" si="52"/>
        <v>120.47999999999999</v>
      </c>
      <c r="CP12" s="146">
        <f t="shared" si="53"/>
        <v>1433.67</v>
      </c>
      <c r="CQ12" s="3"/>
      <c r="CR12" s="146">
        <f t="shared" si="54"/>
        <v>1313.19</v>
      </c>
      <c r="CS12" s="3">
        <f t="shared" si="55"/>
        <v>120.47999999999999</v>
      </c>
      <c r="CT12" s="146">
        <f t="shared" si="56"/>
        <v>1433.67</v>
      </c>
      <c r="CU12" s="3"/>
      <c r="CV12" s="149">
        <f t="shared" si="57"/>
        <v>0.91596392475255806</v>
      </c>
      <c r="CW12" s="149">
        <f t="shared" si="58"/>
        <v>8.4036075247441874E-2</v>
      </c>
      <c r="CX12" s="149">
        <f t="shared" si="59"/>
        <v>0.99999999999999989</v>
      </c>
    </row>
    <row r="13" spans="1:102" x14ac:dyDescent="0.25">
      <c r="A13" s="143">
        <v>1976</v>
      </c>
      <c r="B13" s="146">
        <v>995.63</v>
      </c>
      <c r="C13" s="146">
        <v>0</v>
      </c>
      <c r="D13" s="146">
        <v>136.02000000000001</v>
      </c>
      <c r="E13" s="146">
        <v>0</v>
      </c>
      <c r="F13" s="146">
        <v>0</v>
      </c>
      <c r="G13" s="146">
        <f t="shared" si="5"/>
        <v>1131.6500000000001</v>
      </c>
      <c r="H13" s="146"/>
      <c r="I13" s="149">
        <f t="shared" si="6"/>
        <v>0.87980382627137355</v>
      </c>
      <c r="J13" s="149">
        <f t="shared" si="7"/>
        <v>0</v>
      </c>
      <c r="K13" s="149">
        <f t="shared" si="8"/>
        <v>0.12019617372862634</v>
      </c>
      <c r="L13" s="149">
        <f t="shared" si="9"/>
        <v>0</v>
      </c>
      <c r="M13" s="149">
        <f t="shared" si="10"/>
        <v>0</v>
      </c>
      <c r="N13" s="149">
        <f t="shared" si="11"/>
        <v>0.99999999999999989</v>
      </c>
      <c r="P13" s="146">
        <v>95.83</v>
      </c>
      <c r="Q13" s="146">
        <v>17.8</v>
      </c>
      <c r="R13" s="146">
        <v>101.35</v>
      </c>
      <c r="S13" s="146">
        <v>3.59</v>
      </c>
      <c r="T13" s="146">
        <v>218.58</v>
      </c>
      <c r="V13" s="149">
        <f t="shared" si="12"/>
        <v>0.43842071552749562</v>
      </c>
      <c r="W13" s="149">
        <f t="shared" si="13"/>
        <v>8.143471497849758E-2</v>
      </c>
      <c r="X13" s="149">
        <f t="shared" si="14"/>
        <v>0.46367462713880497</v>
      </c>
      <c r="Y13" s="149">
        <f t="shared" si="15"/>
        <v>1.6424192515326196E-2</v>
      </c>
      <c r="Z13" s="149">
        <f t="shared" si="16"/>
        <v>0.99995425016012451</v>
      </c>
      <c r="AB13" s="146">
        <v>914.97</v>
      </c>
      <c r="AC13" s="146">
        <v>0</v>
      </c>
      <c r="AD13" s="146">
        <v>0</v>
      </c>
      <c r="AE13" s="146">
        <v>0</v>
      </c>
      <c r="AF13" s="146">
        <v>0</v>
      </c>
      <c r="AG13" s="146">
        <v>0</v>
      </c>
      <c r="AH13" s="146">
        <v>914.97</v>
      </c>
      <c r="AJ13" s="146">
        <f t="shared" si="17"/>
        <v>914.97</v>
      </c>
      <c r="AK13" s="146">
        <f t="shared" si="18"/>
        <v>0</v>
      </c>
      <c r="AL13" s="146">
        <f t="shared" si="19"/>
        <v>914.97</v>
      </c>
      <c r="AN13" s="149">
        <f t="shared" si="20"/>
        <v>1</v>
      </c>
      <c r="AO13" s="149">
        <f t="shared" si="21"/>
        <v>0</v>
      </c>
      <c r="AP13" s="149">
        <f t="shared" si="22"/>
        <v>1</v>
      </c>
      <c r="AR13" s="3">
        <v>0</v>
      </c>
      <c r="AS13" s="3">
        <v>404.24</v>
      </c>
      <c r="AT13" s="3">
        <v>404.24</v>
      </c>
      <c r="AV13" s="149">
        <f t="shared" si="23"/>
        <v>0</v>
      </c>
      <c r="AW13" s="149">
        <f t="shared" si="24"/>
        <v>1</v>
      </c>
      <c r="AX13" s="149">
        <f t="shared" si="25"/>
        <v>1</v>
      </c>
      <c r="AY13" s="3"/>
      <c r="AZ13" s="146">
        <f t="shared" si="26"/>
        <v>1319.21</v>
      </c>
      <c r="BA13" s="3">
        <f t="shared" si="27"/>
        <v>0</v>
      </c>
      <c r="BB13" s="146">
        <f t="shared" si="28"/>
        <v>0</v>
      </c>
      <c r="BC13" s="146">
        <f t="shared" si="29"/>
        <v>1319.21</v>
      </c>
      <c r="BD13" s="3"/>
      <c r="BE13" s="149">
        <f t="shared" si="30"/>
        <v>1</v>
      </c>
      <c r="BF13" s="149">
        <f t="shared" si="31"/>
        <v>0</v>
      </c>
      <c r="BG13" s="149">
        <f t="shared" si="32"/>
        <v>0</v>
      </c>
      <c r="BH13" s="149">
        <f t="shared" si="33"/>
        <v>1</v>
      </c>
      <c r="BI13" s="3"/>
      <c r="BJ13" s="3">
        <v>0</v>
      </c>
      <c r="BK13" s="3">
        <v>2.82</v>
      </c>
      <c r="BL13" s="3">
        <v>0</v>
      </c>
      <c r="BM13" s="3">
        <v>44.38</v>
      </c>
      <c r="BN13" s="3">
        <v>0</v>
      </c>
      <c r="BO13" s="3">
        <v>0</v>
      </c>
      <c r="BP13" s="3">
        <v>0</v>
      </c>
      <c r="BQ13" s="3">
        <v>81.150000000000006</v>
      </c>
      <c r="BR13" s="3">
        <v>128.35</v>
      </c>
      <c r="BT13" s="3">
        <f t="shared" si="34"/>
        <v>0</v>
      </c>
      <c r="BU13" s="3">
        <f t="shared" si="35"/>
        <v>2.82</v>
      </c>
      <c r="BV13" s="3">
        <f t="shared" si="36"/>
        <v>0</v>
      </c>
      <c r="BW13" s="3">
        <f t="shared" si="37"/>
        <v>44.38</v>
      </c>
      <c r="BX13" s="3">
        <f t="shared" si="38"/>
        <v>0</v>
      </c>
      <c r="BY13" s="3">
        <f t="shared" si="39"/>
        <v>0</v>
      </c>
      <c r="BZ13" s="3">
        <f t="shared" si="40"/>
        <v>81.150000000000006</v>
      </c>
      <c r="CA13" s="3">
        <f t="shared" si="41"/>
        <v>128.35000000000002</v>
      </c>
      <c r="CC13" s="149">
        <f t="shared" si="42"/>
        <v>0</v>
      </c>
      <c r="CD13" s="149">
        <f t="shared" si="43"/>
        <v>2.1971172574990257E-2</v>
      </c>
      <c r="CE13" s="149">
        <f t="shared" si="44"/>
        <v>0</v>
      </c>
      <c r="CF13" s="149">
        <f t="shared" si="45"/>
        <v>0.34577327619789633</v>
      </c>
      <c r="CG13" s="149">
        <f t="shared" si="46"/>
        <v>0</v>
      </c>
      <c r="CH13" s="149">
        <f t="shared" si="47"/>
        <v>0</v>
      </c>
      <c r="CI13" s="149">
        <f t="shared" si="48"/>
        <v>0.6322555512271133</v>
      </c>
      <c r="CJ13" s="149">
        <f t="shared" si="49"/>
        <v>0.99999999999999989</v>
      </c>
      <c r="CK13" s="3"/>
      <c r="CL13" s="3"/>
      <c r="CM13" s="146">
        <f t="shared" si="50"/>
        <v>914.97</v>
      </c>
      <c r="CN13" s="3">
        <f t="shared" si="51"/>
        <v>404.24</v>
      </c>
      <c r="CO13" s="3">
        <f t="shared" si="52"/>
        <v>128.35000000000002</v>
      </c>
      <c r="CP13" s="146">
        <f t="shared" si="53"/>
        <v>1447.56</v>
      </c>
      <c r="CQ13" s="3"/>
      <c r="CR13" s="146">
        <f t="shared" si="54"/>
        <v>1319.21</v>
      </c>
      <c r="CS13" s="3">
        <f t="shared" si="55"/>
        <v>128.35000000000002</v>
      </c>
      <c r="CT13" s="146">
        <f t="shared" si="56"/>
        <v>1447.56</v>
      </c>
      <c r="CU13" s="3"/>
      <c r="CV13" s="149">
        <f t="shared" si="57"/>
        <v>0.91133355439498198</v>
      </c>
      <c r="CW13" s="149">
        <f t="shared" si="58"/>
        <v>8.8666445605018115E-2</v>
      </c>
      <c r="CX13" s="149">
        <f t="shared" si="59"/>
        <v>1</v>
      </c>
    </row>
    <row r="14" spans="1:102" x14ac:dyDescent="0.25">
      <c r="A14" s="143">
        <v>1977</v>
      </c>
      <c r="B14" s="146">
        <v>1015.45</v>
      </c>
      <c r="C14" s="146">
        <v>0</v>
      </c>
      <c r="D14" s="146">
        <v>141.71</v>
      </c>
      <c r="E14" s="146">
        <v>0</v>
      </c>
      <c r="F14" s="146">
        <v>0</v>
      </c>
      <c r="G14" s="146">
        <f t="shared" si="5"/>
        <v>1157.1600000000001</v>
      </c>
      <c r="H14" s="146"/>
      <c r="I14" s="149">
        <f t="shared" si="6"/>
        <v>0.8775363821770541</v>
      </c>
      <c r="J14" s="149">
        <f t="shared" si="7"/>
        <v>0</v>
      </c>
      <c r="K14" s="149">
        <f t="shared" si="8"/>
        <v>0.12246361782294583</v>
      </c>
      <c r="L14" s="149">
        <f t="shared" si="9"/>
        <v>0</v>
      </c>
      <c r="M14" s="149">
        <f t="shared" si="10"/>
        <v>0</v>
      </c>
      <c r="N14" s="149">
        <f t="shared" si="11"/>
        <v>0.99999999999999989</v>
      </c>
      <c r="P14" s="146">
        <v>97.32</v>
      </c>
      <c r="Q14" s="146">
        <v>18.079999999999998</v>
      </c>
      <c r="R14" s="146">
        <v>102.93</v>
      </c>
      <c r="S14" s="146">
        <v>3.65</v>
      </c>
      <c r="T14" s="146">
        <v>221.98</v>
      </c>
      <c r="V14" s="149">
        <f t="shared" si="12"/>
        <v>0.43841787548427785</v>
      </c>
      <c r="W14" s="149">
        <f t="shared" si="13"/>
        <v>8.1448779169294522E-2</v>
      </c>
      <c r="X14" s="149">
        <f t="shared" si="14"/>
        <v>0.46369042256059112</v>
      </c>
      <c r="Y14" s="149">
        <f t="shared" si="15"/>
        <v>1.6442922785836561E-2</v>
      </c>
      <c r="Z14" s="149">
        <f t="shared" si="16"/>
        <v>1</v>
      </c>
      <c r="AB14" s="146">
        <v>914.97</v>
      </c>
      <c r="AC14" s="146">
        <v>0</v>
      </c>
      <c r="AD14" s="146">
        <v>0</v>
      </c>
      <c r="AE14" s="146">
        <v>0</v>
      </c>
      <c r="AF14" s="146">
        <v>0</v>
      </c>
      <c r="AG14" s="146">
        <v>0</v>
      </c>
      <c r="AH14" s="146">
        <v>914.97</v>
      </c>
      <c r="AJ14" s="146">
        <f t="shared" si="17"/>
        <v>914.97</v>
      </c>
      <c r="AK14" s="146">
        <f t="shared" si="18"/>
        <v>0</v>
      </c>
      <c r="AL14" s="146">
        <f t="shared" si="19"/>
        <v>914.97</v>
      </c>
      <c r="AN14" s="149">
        <f t="shared" si="20"/>
        <v>1</v>
      </c>
      <c r="AO14" s="149">
        <f t="shared" si="21"/>
        <v>0</v>
      </c>
      <c r="AP14" s="149">
        <f t="shared" si="22"/>
        <v>1</v>
      </c>
      <c r="AR14" s="3">
        <v>0</v>
      </c>
      <c r="AS14" s="3">
        <v>410.26</v>
      </c>
      <c r="AT14" s="3">
        <v>410.26</v>
      </c>
      <c r="AV14" s="149">
        <f t="shared" si="23"/>
        <v>0</v>
      </c>
      <c r="AW14" s="149">
        <f t="shared" si="24"/>
        <v>1</v>
      </c>
      <c r="AX14" s="149">
        <f t="shared" si="25"/>
        <v>1</v>
      </c>
      <c r="AY14" s="3"/>
      <c r="AZ14" s="146">
        <f t="shared" si="26"/>
        <v>1325.23</v>
      </c>
      <c r="BA14" s="3">
        <f t="shared" si="27"/>
        <v>0</v>
      </c>
      <c r="BB14" s="146">
        <f t="shared" si="28"/>
        <v>0</v>
      </c>
      <c r="BC14" s="146">
        <f t="shared" si="29"/>
        <v>1325.23</v>
      </c>
      <c r="BD14" s="3"/>
      <c r="BE14" s="149">
        <f t="shared" si="30"/>
        <v>1</v>
      </c>
      <c r="BF14" s="149">
        <f t="shared" si="31"/>
        <v>0</v>
      </c>
      <c r="BG14" s="149">
        <f t="shared" si="32"/>
        <v>0</v>
      </c>
      <c r="BH14" s="149">
        <f t="shared" si="33"/>
        <v>1</v>
      </c>
      <c r="BI14" s="3"/>
      <c r="BJ14" s="3">
        <v>0</v>
      </c>
      <c r="BK14" s="3">
        <v>2.85</v>
      </c>
      <c r="BL14" s="3">
        <v>0</v>
      </c>
      <c r="BM14" s="3">
        <v>47.15</v>
      </c>
      <c r="BN14" s="3">
        <v>0</v>
      </c>
      <c r="BO14" s="3">
        <v>0</v>
      </c>
      <c r="BP14" s="3">
        <v>0</v>
      </c>
      <c r="BQ14" s="3">
        <v>86.22</v>
      </c>
      <c r="BR14" s="3">
        <v>136.22</v>
      </c>
      <c r="BT14" s="3">
        <f t="shared" si="34"/>
        <v>0</v>
      </c>
      <c r="BU14" s="3">
        <f t="shared" si="35"/>
        <v>2.85</v>
      </c>
      <c r="BV14" s="3">
        <f t="shared" si="36"/>
        <v>0</v>
      </c>
      <c r="BW14" s="3">
        <f t="shared" si="37"/>
        <v>47.15</v>
      </c>
      <c r="BX14" s="3">
        <f t="shared" si="38"/>
        <v>0</v>
      </c>
      <c r="BY14" s="3">
        <f t="shared" si="39"/>
        <v>0</v>
      </c>
      <c r="BZ14" s="3">
        <f t="shared" si="40"/>
        <v>86.22</v>
      </c>
      <c r="CA14" s="3">
        <f t="shared" si="41"/>
        <v>136.22</v>
      </c>
      <c r="CC14" s="149">
        <f t="shared" si="42"/>
        <v>0</v>
      </c>
      <c r="CD14" s="149">
        <f t="shared" si="43"/>
        <v>2.0922037879900161E-2</v>
      </c>
      <c r="CE14" s="149">
        <f t="shared" si="44"/>
        <v>0</v>
      </c>
      <c r="CF14" s="149">
        <f t="shared" si="45"/>
        <v>0.34613125825869917</v>
      </c>
      <c r="CG14" s="149">
        <f t="shared" si="46"/>
        <v>0</v>
      </c>
      <c r="CH14" s="149">
        <f t="shared" si="47"/>
        <v>0</v>
      </c>
      <c r="CI14" s="149">
        <f t="shared" si="48"/>
        <v>0.63294670386140062</v>
      </c>
      <c r="CJ14" s="149">
        <f t="shared" si="49"/>
        <v>1</v>
      </c>
      <c r="CK14" s="3"/>
      <c r="CL14" s="3"/>
      <c r="CM14" s="146">
        <f t="shared" si="50"/>
        <v>914.97</v>
      </c>
      <c r="CN14" s="3">
        <f t="shared" si="51"/>
        <v>410.26</v>
      </c>
      <c r="CO14" s="3">
        <f t="shared" si="52"/>
        <v>136.22</v>
      </c>
      <c r="CP14" s="146">
        <f t="shared" si="53"/>
        <v>1461.45</v>
      </c>
      <c r="CQ14" s="3"/>
      <c r="CR14" s="146">
        <f t="shared" si="54"/>
        <v>1325.23</v>
      </c>
      <c r="CS14" s="3">
        <f t="shared" si="55"/>
        <v>136.22</v>
      </c>
      <c r="CT14" s="146">
        <f t="shared" si="56"/>
        <v>1461.45</v>
      </c>
      <c r="CU14" s="3"/>
      <c r="CV14" s="149">
        <f t="shared" si="57"/>
        <v>0.90679120052003148</v>
      </c>
      <c r="CW14" s="149">
        <f t="shared" si="58"/>
        <v>9.3208799479968518E-2</v>
      </c>
      <c r="CX14" s="149">
        <f t="shared" si="59"/>
        <v>1</v>
      </c>
    </row>
    <row r="15" spans="1:102" x14ac:dyDescent="0.25">
      <c r="A15" s="143">
        <v>1978</v>
      </c>
      <c r="B15" s="146">
        <v>1035.05</v>
      </c>
      <c r="C15" s="146">
        <v>0</v>
      </c>
      <c r="D15" s="146">
        <v>147.22999999999999</v>
      </c>
      <c r="E15" s="146">
        <v>0</v>
      </c>
      <c r="F15" s="146">
        <v>0</v>
      </c>
      <c r="G15" s="146">
        <f t="shared" si="5"/>
        <v>1182.28</v>
      </c>
      <c r="H15" s="146"/>
      <c r="I15" s="149">
        <f t="shared" si="6"/>
        <v>0.87546943194505533</v>
      </c>
      <c r="J15" s="149">
        <f t="shared" si="7"/>
        <v>0</v>
      </c>
      <c r="K15" s="149">
        <f t="shared" si="8"/>
        <v>0.12453056805494468</v>
      </c>
      <c r="L15" s="149">
        <f t="shared" si="9"/>
        <v>0</v>
      </c>
      <c r="M15" s="149">
        <f t="shared" si="10"/>
        <v>0</v>
      </c>
      <c r="N15" s="149">
        <f t="shared" si="11"/>
        <v>1</v>
      </c>
      <c r="P15" s="146">
        <v>98.81</v>
      </c>
      <c r="Q15" s="146">
        <v>18.36</v>
      </c>
      <c r="R15" s="146">
        <v>104.51</v>
      </c>
      <c r="S15" s="146">
        <v>3.7</v>
      </c>
      <c r="T15" s="146">
        <v>225.38</v>
      </c>
      <c r="V15" s="149">
        <f t="shared" si="12"/>
        <v>0.43841512112876035</v>
      </c>
      <c r="W15" s="149">
        <f t="shared" si="13"/>
        <v>8.1462419025645577E-2</v>
      </c>
      <c r="X15" s="149">
        <f t="shared" si="14"/>
        <v>0.46370574141449999</v>
      </c>
      <c r="Y15" s="149">
        <f t="shared" si="15"/>
        <v>1.6416718431094154E-2</v>
      </c>
      <c r="Z15" s="149">
        <f t="shared" si="16"/>
        <v>1</v>
      </c>
      <c r="AB15" s="146">
        <v>914.97</v>
      </c>
      <c r="AC15" s="146">
        <v>0</v>
      </c>
      <c r="AD15" s="146">
        <v>0</v>
      </c>
      <c r="AE15" s="146">
        <v>0</v>
      </c>
      <c r="AF15" s="146">
        <v>0</v>
      </c>
      <c r="AG15" s="146">
        <v>0</v>
      </c>
      <c r="AH15" s="146">
        <v>914.97</v>
      </c>
      <c r="AJ15" s="146">
        <f t="shared" si="17"/>
        <v>914.97</v>
      </c>
      <c r="AK15" s="146">
        <f t="shared" si="18"/>
        <v>0</v>
      </c>
      <c r="AL15" s="146">
        <f t="shared" si="19"/>
        <v>914.97</v>
      </c>
      <c r="AN15" s="149">
        <f t="shared" si="20"/>
        <v>1</v>
      </c>
      <c r="AO15" s="149">
        <f t="shared" si="21"/>
        <v>0</v>
      </c>
      <c r="AP15" s="149">
        <f t="shared" si="22"/>
        <v>1</v>
      </c>
      <c r="AR15" s="3">
        <v>0</v>
      </c>
      <c r="AS15" s="3">
        <v>416.29</v>
      </c>
      <c r="AT15" s="3">
        <v>416.29</v>
      </c>
      <c r="AV15" s="149">
        <f t="shared" si="23"/>
        <v>0</v>
      </c>
      <c r="AW15" s="149">
        <f t="shared" si="24"/>
        <v>1</v>
      </c>
      <c r="AX15" s="149">
        <f t="shared" si="25"/>
        <v>1</v>
      </c>
      <c r="AY15" s="3"/>
      <c r="AZ15" s="146">
        <f t="shared" si="26"/>
        <v>1331.26</v>
      </c>
      <c r="BA15" s="3">
        <f t="shared" si="27"/>
        <v>0</v>
      </c>
      <c r="BB15" s="146">
        <f t="shared" si="28"/>
        <v>0</v>
      </c>
      <c r="BC15" s="146">
        <f t="shared" si="29"/>
        <v>1331.26</v>
      </c>
      <c r="BD15" s="3"/>
      <c r="BE15" s="149">
        <f t="shared" si="30"/>
        <v>1</v>
      </c>
      <c r="BF15" s="149">
        <f t="shared" si="31"/>
        <v>0</v>
      </c>
      <c r="BG15" s="149">
        <f t="shared" si="32"/>
        <v>0</v>
      </c>
      <c r="BH15" s="149">
        <f t="shared" si="33"/>
        <v>1</v>
      </c>
      <c r="BI15" s="3"/>
      <c r="BJ15" s="3">
        <v>0</v>
      </c>
      <c r="BK15" s="3">
        <v>2.87</v>
      </c>
      <c r="BL15" s="3">
        <v>0</v>
      </c>
      <c r="BM15" s="3">
        <v>49.93</v>
      </c>
      <c r="BN15" s="3">
        <v>0</v>
      </c>
      <c r="BO15" s="3">
        <v>0</v>
      </c>
      <c r="BP15" s="3">
        <v>0</v>
      </c>
      <c r="BQ15" s="3">
        <v>91.29</v>
      </c>
      <c r="BR15" s="3">
        <v>144.1</v>
      </c>
      <c r="BT15" s="3">
        <f t="shared" si="34"/>
        <v>0</v>
      </c>
      <c r="BU15" s="3">
        <f t="shared" si="35"/>
        <v>2.87</v>
      </c>
      <c r="BV15" s="3">
        <f t="shared" si="36"/>
        <v>0</v>
      </c>
      <c r="BW15" s="3">
        <f t="shared" si="37"/>
        <v>49.93</v>
      </c>
      <c r="BX15" s="3">
        <f t="shared" si="38"/>
        <v>0</v>
      </c>
      <c r="BY15" s="3">
        <f t="shared" si="39"/>
        <v>0</v>
      </c>
      <c r="BZ15" s="3">
        <f t="shared" si="40"/>
        <v>91.29</v>
      </c>
      <c r="CA15" s="3">
        <f t="shared" si="41"/>
        <v>144.09</v>
      </c>
      <c r="CC15" s="149">
        <f t="shared" si="42"/>
        <v>0</v>
      </c>
      <c r="CD15" s="149">
        <f t="shared" si="43"/>
        <v>1.9918106738843779E-2</v>
      </c>
      <c r="CE15" s="149">
        <f t="shared" si="44"/>
        <v>0</v>
      </c>
      <c r="CF15" s="149">
        <f t="shared" si="45"/>
        <v>0.34651953640086058</v>
      </c>
      <c r="CG15" s="149">
        <f t="shared" si="46"/>
        <v>0</v>
      </c>
      <c r="CH15" s="149">
        <f t="shared" si="47"/>
        <v>0</v>
      </c>
      <c r="CI15" s="149">
        <f t="shared" si="48"/>
        <v>0.63356235686029572</v>
      </c>
      <c r="CJ15" s="149">
        <f t="shared" si="49"/>
        <v>1</v>
      </c>
      <c r="CK15" s="3"/>
      <c r="CL15" s="3"/>
      <c r="CM15" s="146">
        <f t="shared" si="50"/>
        <v>914.97</v>
      </c>
      <c r="CN15" s="3">
        <f t="shared" si="51"/>
        <v>416.29</v>
      </c>
      <c r="CO15" s="3">
        <f t="shared" si="52"/>
        <v>144.09</v>
      </c>
      <c r="CP15" s="146">
        <f t="shared" si="53"/>
        <v>1475.35</v>
      </c>
      <c r="CQ15" s="3"/>
      <c r="CR15" s="146">
        <f t="shared" si="54"/>
        <v>1331.26</v>
      </c>
      <c r="CS15" s="3">
        <f t="shared" si="55"/>
        <v>144.09</v>
      </c>
      <c r="CT15" s="146">
        <f t="shared" si="56"/>
        <v>1475.35</v>
      </c>
      <c r="CU15" s="3"/>
      <c r="CV15" s="149">
        <f t="shared" si="57"/>
        <v>0.90233503914325419</v>
      </c>
      <c r="CW15" s="149">
        <f t="shared" si="58"/>
        <v>9.7664960856745864E-2</v>
      </c>
      <c r="CX15" s="149">
        <f t="shared" si="59"/>
        <v>1</v>
      </c>
    </row>
    <row r="16" spans="1:102" x14ac:dyDescent="0.25">
      <c r="A16" s="143">
        <v>1979</v>
      </c>
      <c r="B16" s="146">
        <v>1054.48</v>
      </c>
      <c r="C16" s="146">
        <v>0</v>
      </c>
      <c r="D16" s="146">
        <v>152.55000000000001</v>
      </c>
      <c r="E16" s="146">
        <v>0</v>
      </c>
      <c r="F16" s="146">
        <v>0</v>
      </c>
      <c r="G16" s="146">
        <f t="shared" si="5"/>
        <v>1207.03</v>
      </c>
      <c r="H16" s="146"/>
      <c r="I16" s="149">
        <f t="shared" si="6"/>
        <v>0.87361540309685759</v>
      </c>
      <c r="J16" s="149">
        <f t="shared" si="7"/>
        <v>0</v>
      </c>
      <c r="K16" s="149">
        <f t="shared" si="8"/>
        <v>0.12638459690314244</v>
      </c>
      <c r="L16" s="149">
        <f t="shared" si="9"/>
        <v>0</v>
      </c>
      <c r="M16" s="149">
        <f t="shared" si="10"/>
        <v>0</v>
      </c>
      <c r="N16" s="149">
        <f t="shared" si="11"/>
        <v>1</v>
      </c>
      <c r="P16" s="146">
        <v>100.3</v>
      </c>
      <c r="Q16" s="146">
        <v>18.64</v>
      </c>
      <c r="R16" s="146">
        <v>106.09</v>
      </c>
      <c r="S16" s="146">
        <v>3.76</v>
      </c>
      <c r="T16" s="146">
        <v>228.79</v>
      </c>
      <c r="V16" s="149">
        <f t="shared" si="12"/>
        <v>0.43839328641986103</v>
      </c>
      <c r="W16" s="149">
        <f t="shared" si="13"/>
        <v>8.1472092311726918E-2</v>
      </c>
      <c r="X16" s="149">
        <f t="shared" si="14"/>
        <v>0.46370033655317106</v>
      </c>
      <c r="Y16" s="149">
        <f t="shared" si="15"/>
        <v>1.6434284715241051E-2</v>
      </c>
      <c r="Z16" s="149">
        <f t="shared" si="16"/>
        <v>1</v>
      </c>
      <c r="AB16" s="146">
        <v>914.97</v>
      </c>
      <c r="AC16" s="146">
        <v>0</v>
      </c>
      <c r="AD16" s="146">
        <v>0</v>
      </c>
      <c r="AE16" s="146">
        <v>0</v>
      </c>
      <c r="AF16" s="146">
        <v>0</v>
      </c>
      <c r="AG16" s="146">
        <v>0</v>
      </c>
      <c r="AH16" s="146">
        <v>914.97</v>
      </c>
      <c r="AJ16" s="146">
        <f t="shared" si="17"/>
        <v>914.97</v>
      </c>
      <c r="AK16" s="146">
        <f t="shared" si="18"/>
        <v>0</v>
      </c>
      <c r="AL16" s="146">
        <f t="shared" si="19"/>
        <v>914.97</v>
      </c>
      <c r="AN16" s="149">
        <f t="shared" si="20"/>
        <v>1</v>
      </c>
      <c r="AO16" s="149">
        <f t="shared" si="21"/>
        <v>0</v>
      </c>
      <c r="AP16" s="149">
        <f t="shared" si="22"/>
        <v>1</v>
      </c>
      <c r="AR16" s="3">
        <v>0</v>
      </c>
      <c r="AS16" s="3">
        <v>422.31</v>
      </c>
      <c r="AT16" s="3">
        <v>422.31</v>
      </c>
      <c r="AV16" s="149">
        <f t="shared" si="23"/>
        <v>0</v>
      </c>
      <c r="AW16" s="149">
        <f t="shared" si="24"/>
        <v>1</v>
      </c>
      <c r="AX16" s="149">
        <f t="shared" si="25"/>
        <v>1</v>
      </c>
      <c r="AY16" s="3"/>
      <c r="AZ16" s="146">
        <f t="shared" si="26"/>
        <v>1337.28</v>
      </c>
      <c r="BA16" s="3">
        <f t="shared" si="27"/>
        <v>0</v>
      </c>
      <c r="BB16" s="146">
        <f t="shared" si="28"/>
        <v>0</v>
      </c>
      <c r="BC16" s="146">
        <f t="shared" si="29"/>
        <v>1337.28</v>
      </c>
      <c r="BD16" s="3"/>
      <c r="BE16" s="149">
        <f t="shared" si="30"/>
        <v>1</v>
      </c>
      <c r="BF16" s="149">
        <f t="shared" si="31"/>
        <v>0</v>
      </c>
      <c r="BG16" s="149">
        <f t="shared" si="32"/>
        <v>0</v>
      </c>
      <c r="BH16" s="149">
        <f t="shared" si="33"/>
        <v>1</v>
      </c>
      <c r="BI16" s="3"/>
      <c r="BJ16" s="3">
        <v>0</v>
      </c>
      <c r="BK16" s="3">
        <v>2.9</v>
      </c>
      <c r="BL16" s="3">
        <v>0</v>
      </c>
      <c r="BM16" s="3">
        <v>52.7</v>
      </c>
      <c r="BN16" s="3">
        <v>0</v>
      </c>
      <c r="BO16" s="3">
        <v>0</v>
      </c>
      <c r="BP16" s="3">
        <v>0</v>
      </c>
      <c r="BQ16" s="3">
        <v>96.37</v>
      </c>
      <c r="BR16" s="3">
        <v>151.97</v>
      </c>
      <c r="BT16" s="3">
        <f t="shared" si="34"/>
        <v>0</v>
      </c>
      <c r="BU16" s="3">
        <f t="shared" si="35"/>
        <v>2.9</v>
      </c>
      <c r="BV16" s="3">
        <f t="shared" si="36"/>
        <v>0</v>
      </c>
      <c r="BW16" s="3">
        <f t="shared" si="37"/>
        <v>52.7</v>
      </c>
      <c r="BX16" s="3">
        <f t="shared" si="38"/>
        <v>0</v>
      </c>
      <c r="BY16" s="3">
        <f t="shared" si="39"/>
        <v>0</v>
      </c>
      <c r="BZ16" s="3">
        <f t="shared" si="40"/>
        <v>96.37</v>
      </c>
      <c r="CA16" s="3">
        <f t="shared" si="41"/>
        <v>151.97</v>
      </c>
      <c r="CC16" s="149">
        <f t="shared" si="42"/>
        <v>0</v>
      </c>
      <c r="CD16" s="149">
        <f t="shared" si="43"/>
        <v>1.9082713693492136E-2</v>
      </c>
      <c r="CE16" s="149">
        <f t="shared" si="44"/>
        <v>0</v>
      </c>
      <c r="CF16" s="149">
        <f t="shared" si="45"/>
        <v>0.34677896953346055</v>
      </c>
      <c r="CG16" s="149">
        <f t="shared" si="46"/>
        <v>0</v>
      </c>
      <c r="CH16" s="149">
        <f t="shared" si="47"/>
        <v>0</v>
      </c>
      <c r="CI16" s="149">
        <f t="shared" si="48"/>
        <v>0.63413831677304733</v>
      </c>
      <c r="CJ16" s="149">
        <f t="shared" si="49"/>
        <v>1</v>
      </c>
      <c r="CK16" s="3"/>
      <c r="CL16" s="3"/>
      <c r="CM16" s="146">
        <f t="shared" si="50"/>
        <v>914.97</v>
      </c>
      <c r="CN16" s="3">
        <f t="shared" si="51"/>
        <v>422.31</v>
      </c>
      <c r="CO16" s="3">
        <f t="shared" si="52"/>
        <v>151.97</v>
      </c>
      <c r="CP16" s="146">
        <f t="shared" si="53"/>
        <v>1489.25</v>
      </c>
      <c r="CQ16" s="3"/>
      <c r="CR16" s="146">
        <f t="shared" si="54"/>
        <v>1337.28</v>
      </c>
      <c r="CS16" s="3">
        <f t="shared" si="55"/>
        <v>151.97</v>
      </c>
      <c r="CT16" s="146">
        <f t="shared" si="56"/>
        <v>1489.25</v>
      </c>
      <c r="CU16" s="3"/>
      <c r="CV16" s="149">
        <f t="shared" si="57"/>
        <v>0.89795534665099885</v>
      </c>
      <c r="CW16" s="149">
        <f t="shared" si="58"/>
        <v>0.10204465334900117</v>
      </c>
      <c r="CX16" s="149">
        <f t="shared" si="59"/>
        <v>1</v>
      </c>
    </row>
    <row r="17" spans="1:102" x14ac:dyDescent="0.25">
      <c r="A17" s="143">
        <v>1980</v>
      </c>
      <c r="B17" s="146">
        <v>1073.77</v>
      </c>
      <c r="C17" s="146">
        <v>0</v>
      </c>
      <c r="D17" s="146">
        <v>157.62</v>
      </c>
      <c r="E17" s="146">
        <v>0</v>
      </c>
      <c r="F17" s="146">
        <v>0</v>
      </c>
      <c r="G17" s="146">
        <f t="shared" si="5"/>
        <v>1231.3899999999999</v>
      </c>
      <c r="H17" s="146"/>
      <c r="I17" s="149">
        <f t="shared" si="6"/>
        <v>0.87199831085196411</v>
      </c>
      <c r="J17" s="149">
        <f t="shared" si="7"/>
        <v>0</v>
      </c>
      <c r="K17" s="149">
        <f t="shared" si="8"/>
        <v>0.12800168914803597</v>
      </c>
      <c r="L17" s="149">
        <f t="shared" si="9"/>
        <v>0</v>
      </c>
      <c r="M17" s="149">
        <f t="shared" si="10"/>
        <v>0</v>
      </c>
      <c r="N17" s="149">
        <f t="shared" si="11"/>
        <v>1</v>
      </c>
      <c r="P17" s="146">
        <v>101.8</v>
      </c>
      <c r="Q17" s="146">
        <v>18.91</v>
      </c>
      <c r="R17" s="146">
        <v>107.67</v>
      </c>
      <c r="S17" s="146">
        <v>3.82</v>
      </c>
      <c r="T17" s="146">
        <v>232.19</v>
      </c>
      <c r="V17" s="149">
        <f t="shared" si="12"/>
        <v>0.43843404108704076</v>
      </c>
      <c r="W17" s="149">
        <f t="shared" si="13"/>
        <v>8.1441922563417896E-2</v>
      </c>
      <c r="X17" s="149">
        <f t="shared" si="14"/>
        <v>0.46371506094147036</v>
      </c>
      <c r="Y17" s="149">
        <f t="shared" si="15"/>
        <v>1.6452043584995045E-2</v>
      </c>
      <c r="Z17" s="149">
        <f t="shared" si="16"/>
        <v>1.0000430681769241</v>
      </c>
      <c r="AB17" s="146">
        <v>914.97</v>
      </c>
      <c r="AC17" s="146">
        <v>0</v>
      </c>
      <c r="AD17" s="146">
        <v>0</v>
      </c>
      <c r="AE17" s="146">
        <v>0</v>
      </c>
      <c r="AF17" s="146">
        <v>0</v>
      </c>
      <c r="AG17" s="146">
        <v>0</v>
      </c>
      <c r="AH17" s="146">
        <v>914.97</v>
      </c>
      <c r="AJ17" s="146">
        <f t="shared" si="17"/>
        <v>914.97</v>
      </c>
      <c r="AK17" s="146">
        <f t="shared" si="18"/>
        <v>0</v>
      </c>
      <c r="AL17" s="146">
        <f t="shared" si="19"/>
        <v>914.97</v>
      </c>
      <c r="AN17" s="149">
        <f t="shared" si="20"/>
        <v>1</v>
      </c>
      <c r="AO17" s="149">
        <f t="shared" si="21"/>
        <v>0</v>
      </c>
      <c r="AP17" s="149">
        <f t="shared" si="22"/>
        <v>1</v>
      </c>
      <c r="AR17" s="3">
        <v>0</v>
      </c>
      <c r="AS17" s="3">
        <v>428.33</v>
      </c>
      <c r="AT17" s="3">
        <v>428.33</v>
      </c>
      <c r="AV17" s="149">
        <f t="shared" si="23"/>
        <v>0</v>
      </c>
      <c r="AW17" s="149">
        <f t="shared" si="24"/>
        <v>1</v>
      </c>
      <c r="AX17" s="149">
        <f t="shared" si="25"/>
        <v>1</v>
      </c>
      <c r="AY17" s="3"/>
      <c r="AZ17" s="146">
        <f t="shared" si="26"/>
        <v>1343.3</v>
      </c>
      <c r="BA17" s="3">
        <f t="shared" si="27"/>
        <v>0</v>
      </c>
      <c r="BB17" s="146">
        <f t="shared" si="28"/>
        <v>0</v>
      </c>
      <c r="BC17" s="146">
        <f t="shared" si="29"/>
        <v>1343.3</v>
      </c>
      <c r="BD17" s="3"/>
      <c r="BE17" s="149">
        <f t="shared" si="30"/>
        <v>1</v>
      </c>
      <c r="BF17" s="149">
        <f t="shared" si="31"/>
        <v>0</v>
      </c>
      <c r="BG17" s="149">
        <f t="shared" si="32"/>
        <v>0</v>
      </c>
      <c r="BH17" s="149">
        <f t="shared" si="33"/>
        <v>1</v>
      </c>
      <c r="BI17" s="3"/>
      <c r="BJ17" s="3">
        <v>0</v>
      </c>
      <c r="BK17" s="3">
        <v>2.93</v>
      </c>
      <c r="BL17" s="3">
        <v>0</v>
      </c>
      <c r="BM17" s="3">
        <v>55.47</v>
      </c>
      <c r="BN17" s="3">
        <v>0</v>
      </c>
      <c r="BO17" s="3">
        <v>0</v>
      </c>
      <c r="BP17" s="3">
        <v>0</v>
      </c>
      <c r="BQ17" s="3">
        <v>101.44</v>
      </c>
      <c r="BR17" s="3">
        <v>159.84</v>
      </c>
      <c r="BT17" s="3">
        <f t="shared" si="34"/>
        <v>0</v>
      </c>
      <c r="BU17" s="3">
        <f t="shared" si="35"/>
        <v>2.93</v>
      </c>
      <c r="BV17" s="3">
        <f t="shared" si="36"/>
        <v>0</v>
      </c>
      <c r="BW17" s="3">
        <f t="shared" si="37"/>
        <v>55.47</v>
      </c>
      <c r="BX17" s="3">
        <f t="shared" si="38"/>
        <v>0</v>
      </c>
      <c r="BY17" s="3">
        <f t="shared" si="39"/>
        <v>0</v>
      </c>
      <c r="BZ17" s="3">
        <f t="shared" si="40"/>
        <v>101.44</v>
      </c>
      <c r="CA17" s="3">
        <f t="shared" si="41"/>
        <v>159.84</v>
      </c>
      <c r="CC17" s="149">
        <f t="shared" si="42"/>
        <v>0</v>
      </c>
      <c r="CD17" s="149">
        <f t="shared" si="43"/>
        <v>1.8330830830830831E-2</v>
      </c>
      <c r="CE17" s="149">
        <f t="shared" si="44"/>
        <v>0</v>
      </c>
      <c r="CF17" s="149">
        <f t="shared" si="45"/>
        <v>0.34703453453453453</v>
      </c>
      <c r="CG17" s="149">
        <f t="shared" si="46"/>
        <v>0</v>
      </c>
      <c r="CH17" s="149">
        <f t="shared" si="47"/>
        <v>0</v>
      </c>
      <c r="CI17" s="149">
        <f t="shared" si="48"/>
        <v>0.63463463463463465</v>
      </c>
      <c r="CJ17" s="149">
        <f t="shared" si="49"/>
        <v>1</v>
      </c>
      <c r="CK17" s="3"/>
      <c r="CL17" s="3"/>
      <c r="CM17" s="146">
        <f t="shared" si="50"/>
        <v>914.97</v>
      </c>
      <c r="CN17" s="3">
        <f t="shared" si="51"/>
        <v>428.33</v>
      </c>
      <c r="CO17" s="3">
        <f t="shared" si="52"/>
        <v>159.84</v>
      </c>
      <c r="CP17" s="146">
        <f t="shared" si="53"/>
        <v>1503.1399999999999</v>
      </c>
      <c r="CQ17" s="3"/>
      <c r="CR17" s="146">
        <f t="shared" si="54"/>
        <v>1343.3</v>
      </c>
      <c r="CS17" s="3">
        <f t="shared" si="55"/>
        <v>159.84</v>
      </c>
      <c r="CT17" s="146">
        <f t="shared" si="56"/>
        <v>1503.1399999999999</v>
      </c>
      <c r="CU17" s="3"/>
      <c r="CV17" s="149">
        <f t="shared" si="57"/>
        <v>0.89366259962478545</v>
      </c>
      <c r="CW17" s="149">
        <f t="shared" si="58"/>
        <v>0.10633740037521457</v>
      </c>
      <c r="CX17" s="149">
        <f t="shared" si="59"/>
        <v>1</v>
      </c>
    </row>
    <row r="18" spans="1:102" x14ac:dyDescent="0.25">
      <c r="A18" s="143">
        <v>1981</v>
      </c>
      <c r="B18" s="146">
        <v>1091.22</v>
      </c>
      <c r="C18" s="146">
        <v>0</v>
      </c>
      <c r="D18" s="146">
        <v>162.4</v>
      </c>
      <c r="E18" s="146">
        <v>0.83</v>
      </c>
      <c r="F18" s="146">
        <v>0</v>
      </c>
      <c r="G18" s="146">
        <f t="shared" si="5"/>
        <v>1254.45</v>
      </c>
      <c r="H18" s="146"/>
      <c r="I18" s="149">
        <f t="shared" si="6"/>
        <v>0.86987922994140854</v>
      </c>
      <c r="J18" s="149">
        <f t="shared" si="7"/>
        <v>0</v>
      </c>
      <c r="K18" s="149">
        <f t="shared" si="8"/>
        <v>0.1294591255131731</v>
      </c>
      <c r="L18" s="149">
        <f t="shared" si="9"/>
        <v>6.6164454541831075E-4</v>
      </c>
      <c r="M18" s="149">
        <f t="shared" si="10"/>
        <v>0</v>
      </c>
      <c r="N18" s="149">
        <f t="shared" si="11"/>
        <v>0.99999999999999989</v>
      </c>
      <c r="P18" s="146">
        <v>103.29</v>
      </c>
      <c r="Q18" s="146">
        <v>19.190000000000001</v>
      </c>
      <c r="R18" s="146">
        <v>109.24</v>
      </c>
      <c r="S18" s="146">
        <v>3.87</v>
      </c>
      <c r="T18" s="146">
        <v>235.6</v>
      </c>
      <c r="V18" s="149">
        <f t="shared" si="12"/>
        <v>0.43841256366723264</v>
      </c>
      <c r="W18" s="149">
        <f t="shared" si="13"/>
        <v>8.145161290322582E-2</v>
      </c>
      <c r="X18" s="149">
        <f t="shared" si="14"/>
        <v>0.4636672325976231</v>
      </c>
      <c r="Y18" s="149">
        <f t="shared" si="15"/>
        <v>1.6426146010186757E-2</v>
      </c>
      <c r="Z18" s="149">
        <f t="shared" si="16"/>
        <v>0.99995755517826834</v>
      </c>
      <c r="AB18" s="146">
        <v>914.97</v>
      </c>
      <c r="AC18" s="146">
        <v>0</v>
      </c>
      <c r="AD18" s="146">
        <v>0</v>
      </c>
      <c r="AE18" s="146">
        <v>0</v>
      </c>
      <c r="AF18" s="146">
        <v>0</v>
      </c>
      <c r="AG18" s="146">
        <v>0</v>
      </c>
      <c r="AH18" s="146">
        <v>914.97</v>
      </c>
      <c r="AJ18" s="146">
        <f t="shared" si="17"/>
        <v>914.97</v>
      </c>
      <c r="AK18" s="146">
        <f t="shared" si="18"/>
        <v>0</v>
      </c>
      <c r="AL18" s="146">
        <f t="shared" si="19"/>
        <v>914.97</v>
      </c>
      <c r="AN18" s="149">
        <f t="shared" si="20"/>
        <v>1</v>
      </c>
      <c r="AO18" s="149">
        <f t="shared" si="21"/>
        <v>0</v>
      </c>
      <c r="AP18" s="149">
        <f t="shared" si="22"/>
        <v>1</v>
      </c>
      <c r="AR18" s="3">
        <v>5.18</v>
      </c>
      <c r="AS18" s="3">
        <v>434.35</v>
      </c>
      <c r="AT18" s="3">
        <v>439.54</v>
      </c>
      <c r="AV18" s="149">
        <f t="shared" si="23"/>
        <v>1.1785048004732219E-2</v>
      </c>
      <c r="AW18" s="149">
        <f t="shared" si="24"/>
        <v>0.98819220093734361</v>
      </c>
      <c r="AX18" s="149">
        <f t="shared" si="25"/>
        <v>0.99997724894207585</v>
      </c>
      <c r="AY18" s="3"/>
      <c r="AZ18" s="146">
        <f t="shared" si="26"/>
        <v>1349.3200000000002</v>
      </c>
      <c r="BA18" s="3">
        <f t="shared" si="27"/>
        <v>5.18</v>
      </c>
      <c r="BB18" s="146">
        <f t="shared" si="28"/>
        <v>0</v>
      </c>
      <c r="BC18" s="146">
        <f t="shared" si="29"/>
        <v>1354.5000000000002</v>
      </c>
      <c r="BD18" s="3"/>
      <c r="BE18" s="149">
        <f t="shared" si="30"/>
        <v>0.9961757105943152</v>
      </c>
      <c r="BF18" s="149">
        <f t="shared" si="31"/>
        <v>3.8242894056847538E-3</v>
      </c>
      <c r="BG18" s="149">
        <f t="shared" si="32"/>
        <v>0</v>
      </c>
      <c r="BH18" s="149">
        <f t="shared" si="33"/>
        <v>1</v>
      </c>
      <c r="BI18" s="3"/>
      <c r="BJ18" s="3">
        <v>0.18</v>
      </c>
      <c r="BK18" s="3">
        <v>2.96</v>
      </c>
      <c r="BL18" s="3">
        <v>0</v>
      </c>
      <c r="BM18" s="3">
        <v>53.31</v>
      </c>
      <c r="BN18" s="3">
        <v>0</v>
      </c>
      <c r="BO18" s="3">
        <v>1.66</v>
      </c>
      <c r="BP18" s="3">
        <v>0</v>
      </c>
      <c r="BQ18" s="3">
        <v>101.86</v>
      </c>
      <c r="BR18" s="3">
        <v>159.97</v>
      </c>
      <c r="BT18" s="3">
        <f t="shared" si="34"/>
        <v>0.18</v>
      </c>
      <c r="BU18" s="3">
        <f t="shared" si="35"/>
        <v>2.96</v>
      </c>
      <c r="BV18" s="3">
        <f t="shared" si="36"/>
        <v>0</v>
      </c>
      <c r="BW18" s="3">
        <f t="shared" si="37"/>
        <v>53.31</v>
      </c>
      <c r="BX18" s="3">
        <f t="shared" si="38"/>
        <v>0</v>
      </c>
      <c r="BY18" s="3">
        <f t="shared" si="39"/>
        <v>1.66</v>
      </c>
      <c r="BZ18" s="3">
        <f t="shared" si="40"/>
        <v>101.86</v>
      </c>
      <c r="CA18" s="3">
        <f t="shared" si="41"/>
        <v>159.97</v>
      </c>
      <c r="CC18" s="149">
        <f t="shared" si="42"/>
        <v>1.1252109770581984E-3</v>
      </c>
      <c r="CD18" s="149">
        <f t="shared" si="43"/>
        <v>1.8503469400512597E-2</v>
      </c>
      <c r="CE18" s="149">
        <f t="shared" si="44"/>
        <v>0</v>
      </c>
      <c r="CF18" s="149">
        <f t="shared" si="45"/>
        <v>0.33324998437206976</v>
      </c>
      <c r="CG18" s="149">
        <f t="shared" si="46"/>
        <v>0</v>
      </c>
      <c r="CH18" s="149">
        <f t="shared" si="47"/>
        <v>1.0376945677314496E-2</v>
      </c>
      <c r="CI18" s="149">
        <f t="shared" si="48"/>
        <v>0.63674438957304491</v>
      </c>
      <c r="CJ18" s="149">
        <f t="shared" si="49"/>
        <v>1</v>
      </c>
      <c r="CK18" s="3"/>
      <c r="CL18" s="3"/>
      <c r="CM18" s="146">
        <f t="shared" si="50"/>
        <v>914.97</v>
      </c>
      <c r="CN18" s="3">
        <f t="shared" si="51"/>
        <v>439.54</v>
      </c>
      <c r="CO18" s="3">
        <f t="shared" si="52"/>
        <v>159.97</v>
      </c>
      <c r="CP18" s="146">
        <f t="shared" si="53"/>
        <v>1514.48</v>
      </c>
      <c r="CQ18" s="3"/>
      <c r="CR18" s="146">
        <f t="shared" si="54"/>
        <v>1354.51</v>
      </c>
      <c r="CS18" s="3">
        <f t="shared" si="55"/>
        <v>159.97</v>
      </c>
      <c r="CT18" s="146">
        <f t="shared" si="56"/>
        <v>1514.48</v>
      </c>
      <c r="CU18" s="3"/>
      <c r="CV18" s="149">
        <f t="shared" si="57"/>
        <v>0.89437298610744276</v>
      </c>
      <c r="CW18" s="149">
        <f t="shared" si="58"/>
        <v>0.10562701389255717</v>
      </c>
      <c r="CX18" s="149">
        <f t="shared" si="59"/>
        <v>0.99999999999999989</v>
      </c>
    </row>
    <row r="19" spans="1:102" x14ac:dyDescent="0.25">
      <c r="A19" s="143">
        <v>1982</v>
      </c>
      <c r="B19" s="146">
        <v>1108.1500000000001</v>
      </c>
      <c r="C19" s="146">
        <v>0</v>
      </c>
      <c r="D19" s="146">
        <v>166.84</v>
      </c>
      <c r="E19" s="146">
        <v>1.81</v>
      </c>
      <c r="F19" s="146">
        <v>0</v>
      </c>
      <c r="G19" s="146">
        <f t="shared" si="5"/>
        <v>1276.8</v>
      </c>
      <c r="H19" s="146"/>
      <c r="I19" s="149">
        <f t="shared" si="6"/>
        <v>0.86791196741854648</v>
      </c>
      <c r="J19" s="149">
        <f t="shared" si="7"/>
        <v>0</v>
      </c>
      <c r="K19" s="149">
        <f t="shared" si="8"/>
        <v>0.13067042606516291</v>
      </c>
      <c r="L19" s="149">
        <f t="shared" si="9"/>
        <v>1.4176065162907268E-3</v>
      </c>
      <c r="M19" s="149">
        <f t="shared" si="10"/>
        <v>0</v>
      </c>
      <c r="N19" s="149">
        <f t="shared" si="11"/>
        <v>1</v>
      </c>
      <c r="P19" s="146">
        <v>104.78</v>
      </c>
      <c r="Q19" s="146">
        <v>19.47</v>
      </c>
      <c r="R19" s="146">
        <v>110.82</v>
      </c>
      <c r="S19" s="146">
        <v>3.93</v>
      </c>
      <c r="T19" s="146">
        <v>239</v>
      </c>
      <c r="V19" s="149">
        <f t="shared" si="12"/>
        <v>0.43841004184100418</v>
      </c>
      <c r="W19" s="149">
        <f t="shared" si="13"/>
        <v>8.1464435146443512E-2</v>
      </c>
      <c r="X19" s="149">
        <f t="shared" si="14"/>
        <v>0.46368200836820078</v>
      </c>
      <c r="Y19" s="149">
        <f t="shared" si="15"/>
        <v>1.6443514644351464E-2</v>
      </c>
      <c r="Z19" s="149">
        <f t="shared" si="16"/>
        <v>0.99999999999999989</v>
      </c>
      <c r="AB19" s="146">
        <v>914.97</v>
      </c>
      <c r="AC19" s="146">
        <v>0</v>
      </c>
      <c r="AD19" s="146">
        <v>0</v>
      </c>
      <c r="AE19" s="146">
        <v>0</v>
      </c>
      <c r="AF19" s="146">
        <v>0</v>
      </c>
      <c r="AG19" s="146">
        <v>0</v>
      </c>
      <c r="AH19" s="146">
        <v>914.97</v>
      </c>
      <c r="AJ19" s="146">
        <f t="shared" si="17"/>
        <v>914.97</v>
      </c>
      <c r="AK19" s="146">
        <f t="shared" si="18"/>
        <v>0</v>
      </c>
      <c r="AL19" s="146">
        <f t="shared" si="19"/>
        <v>914.97</v>
      </c>
      <c r="AN19" s="149">
        <f t="shared" si="20"/>
        <v>1</v>
      </c>
      <c r="AO19" s="149">
        <f t="shared" si="21"/>
        <v>0</v>
      </c>
      <c r="AP19" s="149">
        <f t="shared" si="22"/>
        <v>1</v>
      </c>
      <c r="AR19" s="3">
        <v>10.37</v>
      </c>
      <c r="AS19" s="3">
        <v>440.38</v>
      </c>
      <c r="AT19" s="3">
        <v>450.74</v>
      </c>
      <c r="AV19" s="149">
        <f t="shared" si="23"/>
        <v>2.3006611350224075E-2</v>
      </c>
      <c r="AW19" s="149">
        <f t="shared" si="24"/>
        <v>0.97701557438878284</v>
      </c>
      <c r="AX19" s="149">
        <f t="shared" si="25"/>
        <v>1.0000221857390068</v>
      </c>
      <c r="AY19" s="3"/>
      <c r="AZ19" s="146">
        <f t="shared" si="26"/>
        <v>1355.35</v>
      </c>
      <c r="BA19" s="3">
        <f t="shared" si="27"/>
        <v>10.37</v>
      </c>
      <c r="BB19" s="146">
        <f t="shared" si="28"/>
        <v>0</v>
      </c>
      <c r="BC19" s="146">
        <f t="shared" si="29"/>
        <v>1365.7199999999998</v>
      </c>
      <c r="BD19" s="3"/>
      <c r="BE19" s="149">
        <f t="shared" si="30"/>
        <v>0.9924069355358347</v>
      </c>
      <c r="BF19" s="149">
        <f t="shared" si="31"/>
        <v>7.5930644641654223E-3</v>
      </c>
      <c r="BG19" s="149">
        <f t="shared" si="32"/>
        <v>0</v>
      </c>
      <c r="BH19" s="149">
        <f t="shared" si="33"/>
        <v>1.0000000000000002</v>
      </c>
      <c r="BI19" s="3"/>
      <c r="BJ19" s="3">
        <v>0.37</v>
      </c>
      <c r="BK19" s="3">
        <v>2.99</v>
      </c>
      <c r="BL19" s="3">
        <v>0</v>
      </c>
      <c r="BM19" s="3">
        <v>51.15</v>
      </c>
      <c r="BN19" s="3">
        <v>0</v>
      </c>
      <c r="BO19" s="3">
        <v>5.14</v>
      </c>
      <c r="BP19" s="3">
        <v>0</v>
      </c>
      <c r="BQ19" s="3">
        <v>102.27</v>
      </c>
      <c r="BR19" s="3">
        <v>161.93</v>
      </c>
      <c r="BT19" s="3">
        <f t="shared" si="34"/>
        <v>0.37</v>
      </c>
      <c r="BU19" s="3">
        <f t="shared" si="35"/>
        <v>2.99</v>
      </c>
      <c r="BV19" s="3">
        <f t="shared" si="36"/>
        <v>0</v>
      </c>
      <c r="BW19" s="3">
        <f t="shared" si="37"/>
        <v>51.15</v>
      </c>
      <c r="BX19" s="3">
        <f t="shared" si="38"/>
        <v>0</v>
      </c>
      <c r="BY19" s="3">
        <f t="shared" si="39"/>
        <v>5.14</v>
      </c>
      <c r="BZ19" s="3">
        <f t="shared" si="40"/>
        <v>102.27</v>
      </c>
      <c r="CA19" s="3">
        <f t="shared" si="41"/>
        <v>161.91999999999999</v>
      </c>
      <c r="CC19" s="149">
        <f t="shared" si="42"/>
        <v>2.2850790513833995E-3</v>
      </c>
      <c r="CD19" s="149">
        <f t="shared" si="43"/>
        <v>1.8465909090909095E-2</v>
      </c>
      <c r="CE19" s="149">
        <f t="shared" si="44"/>
        <v>0</v>
      </c>
      <c r="CF19" s="149">
        <f t="shared" si="45"/>
        <v>0.31589673913043481</v>
      </c>
      <c r="CG19" s="149">
        <f t="shared" si="46"/>
        <v>0</v>
      </c>
      <c r="CH19" s="149">
        <f t="shared" si="47"/>
        <v>3.1744071146245056E-2</v>
      </c>
      <c r="CI19" s="149">
        <f t="shared" si="48"/>
        <v>0.63160820158102771</v>
      </c>
      <c r="CJ19" s="149">
        <f t="shared" si="49"/>
        <v>1</v>
      </c>
      <c r="CK19" s="3"/>
      <c r="CL19" s="3"/>
      <c r="CM19" s="146">
        <f t="shared" si="50"/>
        <v>914.97</v>
      </c>
      <c r="CN19" s="3">
        <f t="shared" si="51"/>
        <v>450.74</v>
      </c>
      <c r="CO19" s="3">
        <f t="shared" si="52"/>
        <v>161.91999999999999</v>
      </c>
      <c r="CP19" s="146">
        <f t="shared" si="53"/>
        <v>1527.63</v>
      </c>
      <c r="CQ19" s="3"/>
      <c r="CR19" s="146">
        <f t="shared" si="54"/>
        <v>1365.71</v>
      </c>
      <c r="CS19" s="3">
        <f t="shared" si="55"/>
        <v>161.91999999999999</v>
      </c>
      <c r="CT19" s="146">
        <f t="shared" si="56"/>
        <v>1527.63</v>
      </c>
      <c r="CU19" s="3"/>
      <c r="CV19" s="149">
        <f t="shared" si="57"/>
        <v>0.89400574746502748</v>
      </c>
      <c r="CW19" s="149">
        <f t="shared" si="58"/>
        <v>0.10599425253497245</v>
      </c>
      <c r="CX19" s="149">
        <f t="shared" si="59"/>
        <v>0.99999999999999989</v>
      </c>
    </row>
    <row r="20" spans="1:102" x14ac:dyDescent="0.25">
      <c r="A20" s="143">
        <v>1983</v>
      </c>
      <c r="B20" s="146">
        <v>1124.71</v>
      </c>
      <c r="C20" s="146">
        <v>0</v>
      </c>
      <c r="D20" s="146">
        <v>170.9</v>
      </c>
      <c r="E20" s="146">
        <v>2.95</v>
      </c>
      <c r="F20" s="146">
        <v>0</v>
      </c>
      <c r="G20" s="146">
        <f t="shared" si="5"/>
        <v>1298.5600000000002</v>
      </c>
      <c r="H20" s="146"/>
      <c r="I20" s="149">
        <f t="shared" si="6"/>
        <v>0.86612093395761447</v>
      </c>
      <c r="J20" s="149">
        <f t="shared" si="7"/>
        <v>0</v>
      </c>
      <c r="K20" s="149">
        <f t="shared" si="8"/>
        <v>0.13160731887629373</v>
      </c>
      <c r="L20" s="149">
        <f t="shared" si="9"/>
        <v>2.2717471660916705E-3</v>
      </c>
      <c r="M20" s="149">
        <f t="shared" si="10"/>
        <v>0</v>
      </c>
      <c r="N20" s="149">
        <f t="shared" si="11"/>
        <v>0.99999999999999989</v>
      </c>
      <c r="P20" s="146">
        <v>106.27</v>
      </c>
      <c r="Q20" s="146">
        <v>19.75</v>
      </c>
      <c r="R20" s="146">
        <v>112.4</v>
      </c>
      <c r="S20" s="146">
        <v>3.98</v>
      </c>
      <c r="T20" s="146">
        <v>242.41</v>
      </c>
      <c r="V20" s="149">
        <f t="shared" si="12"/>
        <v>0.43838950538344129</v>
      </c>
      <c r="W20" s="149">
        <f t="shared" si="13"/>
        <v>8.1473536570273508E-2</v>
      </c>
      <c r="X20" s="149">
        <f t="shared" si="14"/>
        <v>0.46367724103791103</v>
      </c>
      <c r="Y20" s="149">
        <f t="shared" si="15"/>
        <v>1.6418464584794356E-2</v>
      </c>
      <c r="Z20" s="149">
        <f t="shared" si="16"/>
        <v>0.99995874757642011</v>
      </c>
      <c r="AB20" s="146">
        <v>914.97</v>
      </c>
      <c r="AC20" s="146">
        <v>0</v>
      </c>
      <c r="AD20" s="146">
        <v>0</v>
      </c>
      <c r="AE20" s="146">
        <v>0</v>
      </c>
      <c r="AF20" s="146">
        <v>0</v>
      </c>
      <c r="AG20" s="146">
        <v>0</v>
      </c>
      <c r="AH20" s="146">
        <v>914.97</v>
      </c>
      <c r="AJ20" s="146">
        <f t="shared" si="17"/>
        <v>914.97</v>
      </c>
      <c r="AK20" s="146">
        <f t="shared" si="18"/>
        <v>0</v>
      </c>
      <c r="AL20" s="146">
        <f t="shared" si="19"/>
        <v>914.97</v>
      </c>
      <c r="AN20" s="149">
        <f t="shared" si="20"/>
        <v>1</v>
      </c>
      <c r="AO20" s="149">
        <f t="shared" si="21"/>
        <v>0</v>
      </c>
      <c r="AP20" s="149">
        <f t="shared" si="22"/>
        <v>1</v>
      </c>
      <c r="AR20" s="3">
        <v>15.55</v>
      </c>
      <c r="AS20" s="3">
        <v>446.4</v>
      </c>
      <c r="AT20" s="3">
        <v>461.95</v>
      </c>
      <c r="AV20" s="149">
        <f t="shared" si="23"/>
        <v>3.3661651693906267E-2</v>
      </c>
      <c r="AW20" s="149">
        <f t="shared" si="24"/>
        <v>0.96633834830609366</v>
      </c>
      <c r="AX20" s="149">
        <f t="shared" si="25"/>
        <v>0.99999999999999989</v>
      </c>
      <c r="AY20" s="3"/>
      <c r="AZ20" s="146">
        <f t="shared" si="26"/>
        <v>1361.37</v>
      </c>
      <c r="BA20" s="3">
        <f t="shared" si="27"/>
        <v>15.55</v>
      </c>
      <c r="BB20" s="146">
        <f t="shared" si="28"/>
        <v>0</v>
      </c>
      <c r="BC20" s="146">
        <f t="shared" si="29"/>
        <v>1376.9199999999998</v>
      </c>
      <c r="BD20" s="3"/>
      <c r="BE20" s="149">
        <f t="shared" si="30"/>
        <v>0.9887066786741423</v>
      </c>
      <c r="BF20" s="149">
        <f t="shared" si="31"/>
        <v>1.1293321325857713E-2</v>
      </c>
      <c r="BG20" s="149">
        <f t="shared" si="32"/>
        <v>0</v>
      </c>
      <c r="BH20" s="149">
        <f t="shared" si="33"/>
        <v>1</v>
      </c>
      <c r="BI20" s="3"/>
      <c r="BJ20" s="3">
        <v>0.55000000000000004</v>
      </c>
      <c r="BK20" s="3">
        <v>3.02</v>
      </c>
      <c r="BL20" s="3">
        <v>0</v>
      </c>
      <c r="BM20" s="3">
        <v>48.99</v>
      </c>
      <c r="BN20" s="3">
        <v>0</v>
      </c>
      <c r="BO20" s="3">
        <v>8.6199999999999992</v>
      </c>
      <c r="BP20" s="3">
        <v>0</v>
      </c>
      <c r="BQ20" s="3">
        <v>102.69</v>
      </c>
      <c r="BR20" s="3">
        <v>163.88</v>
      </c>
      <c r="BT20" s="3">
        <f t="shared" si="34"/>
        <v>0.55000000000000004</v>
      </c>
      <c r="BU20" s="3">
        <f t="shared" si="35"/>
        <v>3.02</v>
      </c>
      <c r="BV20" s="3">
        <f t="shared" si="36"/>
        <v>0</v>
      </c>
      <c r="BW20" s="3">
        <f t="shared" si="37"/>
        <v>48.99</v>
      </c>
      <c r="BX20" s="3">
        <f t="shared" si="38"/>
        <v>0</v>
      </c>
      <c r="BY20" s="3">
        <f t="shared" si="39"/>
        <v>8.6199999999999992</v>
      </c>
      <c r="BZ20" s="3">
        <f t="shared" si="40"/>
        <v>102.69</v>
      </c>
      <c r="CA20" s="3">
        <f t="shared" si="41"/>
        <v>163.87</v>
      </c>
      <c r="CC20" s="149">
        <f t="shared" si="42"/>
        <v>3.3563190333801185E-3</v>
      </c>
      <c r="CD20" s="149">
        <f t="shared" si="43"/>
        <v>1.8429242692378105E-2</v>
      </c>
      <c r="CE20" s="149">
        <f t="shared" si="44"/>
        <v>0</v>
      </c>
      <c r="CF20" s="149">
        <f t="shared" si="45"/>
        <v>0.29895648990053092</v>
      </c>
      <c r="CG20" s="149">
        <f t="shared" si="46"/>
        <v>0</v>
      </c>
      <c r="CH20" s="149">
        <f t="shared" si="47"/>
        <v>5.2602672850430215E-2</v>
      </c>
      <c r="CI20" s="149">
        <f t="shared" si="48"/>
        <v>0.6266552755232806</v>
      </c>
      <c r="CJ20" s="149">
        <f t="shared" si="49"/>
        <v>1</v>
      </c>
      <c r="CK20" s="3"/>
      <c r="CL20" s="3"/>
      <c r="CM20" s="146">
        <f t="shared" si="50"/>
        <v>914.97</v>
      </c>
      <c r="CN20" s="3">
        <f t="shared" si="51"/>
        <v>461.95</v>
      </c>
      <c r="CO20" s="3">
        <f t="shared" si="52"/>
        <v>163.87</v>
      </c>
      <c r="CP20" s="146">
        <f t="shared" si="53"/>
        <v>1540.79</v>
      </c>
      <c r="CQ20" s="3"/>
      <c r="CR20" s="146">
        <f t="shared" si="54"/>
        <v>1376.92</v>
      </c>
      <c r="CS20" s="3">
        <f t="shared" si="55"/>
        <v>163.87</v>
      </c>
      <c r="CT20" s="146">
        <f t="shared" si="56"/>
        <v>1540.79</v>
      </c>
      <c r="CU20" s="3"/>
      <c r="CV20" s="149">
        <f t="shared" si="57"/>
        <v>0.89364546758481045</v>
      </c>
      <c r="CW20" s="149">
        <f t="shared" si="58"/>
        <v>0.10635453241518962</v>
      </c>
      <c r="CX20" s="149">
        <f t="shared" si="59"/>
        <v>1</v>
      </c>
    </row>
    <row r="21" spans="1:102" x14ac:dyDescent="0.25">
      <c r="A21" s="143">
        <v>1984</v>
      </c>
      <c r="B21" s="146">
        <v>1140.8499999999999</v>
      </c>
      <c r="C21" s="146">
        <v>0</v>
      </c>
      <c r="D21" s="146">
        <v>174.5</v>
      </c>
      <c r="E21" s="146">
        <v>4.2699999999999996</v>
      </c>
      <c r="F21" s="146">
        <v>0</v>
      </c>
      <c r="G21" s="146">
        <f t="shared" si="5"/>
        <v>1319.62</v>
      </c>
      <c r="H21" s="146"/>
      <c r="I21" s="149">
        <f t="shared" si="6"/>
        <v>0.86452918264348833</v>
      </c>
      <c r="J21" s="149">
        <f t="shared" si="7"/>
        <v>0</v>
      </c>
      <c r="K21" s="149">
        <f t="shared" si="8"/>
        <v>0.1322350373592398</v>
      </c>
      <c r="L21" s="149">
        <f t="shared" si="9"/>
        <v>3.2357799972719419E-3</v>
      </c>
      <c r="M21" s="149">
        <f t="shared" si="10"/>
        <v>0</v>
      </c>
      <c r="N21" s="149">
        <f t="shared" si="11"/>
        <v>1</v>
      </c>
      <c r="P21" s="146">
        <v>107.77</v>
      </c>
      <c r="Q21" s="146">
        <v>20.02</v>
      </c>
      <c r="R21" s="146">
        <v>113.98</v>
      </c>
      <c r="S21" s="146">
        <v>4.04</v>
      </c>
      <c r="T21" s="146">
        <v>245.81</v>
      </c>
      <c r="V21" s="149">
        <f t="shared" si="12"/>
        <v>0.43842805418819414</v>
      </c>
      <c r="W21" s="149">
        <f t="shared" si="13"/>
        <v>8.1445018510231476E-2</v>
      </c>
      <c r="X21" s="149">
        <f t="shared" si="14"/>
        <v>0.46369146902078845</v>
      </c>
      <c r="Y21" s="149">
        <f t="shared" si="15"/>
        <v>1.6435458280785974E-2</v>
      </c>
      <c r="Z21" s="149">
        <f t="shared" si="16"/>
        <v>1</v>
      </c>
      <c r="AB21" s="146">
        <v>914.97</v>
      </c>
      <c r="AC21" s="146">
        <v>0</v>
      </c>
      <c r="AD21" s="146">
        <v>0</v>
      </c>
      <c r="AE21" s="146">
        <v>0</v>
      </c>
      <c r="AF21" s="146">
        <v>0</v>
      </c>
      <c r="AG21" s="146">
        <v>0</v>
      </c>
      <c r="AH21" s="146">
        <v>914.97</v>
      </c>
      <c r="AJ21" s="146">
        <f t="shared" si="17"/>
        <v>914.97</v>
      </c>
      <c r="AK21" s="146">
        <f t="shared" si="18"/>
        <v>0</v>
      </c>
      <c r="AL21" s="146">
        <f t="shared" si="19"/>
        <v>914.97</v>
      </c>
      <c r="AN21" s="149">
        <f t="shared" si="20"/>
        <v>1</v>
      </c>
      <c r="AO21" s="149">
        <f t="shared" si="21"/>
        <v>0</v>
      </c>
      <c r="AP21" s="149">
        <f t="shared" si="22"/>
        <v>1</v>
      </c>
      <c r="AR21" s="3">
        <v>20.73</v>
      </c>
      <c r="AS21" s="3">
        <v>452.42</v>
      </c>
      <c r="AT21" s="3">
        <v>473.15</v>
      </c>
      <c r="AV21" s="149">
        <f t="shared" si="23"/>
        <v>4.3812744372820463E-2</v>
      </c>
      <c r="AW21" s="149">
        <f t="shared" si="24"/>
        <v>0.95618725562717966</v>
      </c>
      <c r="AX21" s="149">
        <f t="shared" si="25"/>
        <v>1.0000000000000002</v>
      </c>
      <c r="AY21" s="3"/>
      <c r="AZ21" s="146">
        <f t="shared" si="26"/>
        <v>1367.39</v>
      </c>
      <c r="BA21" s="3">
        <f t="shared" si="27"/>
        <v>20.73</v>
      </c>
      <c r="BB21" s="146">
        <f t="shared" si="28"/>
        <v>0</v>
      </c>
      <c r="BC21" s="146">
        <f t="shared" si="29"/>
        <v>1388.1200000000001</v>
      </c>
      <c r="BD21" s="3"/>
      <c r="BE21" s="149">
        <f t="shared" si="30"/>
        <v>0.98506613261101339</v>
      </c>
      <c r="BF21" s="149">
        <f t="shared" si="31"/>
        <v>1.4933867388986543E-2</v>
      </c>
      <c r="BG21" s="149">
        <f t="shared" si="32"/>
        <v>0</v>
      </c>
      <c r="BH21" s="149">
        <f t="shared" si="33"/>
        <v>0.99999999999999989</v>
      </c>
      <c r="BI21" s="3"/>
      <c r="BJ21" s="3">
        <v>0.74</v>
      </c>
      <c r="BK21" s="3">
        <v>3.05</v>
      </c>
      <c r="BL21" s="3">
        <v>0</v>
      </c>
      <c r="BM21" s="3">
        <v>46.83</v>
      </c>
      <c r="BN21" s="3">
        <v>0</v>
      </c>
      <c r="BO21" s="3">
        <v>12.11</v>
      </c>
      <c r="BP21" s="3">
        <v>0</v>
      </c>
      <c r="BQ21" s="3">
        <v>103.11</v>
      </c>
      <c r="BR21" s="3">
        <v>165.84</v>
      </c>
      <c r="BT21" s="3">
        <f t="shared" si="34"/>
        <v>0.74</v>
      </c>
      <c r="BU21" s="3">
        <f t="shared" si="35"/>
        <v>3.05</v>
      </c>
      <c r="BV21" s="3">
        <f t="shared" si="36"/>
        <v>0</v>
      </c>
      <c r="BW21" s="3">
        <f t="shared" si="37"/>
        <v>46.83</v>
      </c>
      <c r="BX21" s="3">
        <f t="shared" si="38"/>
        <v>0</v>
      </c>
      <c r="BY21" s="3">
        <f t="shared" si="39"/>
        <v>12.11</v>
      </c>
      <c r="BZ21" s="3">
        <f t="shared" si="40"/>
        <v>103.11</v>
      </c>
      <c r="CA21" s="3">
        <f t="shared" si="41"/>
        <v>165.84</v>
      </c>
      <c r="CC21" s="149">
        <f t="shared" si="42"/>
        <v>4.4621321755909313E-3</v>
      </c>
      <c r="CD21" s="149">
        <f t="shared" si="43"/>
        <v>1.8391220453449104E-2</v>
      </c>
      <c r="CE21" s="149">
        <f t="shared" si="44"/>
        <v>0</v>
      </c>
      <c r="CF21" s="149">
        <f t="shared" si="45"/>
        <v>0.28238060781476121</v>
      </c>
      <c r="CG21" s="149">
        <f t="shared" si="46"/>
        <v>0</v>
      </c>
      <c r="CH21" s="149">
        <f t="shared" si="47"/>
        <v>7.3022190062711045E-2</v>
      </c>
      <c r="CI21" s="149">
        <f t="shared" si="48"/>
        <v>0.62174384949348771</v>
      </c>
      <c r="CJ21" s="149">
        <f t="shared" si="49"/>
        <v>1</v>
      </c>
      <c r="CK21" s="3"/>
      <c r="CL21" s="3"/>
      <c r="CM21" s="146">
        <f t="shared" si="50"/>
        <v>914.97</v>
      </c>
      <c r="CN21" s="3">
        <f t="shared" si="51"/>
        <v>473.15</v>
      </c>
      <c r="CO21" s="3">
        <f t="shared" si="52"/>
        <v>165.84</v>
      </c>
      <c r="CP21" s="146">
        <f t="shared" si="53"/>
        <v>1553.9599999999998</v>
      </c>
      <c r="CQ21" s="3"/>
      <c r="CR21" s="146">
        <f t="shared" si="54"/>
        <v>1388.12</v>
      </c>
      <c r="CS21" s="3">
        <f t="shared" si="55"/>
        <v>165.84</v>
      </c>
      <c r="CT21" s="146">
        <f t="shared" si="56"/>
        <v>1553.9599999999998</v>
      </c>
      <c r="CU21" s="3"/>
      <c r="CV21" s="149">
        <f t="shared" si="57"/>
        <v>0.89327910628330209</v>
      </c>
      <c r="CW21" s="149">
        <f t="shared" si="58"/>
        <v>0.106720893716698</v>
      </c>
      <c r="CX21" s="149">
        <f t="shared" si="59"/>
        <v>1</v>
      </c>
    </row>
    <row r="22" spans="1:102" x14ac:dyDescent="0.25">
      <c r="A22" s="143">
        <v>1985</v>
      </c>
      <c r="B22" s="146">
        <v>1156.43</v>
      </c>
      <c r="C22" s="146">
        <v>0</v>
      </c>
      <c r="D22" s="146">
        <v>177.59</v>
      </c>
      <c r="E22" s="146">
        <v>5.78</v>
      </c>
      <c r="F22" s="146">
        <v>0</v>
      </c>
      <c r="G22" s="146">
        <f t="shared" si="5"/>
        <v>1339.8</v>
      </c>
      <c r="H22" s="146"/>
      <c r="I22" s="149">
        <f t="shared" si="6"/>
        <v>0.86313628899835804</v>
      </c>
      <c r="J22" s="149">
        <f t="shared" si="7"/>
        <v>0</v>
      </c>
      <c r="K22" s="149">
        <f t="shared" si="8"/>
        <v>0.1325496342737722</v>
      </c>
      <c r="L22" s="149">
        <f t="shared" si="9"/>
        <v>4.3140767278698313E-3</v>
      </c>
      <c r="M22" s="149">
        <f t="shared" si="10"/>
        <v>0</v>
      </c>
      <c r="N22" s="149">
        <f t="shared" si="11"/>
        <v>1</v>
      </c>
      <c r="P22" s="146">
        <v>109.26</v>
      </c>
      <c r="Q22" s="146">
        <v>20.3</v>
      </c>
      <c r="R22" s="146">
        <v>115.56</v>
      </c>
      <c r="S22" s="146">
        <v>4.0999999999999996</v>
      </c>
      <c r="T22" s="146">
        <v>249.21</v>
      </c>
      <c r="V22" s="149">
        <f t="shared" si="12"/>
        <v>0.4384254243409173</v>
      </c>
      <c r="W22" s="149">
        <f t="shared" si="13"/>
        <v>8.145740540106737E-2</v>
      </c>
      <c r="X22" s="149">
        <f t="shared" si="14"/>
        <v>0.4637053087757313</v>
      </c>
      <c r="Y22" s="149">
        <f t="shared" si="15"/>
        <v>1.6451988282974197E-2</v>
      </c>
      <c r="Z22" s="149">
        <f t="shared" si="16"/>
        <v>1.00004012680069</v>
      </c>
      <c r="AB22" s="146">
        <v>914.97</v>
      </c>
      <c r="AC22" s="146">
        <v>0</v>
      </c>
      <c r="AD22" s="146">
        <v>0</v>
      </c>
      <c r="AE22" s="146">
        <v>0</v>
      </c>
      <c r="AF22" s="146">
        <v>0</v>
      </c>
      <c r="AG22" s="146">
        <v>0</v>
      </c>
      <c r="AH22" s="146">
        <v>914.97</v>
      </c>
      <c r="AJ22" s="146">
        <f t="shared" si="17"/>
        <v>914.97</v>
      </c>
      <c r="AK22" s="146">
        <f t="shared" si="18"/>
        <v>0</v>
      </c>
      <c r="AL22" s="146">
        <f t="shared" si="19"/>
        <v>914.97</v>
      </c>
      <c r="AN22" s="149">
        <f t="shared" si="20"/>
        <v>1</v>
      </c>
      <c r="AO22" s="149">
        <f t="shared" si="21"/>
        <v>0</v>
      </c>
      <c r="AP22" s="149">
        <f t="shared" si="22"/>
        <v>1</v>
      </c>
      <c r="AR22" s="3">
        <v>25.91</v>
      </c>
      <c r="AS22" s="3">
        <v>458.44</v>
      </c>
      <c r="AT22" s="3">
        <v>484.36</v>
      </c>
      <c r="AV22" s="149">
        <f t="shared" si="23"/>
        <v>5.349326946899001E-2</v>
      </c>
      <c r="AW22" s="149">
        <f t="shared" si="24"/>
        <v>0.94648608473036577</v>
      </c>
      <c r="AX22" s="149">
        <f t="shared" si="25"/>
        <v>0.9999793541993558</v>
      </c>
      <c r="AY22" s="3"/>
      <c r="AZ22" s="146">
        <f t="shared" si="26"/>
        <v>1373.41</v>
      </c>
      <c r="BA22" s="3">
        <f t="shared" si="27"/>
        <v>25.91</v>
      </c>
      <c r="BB22" s="146">
        <f t="shared" si="28"/>
        <v>0</v>
      </c>
      <c r="BC22" s="146">
        <f t="shared" si="29"/>
        <v>1399.3200000000002</v>
      </c>
      <c r="BD22" s="3"/>
      <c r="BE22" s="149">
        <f t="shared" si="30"/>
        <v>0.98148386359088691</v>
      </c>
      <c r="BF22" s="149">
        <f t="shared" si="31"/>
        <v>1.8516136409112996E-2</v>
      </c>
      <c r="BG22" s="149">
        <f t="shared" si="32"/>
        <v>0</v>
      </c>
      <c r="BH22" s="149">
        <f t="shared" si="33"/>
        <v>0.99999999999999989</v>
      </c>
      <c r="BI22" s="3"/>
      <c r="BJ22" s="3">
        <v>0.92</v>
      </c>
      <c r="BK22" s="3">
        <v>3.08</v>
      </c>
      <c r="BL22" s="3">
        <v>0</v>
      </c>
      <c r="BM22" s="3">
        <v>44.67</v>
      </c>
      <c r="BN22" s="3">
        <v>0</v>
      </c>
      <c r="BO22" s="3">
        <v>15.59</v>
      </c>
      <c r="BP22" s="3">
        <v>0</v>
      </c>
      <c r="BQ22" s="3">
        <v>103.53</v>
      </c>
      <c r="BR22" s="3">
        <v>167.8</v>
      </c>
      <c r="BT22" s="3">
        <f t="shared" si="34"/>
        <v>0.92</v>
      </c>
      <c r="BU22" s="3">
        <f t="shared" si="35"/>
        <v>3.08</v>
      </c>
      <c r="BV22" s="3">
        <f t="shared" si="36"/>
        <v>0</v>
      </c>
      <c r="BW22" s="3">
        <f t="shared" si="37"/>
        <v>44.67</v>
      </c>
      <c r="BX22" s="3">
        <f t="shared" si="38"/>
        <v>0</v>
      </c>
      <c r="BY22" s="3">
        <f t="shared" si="39"/>
        <v>15.59</v>
      </c>
      <c r="BZ22" s="3">
        <f t="shared" si="40"/>
        <v>103.53</v>
      </c>
      <c r="CA22" s="3">
        <f t="shared" si="41"/>
        <v>167.79000000000002</v>
      </c>
      <c r="CC22" s="149">
        <f t="shared" si="42"/>
        <v>5.4830442815424034E-3</v>
      </c>
      <c r="CD22" s="149">
        <f t="shared" si="43"/>
        <v>1.8356278681685437E-2</v>
      </c>
      <c r="CE22" s="149">
        <f t="shared" si="44"/>
        <v>0</v>
      </c>
      <c r="CF22" s="149">
        <f t="shared" si="45"/>
        <v>0.26622563919184694</v>
      </c>
      <c r="CG22" s="149">
        <f t="shared" si="46"/>
        <v>0</v>
      </c>
      <c r="CH22" s="149">
        <f t="shared" si="47"/>
        <v>9.2913761249180507E-2</v>
      </c>
      <c r="CI22" s="149">
        <f t="shared" si="48"/>
        <v>0.61702127659574457</v>
      </c>
      <c r="CJ22" s="149">
        <f t="shared" si="49"/>
        <v>0.99999999999999978</v>
      </c>
      <c r="CK22" s="3"/>
      <c r="CL22" s="3"/>
      <c r="CM22" s="146">
        <f t="shared" si="50"/>
        <v>914.97</v>
      </c>
      <c r="CN22" s="3">
        <f t="shared" si="51"/>
        <v>484.36</v>
      </c>
      <c r="CO22" s="3">
        <f t="shared" si="52"/>
        <v>167.79000000000002</v>
      </c>
      <c r="CP22" s="146">
        <f t="shared" si="53"/>
        <v>1567.12</v>
      </c>
      <c r="CQ22" s="3"/>
      <c r="CR22" s="146">
        <f t="shared" si="54"/>
        <v>1399.33</v>
      </c>
      <c r="CS22" s="3">
        <f t="shared" si="55"/>
        <v>167.79000000000002</v>
      </c>
      <c r="CT22" s="146">
        <f t="shared" si="56"/>
        <v>1567.12</v>
      </c>
      <c r="CU22" s="3"/>
      <c r="CV22" s="149">
        <f t="shared" si="57"/>
        <v>0.89293098167338814</v>
      </c>
      <c r="CW22" s="149">
        <f t="shared" si="58"/>
        <v>0.10706901832661189</v>
      </c>
      <c r="CX22" s="149">
        <f t="shared" si="59"/>
        <v>1</v>
      </c>
    </row>
    <row r="23" spans="1:102" x14ac:dyDescent="0.25">
      <c r="A23" s="143">
        <v>1986</v>
      </c>
      <c r="B23" s="146">
        <v>1171.3399999999999</v>
      </c>
      <c r="C23" s="146">
        <v>0</v>
      </c>
      <c r="D23" s="146">
        <v>180.16</v>
      </c>
      <c r="E23" s="146">
        <v>7.47</v>
      </c>
      <c r="F23" s="146">
        <v>0</v>
      </c>
      <c r="G23" s="146">
        <f t="shared" si="5"/>
        <v>1358.97</v>
      </c>
      <c r="H23" s="146"/>
      <c r="I23" s="149">
        <f t="shared" si="6"/>
        <v>0.86193219865044846</v>
      </c>
      <c r="J23" s="149">
        <f t="shared" si="7"/>
        <v>0</v>
      </c>
      <c r="K23" s="149">
        <f t="shared" si="8"/>
        <v>0.13257099126544367</v>
      </c>
      <c r="L23" s="149">
        <f t="shared" si="9"/>
        <v>5.4968100841078166E-3</v>
      </c>
      <c r="M23" s="149">
        <f t="shared" si="10"/>
        <v>0</v>
      </c>
      <c r="N23" s="149">
        <f t="shared" si="11"/>
        <v>1</v>
      </c>
      <c r="P23" s="146">
        <v>110.75</v>
      </c>
      <c r="Q23" s="146">
        <v>20.58</v>
      </c>
      <c r="R23" s="146">
        <v>117.14</v>
      </c>
      <c r="S23" s="146">
        <v>4.1500000000000004</v>
      </c>
      <c r="T23" s="146">
        <v>252.62</v>
      </c>
      <c r="V23" s="149">
        <f t="shared" si="12"/>
        <v>0.43840551025255325</v>
      </c>
      <c r="W23" s="149">
        <f t="shared" si="13"/>
        <v>8.1466233869052329E-2</v>
      </c>
      <c r="X23" s="149">
        <f t="shared" si="14"/>
        <v>0.46370041960256508</v>
      </c>
      <c r="Y23" s="149">
        <f t="shared" si="15"/>
        <v>1.6427836275829309E-2</v>
      </c>
      <c r="Z23" s="149">
        <f t="shared" si="16"/>
        <v>1</v>
      </c>
      <c r="AB23" s="146">
        <v>914.97</v>
      </c>
      <c r="AC23" s="146">
        <v>0</v>
      </c>
      <c r="AD23" s="146">
        <v>0</v>
      </c>
      <c r="AE23" s="146">
        <v>0</v>
      </c>
      <c r="AF23" s="146">
        <v>0</v>
      </c>
      <c r="AG23" s="146">
        <v>0</v>
      </c>
      <c r="AH23" s="146">
        <v>914.97</v>
      </c>
      <c r="AJ23" s="146">
        <f t="shared" si="17"/>
        <v>914.97</v>
      </c>
      <c r="AK23" s="146">
        <f t="shared" si="18"/>
        <v>0</v>
      </c>
      <c r="AL23" s="146">
        <f t="shared" si="19"/>
        <v>914.97</v>
      </c>
      <c r="AN23" s="149">
        <f t="shared" si="20"/>
        <v>1</v>
      </c>
      <c r="AO23" s="149">
        <f t="shared" si="21"/>
        <v>0</v>
      </c>
      <c r="AP23" s="149">
        <f t="shared" si="22"/>
        <v>1</v>
      </c>
      <c r="AR23" s="3">
        <v>31.1</v>
      </c>
      <c r="AS23" s="3">
        <v>464.47</v>
      </c>
      <c r="AT23" s="3">
        <v>495.56</v>
      </c>
      <c r="AV23" s="149">
        <f t="shared" si="23"/>
        <v>6.2757284688029713E-2</v>
      </c>
      <c r="AW23" s="149">
        <f t="shared" si="24"/>
        <v>0.93726289450318834</v>
      </c>
      <c r="AX23" s="149">
        <f t="shared" si="25"/>
        <v>1.000020179191218</v>
      </c>
      <c r="AY23" s="3"/>
      <c r="AZ23" s="146">
        <f t="shared" si="26"/>
        <v>1379.44</v>
      </c>
      <c r="BA23" s="3">
        <f t="shared" si="27"/>
        <v>31.1</v>
      </c>
      <c r="BB23" s="146">
        <f t="shared" si="28"/>
        <v>0</v>
      </c>
      <c r="BC23" s="146">
        <f t="shared" si="29"/>
        <v>1410.54</v>
      </c>
      <c r="BD23" s="3"/>
      <c r="BE23" s="149">
        <f t="shared" si="30"/>
        <v>0.97795170643866891</v>
      </c>
      <c r="BF23" s="149">
        <f t="shared" si="31"/>
        <v>2.2048293561331124E-2</v>
      </c>
      <c r="BG23" s="149">
        <f t="shared" si="32"/>
        <v>0</v>
      </c>
      <c r="BH23" s="149">
        <f t="shared" si="33"/>
        <v>1</v>
      </c>
      <c r="BI23" s="3"/>
      <c r="BJ23" s="3">
        <v>1.17</v>
      </c>
      <c r="BK23" s="3">
        <v>3.12</v>
      </c>
      <c r="BL23" s="3">
        <v>0</v>
      </c>
      <c r="BM23" s="3">
        <v>42.51</v>
      </c>
      <c r="BN23" s="3">
        <v>0</v>
      </c>
      <c r="BO23" s="3">
        <v>19.079999999999998</v>
      </c>
      <c r="BP23" s="3">
        <v>0</v>
      </c>
      <c r="BQ23" s="3">
        <v>103.94</v>
      </c>
      <c r="BR23" s="3">
        <v>169.82</v>
      </c>
      <c r="BT23" s="3">
        <f t="shared" si="34"/>
        <v>1.17</v>
      </c>
      <c r="BU23" s="3">
        <f t="shared" si="35"/>
        <v>3.12</v>
      </c>
      <c r="BV23" s="3">
        <f t="shared" si="36"/>
        <v>0</v>
      </c>
      <c r="BW23" s="3">
        <f t="shared" si="37"/>
        <v>42.51</v>
      </c>
      <c r="BX23" s="3">
        <f t="shared" si="38"/>
        <v>0</v>
      </c>
      <c r="BY23" s="3">
        <f t="shared" si="39"/>
        <v>19.079999999999998</v>
      </c>
      <c r="BZ23" s="3">
        <f t="shared" si="40"/>
        <v>103.94</v>
      </c>
      <c r="CA23" s="3">
        <f t="shared" si="41"/>
        <v>169.82</v>
      </c>
      <c r="CC23" s="149">
        <f t="shared" si="42"/>
        <v>6.8896478624425857E-3</v>
      </c>
      <c r="CD23" s="149">
        <f t="shared" si="43"/>
        <v>1.8372394299846898E-2</v>
      </c>
      <c r="CE23" s="149">
        <f t="shared" si="44"/>
        <v>0</v>
      </c>
      <c r="CF23" s="149">
        <f t="shared" si="45"/>
        <v>0.25032387233541398</v>
      </c>
      <c r="CG23" s="149">
        <f t="shared" si="46"/>
        <v>0</v>
      </c>
      <c r="CH23" s="149">
        <f t="shared" si="47"/>
        <v>0.11235425744906372</v>
      </c>
      <c r="CI23" s="149">
        <f t="shared" si="48"/>
        <v>0.61205982805323289</v>
      </c>
      <c r="CJ23" s="149">
        <f t="shared" si="49"/>
        <v>1</v>
      </c>
      <c r="CK23" s="3"/>
      <c r="CL23" s="3"/>
      <c r="CM23" s="146">
        <f t="shared" si="50"/>
        <v>914.97</v>
      </c>
      <c r="CN23" s="3">
        <f t="shared" si="51"/>
        <v>495.56</v>
      </c>
      <c r="CO23" s="3">
        <f t="shared" si="52"/>
        <v>169.82</v>
      </c>
      <c r="CP23" s="146">
        <f t="shared" si="53"/>
        <v>1580.35</v>
      </c>
      <c r="CQ23" s="3"/>
      <c r="CR23" s="146">
        <f t="shared" si="54"/>
        <v>1410.53</v>
      </c>
      <c r="CS23" s="3">
        <f t="shared" si="55"/>
        <v>169.82</v>
      </c>
      <c r="CT23" s="146">
        <f t="shared" si="56"/>
        <v>1580.35</v>
      </c>
      <c r="CU23" s="3"/>
      <c r="CV23" s="149">
        <f t="shared" si="57"/>
        <v>0.89254279115385837</v>
      </c>
      <c r="CW23" s="149">
        <f t="shared" si="58"/>
        <v>0.10745720884614168</v>
      </c>
      <c r="CX23" s="149">
        <f t="shared" si="59"/>
        <v>1</v>
      </c>
    </row>
    <row r="24" spans="1:102" x14ac:dyDescent="0.25">
      <c r="A24" s="143">
        <v>1987</v>
      </c>
      <c r="B24" s="146">
        <v>1185.42</v>
      </c>
      <c r="C24" s="146">
        <v>0.08</v>
      </c>
      <c r="D24" s="146">
        <v>182.21</v>
      </c>
      <c r="E24" s="146">
        <v>9.36</v>
      </c>
      <c r="F24" s="146">
        <v>0</v>
      </c>
      <c r="G24" s="146">
        <f t="shared" si="5"/>
        <v>1377.07</v>
      </c>
      <c r="H24" s="146"/>
      <c r="I24" s="149">
        <f t="shared" si="6"/>
        <v>0.86082769939073545</v>
      </c>
      <c r="J24" s="149">
        <f t="shared" si="7"/>
        <v>5.809435976384643E-5</v>
      </c>
      <c r="K24" s="149">
        <f t="shared" si="8"/>
        <v>0.13231716615713074</v>
      </c>
      <c r="L24" s="149">
        <f t="shared" si="9"/>
        <v>6.7970400923700316E-3</v>
      </c>
      <c r="M24" s="149">
        <f t="shared" si="10"/>
        <v>0</v>
      </c>
      <c r="N24" s="149">
        <f t="shared" si="11"/>
        <v>1</v>
      </c>
      <c r="P24" s="146">
        <v>112.24</v>
      </c>
      <c r="Q24" s="146">
        <v>20.85</v>
      </c>
      <c r="R24" s="146">
        <v>118.72</v>
      </c>
      <c r="S24" s="146">
        <v>4.21</v>
      </c>
      <c r="T24" s="146">
        <v>256.02</v>
      </c>
      <c r="V24" s="149">
        <f t="shared" si="12"/>
        <v>0.43840324974611361</v>
      </c>
      <c r="W24" s="149">
        <f t="shared" si="13"/>
        <v>8.1438950082024855E-2</v>
      </c>
      <c r="X24" s="149">
        <f t="shared" si="14"/>
        <v>0.46371377236153427</v>
      </c>
      <c r="Y24" s="149">
        <f t="shared" si="15"/>
        <v>1.6444027810327319E-2</v>
      </c>
      <c r="Z24" s="149">
        <f t="shared" si="16"/>
        <v>1</v>
      </c>
      <c r="AB24" s="146">
        <v>914.97</v>
      </c>
      <c r="AC24" s="146">
        <v>0</v>
      </c>
      <c r="AD24" s="146">
        <v>6.91</v>
      </c>
      <c r="AE24" s="146">
        <v>117.2</v>
      </c>
      <c r="AF24" s="146">
        <v>0</v>
      </c>
      <c r="AG24" s="146">
        <v>0</v>
      </c>
      <c r="AH24" s="146">
        <v>1039.08</v>
      </c>
      <c r="AJ24" s="146">
        <f t="shared" si="17"/>
        <v>914.97</v>
      </c>
      <c r="AK24" s="146">
        <f t="shared" si="18"/>
        <v>124.11</v>
      </c>
      <c r="AL24" s="146">
        <f t="shared" si="19"/>
        <v>1039.08</v>
      </c>
      <c r="AN24" s="149">
        <f t="shared" si="20"/>
        <v>0.88055780113177051</v>
      </c>
      <c r="AO24" s="149">
        <f t="shared" si="21"/>
        <v>0.1194421988682296</v>
      </c>
      <c r="AP24" s="149">
        <f t="shared" si="22"/>
        <v>1</v>
      </c>
      <c r="AR24" s="3">
        <v>36.28</v>
      </c>
      <c r="AS24" s="3">
        <v>470.49</v>
      </c>
      <c r="AT24" s="3">
        <v>506.77</v>
      </c>
      <c r="AV24" s="149">
        <f t="shared" si="23"/>
        <v>7.1590662430688484E-2</v>
      </c>
      <c r="AW24" s="149">
        <f t="shared" si="24"/>
        <v>0.92840933756931154</v>
      </c>
      <c r="AX24" s="149">
        <f t="shared" si="25"/>
        <v>1</v>
      </c>
      <c r="AY24" s="3"/>
      <c r="AZ24" s="146">
        <f t="shared" si="26"/>
        <v>1385.46</v>
      </c>
      <c r="BA24" s="3">
        <f t="shared" si="27"/>
        <v>36.28</v>
      </c>
      <c r="BB24" s="146">
        <f t="shared" si="28"/>
        <v>124.11</v>
      </c>
      <c r="BC24" s="146">
        <f t="shared" si="29"/>
        <v>1545.85</v>
      </c>
      <c r="BD24" s="3"/>
      <c r="BE24" s="149">
        <f t="shared" si="30"/>
        <v>0.89624478442280953</v>
      </c>
      <c r="BF24" s="149">
        <f t="shared" si="31"/>
        <v>2.3469288740822204E-2</v>
      </c>
      <c r="BG24" s="149">
        <f t="shared" si="32"/>
        <v>8.0285926836368343E-2</v>
      </c>
      <c r="BH24" s="149">
        <f t="shared" si="33"/>
        <v>1</v>
      </c>
      <c r="BI24" s="3"/>
      <c r="BJ24" s="3">
        <v>1.41</v>
      </c>
      <c r="BK24" s="3">
        <v>3.14</v>
      </c>
      <c r="BL24" s="3">
        <v>0</v>
      </c>
      <c r="BM24" s="3">
        <v>40.4</v>
      </c>
      <c r="BN24" s="3">
        <v>0</v>
      </c>
      <c r="BO24" s="3">
        <v>22.56</v>
      </c>
      <c r="BP24" s="3">
        <v>0</v>
      </c>
      <c r="BQ24" s="3">
        <v>104.36</v>
      </c>
      <c r="BR24" s="3">
        <v>171.87</v>
      </c>
      <c r="BT24" s="3">
        <f t="shared" si="34"/>
        <v>1.41</v>
      </c>
      <c r="BU24" s="3">
        <f t="shared" si="35"/>
        <v>3.14</v>
      </c>
      <c r="BV24" s="3">
        <f t="shared" si="36"/>
        <v>0</v>
      </c>
      <c r="BW24" s="3">
        <f t="shared" si="37"/>
        <v>40.4</v>
      </c>
      <c r="BX24" s="3">
        <f t="shared" si="38"/>
        <v>0</v>
      </c>
      <c r="BY24" s="3">
        <f t="shared" si="39"/>
        <v>22.56</v>
      </c>
      <c r="BZ24" s="3">
        <f t="shared" si="40"/>
        <v>104.36</v>
      </c>
      <c r="CA24" s="3">
        <f t="shared" si="41"/>
        <v>171.87</v>
      </c>
      <c r="CC24" s="149">
        <f t="shared" si="42"/>
        <v>8.2038750218188152E-3</v>
      </c>
      <c r="CD24" s="149">
        <f t="shared" si="43"/>
        <v>1.8269622389014955E-2</v>
      </c>
      <c r="CE24" s="149">
        <f t="shared" si="44"/>
        <v>0</v>
      </c>
      <c r="CF24" s="149">
        <f t="shared" si="45"/>
        <v>0.23506138360388665</v>
      </c>
      <c r="CG24" s="149">
        <f t="shared" si="46"/>
        <v>0</v>
      </c>
      <c r="CH24" s="149">
        <f t="shared" si="47"/>
        <v>0.13126200034910104</v>
      </c>
      <c r="CI24" s="149">
        <f t="shared" si="48"/>
        <v>0.60720311863617848</v>
      </c>
      <c r="CJ24" s="149">
        <f t="shared" si="49"/>
        <v>1</v>
      </c>
      <c r="CK24" s="3"/>
      <c r="CL24" s="3"/>
      <c r="CM24" s="146">
        <f t="shared" si="50"/>
        <v>1039.08</v>
      </c>
      <c r="CN24" s="3">
        <f t="shared" si="51"/>
        <v>506.77</v>
      </c>
      <c r="CO24" s="3">
        <f t="shared" si="52"/>
        <v>171.87</v>
      </c>
      <c r="CP24" s="146">
        <f t="shared" si="53"/>
        <v>1717.7199999999998</v>
      </c>
      <c r="CQ24" s="3"/>
      <c r="CR24" s="146">
        <f t="shared" si="54"/>
        <v>1545.85</v>
      </c>
      <c r="CS24" s="3">
        <f t="shared" si="55"/>
        <v>171.87</v>
      </c>
      <c r="CT24" s="146">
        <f t="shared" si="56"/>
        <v>1717.7199999999998</v>
      </c>
      <c r="CU24" s="3"/>
      <c r="CV24" s="149">
        <f t="shared" si="57"/>
        <v>0.89994294762825144</v>
      </c>
      <c r="CW24" s="149">
        <f t="shared" si="58"/>
        <v>0.10005705237174861</v>
      </c>
      <c r="CX24" s="149">
        <f t="shared" si="59"/>
        <v>1</v>
      </c>
    </row>
    <row r="25" spans="1:102" x14ac:dyDescent="0.25">
      <c r="A25" s="143">
        <v>1988</v>
      </c>
      <c r="B25" s="146">
        <v>1197.6199999999999</v>
      </c>
      <c r="C25" s="146">
        <v>2.0099999999999998</v>
      </c>
      <c r="D25" s="146">
        <v>183.76</v>
      </c>
      <c r="E25" s="146">
        <v>11.45</v>
      </c>
      <c r="F25" s="146">
        <v>0</v>
      </c>
      <c r="G25" s="146">
        <f t="shared" si="5"/>
        <v>1394.84</v>
      </c>
      <c r="H25" s="146"/>
      <c r="I25" s="149">
        <f t="shared" si="6"/>
        <v>0.85860743884603252</v>
      </c>
      <c r="J25" s="149">
        <f t="shared" si="7"/>
        <v>1.4410254939634653E-3</v>
      </c>
      <c r="K25" s="149">
        <f t="shared" si="8"/>
        <v>0.13174270884115741</v>
      </c>
      <c r="L25" s="149">
        <f t="shared" si="9"/>
        <v>8.2088268188466058E-3</v>
      </c>
      <c r="M25" s="149">
        <f t="shared" si="10"/>
        <v>0</v>
      </c>
      <c r="N25" s="149">
        <f t="shared" si="11"/>
        <v>0.99999999999999989</v>
      </c>
      <c r="P25" s="146">
        <v>113.74</v>
      </c>
      <c r="Q25" s="146">
        <v>21.13</v>
      </c>
      <c r="R25" s="146">
        <v>120.29</v>
      </c>
      <c r="S25" s="146">
        <v>4.26</v>
      </c>
      <c r="T25" s="146">
        <v>259.43</v>
      </c>
      <c r="V25" s="149">
        <f t="shared" si="12"/>
        <v>0.43842269591026478</v>
      </c>
      <c r="W25" s="149">
        <f t="shared" si="13"/>
        <v>8.1447789384419683E-2</v>
      </c>
      <c r="X25" s="149">
        <f t="shared" si="14"/>
        <v>0.46367035423813746</v>
      </c>
      <c r="Y25" s="149">
        <f t="shared" si="15"/>
        <v>1.6420614423929381E-2</v>
      </c>
      <c r="Z25" s="149">
        <f t="shared" si="16"/>
        <v>0.9999614539567514</v>
      </c>
      <c r="AB25" s="146">
        <v>914.97</v>
      </c>
      <c r="AC25" s="146">
        <v>0</v>
      </c>
      <c r="AD25" s="146">
        <v>13.82</v>
      </c>
      <c r="AE25" s="146">
        <v>234.41</v>
      </c>
      <c r="AF25" s="146">
        <v>0</v>
      </c>
      <c r="AG25" s="146">
        <v>0</v>
      </c>
      <c r="AH25" s="146">
        <v>1163.19</v>
      </c>
      <c r="AJ25" s="146">
        <f t="shared" si="17"/>
        <v>914.97</v>
      </c>
      <c r="AK25" s="146">
        <f t="shared" si="18"/>
        <v>248.23</v>
      </c>
      <c r="AL25" s="146">
        <f t="shared" si="19"/>
        <v>1163.2</v>
      </c>
      <c r="AN25" s="149">
        <f t="shared" si="20"/>
        <v>0.78659731774415409</v>
      </c>
      <c r="AO25" s="149">
        <f t="shared" si="21"/>
        <v>0.21340268225584594</v>
      </c>
      <c r="AP25" s="149">
        <f t="shared" si="22"/>
        <v>1</v>
      </c>
      <c r="AR25" s="3">
        <v>41.46</v>
      </c>
      <c r="AS25" s="3">
        <v>476.51</v>
      </c>
      <c r="AT25" s="3">
        <v>517.97</v>
      </c>
      <c r="AV25" s="149">
        <f t="shared" si="23"/>
        <v>8.0043245747823233E-2</v>
      </c>
      <c r="AW25" s="149">
        <f t="shared" si="24"/>
        <v>0.91995675425217671</v>
      </c>
      <c r="AX25" s="149">
        <f t="shared" si="25"/>
        <v>1</v>
      </c>
      <c r="AY25" s="3"/>
      <c r="AZ25" s="146">
        <f t="shared" si="26"/>
        <v>1391.48</v>
      </c>
      <c r="BA25" s="3">
        <f t="shared" si="27"/>
        <v>41.46</v>
      </c>
      <c r="BB25" s="146">
        <f t="shared" si="28"/>
        <v>248.23</v>
      </c>
      <c r="BC25" s="146">
        <f t="shared" si="29"/>
        <v>1681.17</v>
      </c>
      <c r="BD25" s="3"/>
      <c r="BE25" s="149">
        <f t="shared" si="30"/>
        <v>0.8276854809448182</v>
      </c>
      <c r="BF25" s="149">
        <f t="shared" si="31"/>
        <v>2.4661396527418406E-2</v>
      </c>
      <c r="BG25" s="149">
        <f t="shared" si="32"/>
        <v>0.14765312252776339</v>
      </c>
      <c r="BH25" s="149">
        <f t="shared" si="33"/>
        <v>1</v>
      </c>
      <c r="BI25" s="3"/>
      <c r="BJ25" s="3">
        <v>1.65</v>
      </c>
      <c r="BK25" s="3">
        <v>3.18</v>
      </c>
      <c r="BL25" s="3">
        <v>0</v>
      </c>
      <c r="BM25" s="3">
        <v>38.28</v>
      </c>
      <c r="BN25" s="3">
        <v>0</v>
      </c>
      <c r="BO25" s="3">
        <v>26.05</v>
      </c>
      <c r="BP25" s="3">
        <v>0</v>
      </c>
      <c r="BQ25" s="3">
        <v>104.78</v>
      </c>
      <c r="BR25" s="3">
        <v>173.94</v>
      </c>
      <c r="BT25" s="3">
        <f t="shared" si="34"/>
        <v>1.65</v>
      </c>
      <c r="BU25" s="3">
        <f t="shared" si="35"/>
        <v>3.18</v>
      </c>
      <c r="BV25" s="3">
        <f t="shared" si="36"/>
        <v>0</v>
      </c>
      <c r="BW25" s="3">
        <f t="shared" si="37"/>
        <v>38.28</v>
      </c>
      <c r="BX25" s="3">
        <f t="shared" si="38"/>
        <v>0</v>
      </c>
      <c r="BY25" s="3">
        <f t="shared" si="39"/>
        <v>26.05</v>
      </c>
      <c r="BZ25" s="3">
        <f t="shared" si="40"/>
        <v>104.78</v>
      </c>
      <c r="CA25" s="3">
        <f t="shared" si="41"/>
        <v>173.94</v>
      </c>
      <c r="CC25" s="149">
        <f t="shared" si="42"/>
        <v>9.4860296654018621E-3</v>
      </c>
      <c r="CD25" s="149">
        <f t="shared" si="43"/>
        <v>1.8282166264229047E-2</v>
      </c>
      <c r="CE25" s="149">
        <f t="shared" si="44"/>
        <v>0</v>
      </c>
      <c r="CF25" s="149">
        <f t="shared" si="45"/>
        <v>0.22007588823732321</v>
      </c>
      <c r="CG25" s="149">
        <f t="shared" si="46"/>
        <v>0</v>
      </c>
      <c r="CH25" s="149">
        <f t="shared" si="47"/>
        <v>0.14976428653558699</v>
      </c>
      <c r="CI25" s="149">
        <f t="shared" si="48"/>
        <v>0.60239162929745893</v>
      </c>
      <c r="CJ25" s="149">
        <f t="shared" si="49"/>
        <v>1</v>
      </c>
      <c r="CK25" s="3"/>
      <c r="CL25" s="3"/>
      <c r="CM25" s="146">
        <f t="shared" si="50"/>
        <v>1163.2</v>
      </c>
      <c r="CN25" s="3">
        <f t="shared" si="51"/>
        <v>517.97</v>
      </c>
      <c r="CO25" s="3">
        <f t="shared" si="52"/>
        <v>173.94</v>
      </c>
      <c r="CP25" s="146">
        <f t="shared" si="53"/>
        <v>1855.1100000000001</v>
      </c>
      <c r="CQ25" s="3"/>
      <c r="CR25" s="146">
        <f t="shared" si="54"/>
        <v>1681.17</v>
      </c>
      <c r="CS25" s="3">
        <f t="shared" si="55"/>
        <v>173.94</v>
      </c>
      <c r="CT25" s="146">
        <f t="shared" si="56"/>
        <v>1855.1100000000001</v>
      </c>
      <c r="CU25" s="3"/>
      <c r="CV25" s="149">
        <f t="shared" si="57"/>
        <v>0.90623736597829774</v>
      </c>
      <c r="CW25" s="149">
        <f t="shared" si="58"/>
        <v>9.3762634021702207E-2</v>
      </c>
      <c r="CX25" s="149">
        <f t="shared" si="59"/>
        <v>1</v>
      </c>
    </row>
    <row r="26" spans="1:102" x14ac:dyDescent="0.25">
      <c r="A26" s="143">
        <v>1989</v>
      </c>
      <c r="B26" s="146">
        <v>1209.07</v>
      </c>
      <c r="C26" s="146">
        <v>4.17</v>
      </c>
      <c r="D26" s="146">
        <v>184.84</v>
      </c>
      <c r="E26" s="146">
        <v>13.75</v>
      </c>
      <c r="F26" s="146">
        <v>0</v>
      </c>
      <c r="G26" s="146">
        <f t="shared" si="5"/>
        <v>1411.83</v>
      </c>
      <c r="H26" s="146"/>
      <c r="I26" s="149">
        <f t="shared" si="6"/>
        <v>0.85638497552821513</v>
      </c>
      <c r="J26" s="149">
        <f t="shared" si="7"/>
        <v>2.9536133953804639E-3</v>
      </c>
      <c r="K26" s="149">
        <f t="shared" si="8"/>
        <v>0.13092227817796762</v>
      </c>
      <c r="L26" s="149">
        <f t="shared" si="9"/>
        <v>9.7391328984367809E-3</v>
      </c>
      <c r="M26" s="149">
        <f t="shared" si="10"/>
        <v>0</v>
      </c>
      <c r="N26" s="149">
        <f t="shared" si="11"/>
        <v>1</v>
      </c>
      <c r="P26" s="146">
        <v>115.23</v>
      </c>
      <c r="Q26" s="146">
        <v>21.41</v>
      </c>
      <c r="R26" s="146">
        <v>121.87</v>
      </c>
      <c r="S26" s="146">
        <v>4.32</v>
      </c>
      <c r="T26" s="146">
        <v>262.83</v>
      </c>
      <c r="V26" s="149">
        <f t="shared" si="12"/>
        <v>0.43842027165848652</v>
      </c>
      <c r="W26" s="149">
        <f t="shared" si="13"/>
        <v>8.145949853517484E-2</v>
      </c>
      <c r="X26" s="149">
        <f t="shared" si="14"/>
        <v>0.46368374995244077</v>
      </c>
      <c r="Y26" s="149">
        <f t="shared" si="15"/>
        <v>1.643647985389796E-2</v>
      </c>
      <c r="Z26" s="149">
        <f t="shared" si="16"/>
        <v>1.0000000000000002</v>
      </c>
      <c r="AB26" s="146">
        <v>914.97</v>
      </c>
      <c r="AC26" s="146">
        <v>0</v>
      </c>
      <c r="AD26" s="146">
        <v>20.73</v>
      </c>
      <c r="AE26" s="146">
        <v>351.61</v>
      </c>
      <c r="AF26" s="146">
        <v>0</v>
      </c>
      <c r="AG26" s="146">
        <v>0</v>
      </c>
      <c r="AH26" s="146">
        <v>1287.31</v>
      </c>
      <c r="AJ26" s="146">
        <f t="shared" si="17"/>
        <v>914.97</v>
      </c>
      <c r="AK26" s="146">
        <f t="shared" si="18"/>
        <v>372.34000000000003</v>
      </c>
      <c r="AL26" s="146">
        <f t="shared" si="19"/>
        <v>1287.31</v>
      </c>
      <c r="AN26" s="149">
        <f t="shared" si="20"/>
        <v>0.71076119971102536</v>
      </c>
      <c r="AO26" s="149">
        <f t="shared" si="21"/>
        <v>0.2892388002889747</v>
      </c>
      <c r="AP26" s="149">
        <f t="shared" si="22"/>
        <v>1</v>
      </c>
      <c r="AR26" s="3">
        <v>46.65</v>
      </c>
      <c r="AS26" s="3">
        <v>482.53</v>
      </c>
      <c r="AT26" s="3">
        <v>529.17999999999995</v>
      </c>
      <c r="AV26" s="149">
        <f t="shared" si="23"/>
        <v>8.8155259080086174E-2</v>
      </c>
      <c r="AW26" s="149">
        <f t="shared" si="24"/>
        <v>0.91184474091991385</v>
      </c>
      <c r="AX26" s="149">
        <f t="shared" si="25"/>
        <v>1</v>
      </c>
      <c r="AY26" s="3"/>
      <c r="AZ26" s="146">
        <f t="shared" si="26"/>
        <v>1397.5</v>
      </c>
      <c r="BA26" s="3">
        <f t="shared" si="27"/>
        <v>46.65</v>
      </c>
      <c r="BB26" s="146">
        <f t="shared" si="28"/>
        <v>372.34000000000003</v>
      </c>
      <c r="BC26" s="146">
        <f t="shared" si="29"/>
        <v>1816.4900000000002</v>
      </c>
      <c r="BD26" s="3"/>
      <c r="BE26" s="149">
        <f t="shared" si="30"/>
        <v>0.76934087168109921</v>
      </c>
      <c r="BF26" s="149">
        <f t="shared" si="31"/>
        <v>2.5681396539479984E-2</v>
      </c>
      <c r="BG26" s="149">
        <f t="shared" si="32"/>
        <v>0.20497773177942075</v>
      </c>
      <c r="BH26" s="149">
        <f t="shared" si="33"/>
        <v>1</v>
      </c>
      <c r="BI26" s="3"/>
      <c r="BJ26" s="3">
        <v>1.9</v>
      </c>
      <c r="BK26" s="3">
        <v>3.21</v>
      </c>
      <c r="BL26" s="3">
        <v>0</v>
      </c>
      <c r="BM26" s="3">
        <v>36.119999999999997</v>
      </c>
      <c r="BN26" s="3">
        <v>0</v>
      </c>
      <c r="BO26" s="3">
        <v>29.53</v>
      </c>
      <c r="BP26" s="3">
        <v>0</v>
      </c>
      <c r="BQ26" s="3">
        <v>105.2</v>
      </c>
      <c r="BR26" s="3">
        <v>175.96</v>
      </c>
      <c r="BT26" s="3">
        <f t="shared" si="34"/>
        <v>1.9</v>
      </c>
      <c r="BU26" s="3">
        <f t="shared" si="35"/>
        <v>3.21</v>
      </c>
      <c r="BV26" s="3">
        <f t="shared" si="36"/>
        <v>0</v>
      </c>
      <c r="BW26" s="3">
        <f t="shared" si="37"/>
        <v>36.119999999999997</v>
      </c>
      <c r="BX26" s="3">
        <f t="shared" si="38"/>
        <v>0</v>
      </c>
      <c r="BY26" s="3">
        <f t="shared" si="39"/>
        <v>29.53</v>
      </c>
      <c r="BZ26" s="3">
        <f t="shared" si="40"/>
        <v>105.2</v>
      </c>
      <c r="CA26" s="3">
        <f t="shared" si="41"/>
        <v>175.95999999999998</v>
      </c>
      <c r="CC26" s="149">
        <f t="shared" si="42"/>
        <v>1.0797908615594454E-2</v>
      </c>
      <c r="CD26" s="149">
        <f t="shared" si="43"/>
        <v>1.8242782450556945E-2</v>
      </c>
      <c r="CE26" s="149">
        <f t="shared" si="44"/>
        <v>0</v>
      </c>
      <c r="CF26" s="149">
        <f t="shared" si="45"/>
        <v>0.20527392589224824</v>
      </c>
      <c r="CG26" s="149">
        <f t="shared" si="46"/>
        <v>0</v>
      </c>
      <c r="CH26" s="149">
        <f t="shared" si="47"/>
        <v>0.16782223232552856</v>
      </c>
      <c r="CI26" s="149">
        <f t="shared" si="48"/>
        <v>0.59786315071607188</v>
      </c>
      <c r="CJ26" s="149">
        <f t="shared" si="49"/>
        <v>1</v>
      </c>
      <c r="CK26" s="3"/>
      <c r="CL26" s="3"/>
      <c r="CM26" s="146">
        <f t="shared" si="50"/>
        <v>1287.31</v>
      </c>
      <c r="CN26" s="3">
        <f t="shared" si="51"/>
        <v>529.17999999999995</v>
      </c>
      <c r="CO26" s="3">
        <f t="shared" si="52"/>
        <v>175.95999999999998</v>
      </c>
      <c r="CP26" s="146">
        <f t="shared" si="53"/>
        <v>1992.4499999999998</v>
      </c>
      <c r="CQ26" s="3"/>
      <c r="CR26" s="146">
        <f t="shared" si="54"/>
        <v>1816.4899999999998</v>
      </c>
      <c r="CS26" s="3">
        <f t="shared" si="55"/>
        <v>175.95999999999998</v>
      </c>
      <c r="CT26" s="146">
        <f t="shared" si="56"/>
        <v>1992.4499999999998</v>
      </c>
      <c r="CU26" s="3"/>
      <c r="CV26" s="149">
        <f t="shared" si="57"/>
        <v>0.91168661697909603</v>
      </c>
      <c r="CW26" s="149">
        <f t="shared" si="58"/>
        <v>8.8313383020903913E-2</v>
      </c>
      <c r="CX26" s="149">
        <f t="shared" si="59"/>
        <v>1</v>
      </c>
    </row>
    <row r="27" spans="1:102" x14ac:dyDescent="0.25">
      <c r="A27" s="143">
        <v>1990</v>
      </c>
      <c r="B27" s="146">
        <v>1240.4100000000001</v>
      </c>
      <c r="C27" s="146">
        <v>6.63</v>
      </c>
      <c r="D27" s="146">
        <v>188.64</v>
      </c>
      <c r="E27" s="146">
        <v>16.54</v>
      </c>
      <c r="F27" s="146">
        <v>0</v>
      </c>
      <c r="G27" s="146">
        <f t="shared" si="5"/>
        <v>1452.2200000000003</v>
      </c>
      <c r="H27" s="146"/>
      <c r="I27" s="149">
        <f t="shared" si="6"/>
        <v>0.8541474432248557</v>
      </c>
      <c r="J27" s="149">
        <f t="shared" si="7"/>
        <v>4.5654239715745542E-3</v>
      </c>
      <c r="K27" s="149">
        <f t="shared" si="8"/>
        <v>0.12989767390615745</v>
      </c>
      <c r="L27" s="149">
        <f t="shared" si="9"/>
        <v>1.1389458897412235E-2</v>
      </c>
      <c r="M27" s="149">
        <f t="shared" si="10"/>
        <v>0</v>
      </c>
      <c r="N27" s="149">
        <f t="shared" si="11"/>
        <v>1</v>
      </c>
      <c r="P27" s="146">
        <v>116.72</v>
      </c>
      <c r="Q27" s="146">
        <v>21.69</v>
      </c>
      <c r="R27" s="146">
        <v>123.45</v>
      </c>
      <c r="S27" s="146">
        <v>4.38</v>
      </c>
      <c r="T27" s="146">
        <v>266.23</v>
      </c>
      <c r="V27" s="149">
        <f t="shared" si="12"/>
        <v>0.43841790932652214</v>
      </c>
      <c r="W27" s="149">
        <f t="shared" si="13"/>
        <v>8.147090861285354E-2</v>
      </c>
      <c r="X27" s="149">
        <f t="shared" si="14"/>
        <v>0.46369680351575704</v>
      </c>
      <c r="Y27" s="149">
        <f t="shared" si="15"/>
        <v>1.6451940051834878E-2</v>
      </c>
      <c r="Z27" s="149">
        <f t="shared" si="16"/>
        <v>1.0000375615069677</v>
      </c>
      <c r="AB27" s="146">
        <v>914.97</v>
      </c>
      <c r="AC27" s="146">
        <v>1.67</v>
      </c>
      <c r="AD27" s="146">
        <v>27.64</v>
      </c>
      <c r="AE27" s="146">
        <v>468.82</v>
      </c>
      <c r="AF27" s="146">
        <v>14.19</v>
      </c>
      <c r="AG27" s="146">
        <v>27.35</v>
      </c>
      <c r="AH27" s="146">
        <v>1454.63</v>
      </c>
      <c r="AJ27" s="146">
        <f t="shared" si="17"/>
        <v>916.64</v>
      </c>
      <c r="AK27" s="146">
        <f t="shared" si="18"/>
        <v>538</v>
      </c>
      <c r="AL27" s="146">
        <f t="shared" si="19"/>
        <v>1454.6399999999999</v>
      </c>
      <c r="AN27" s="149">
        <f t="shared" si="20"/>
        <v>0.63014904031237973</v>
      </c>
      <c r="AO27" s="149">
        <f t="shared" si="21"/>
        <v>0.36985095968762033</v>
      </c>
      <c r="AP27" s="149">
        <f t="shared" si="22"/>
        <v>1</v>
      </c>
      <c r="AR27" s="3">
        <v>51.83</v>
      </c>
      <c r="AS27" s="3">
        <v>488.56</v>
      </c>
      <c r="AT27" s="3">
        <v>540.38</v>
      </c>
      <c r="AV27" s="149">
        <f t="shared" si="23"/>
        <v>9.5913986453976835E-2</v>
      </c>
      <c r="AW27" s="149">
        <f t="shared" si="24"/>
        <v>0.9041045190421555</v>
      </c>
      <c r="AX27" s="149">
        <f t="shared" si="25"/>
        <v>1.0000185054961324</v>
      </c>
      <c r="AY27" s="3"/>
      <c r="AZ27" s="146">
        <f t="shared" si="26"/>
        <v>1405.2</v>
      </c>
      <c r="BA27" s="3">
        <f t="shared" si="27"/>
        <v>51.83</v>
      </c>
      <c r="BB27" s="146">
        <f t="shared" si="28"/>
        <v>538</v>
      </c>
      <c r="BC27" s="146">
        <f t="shared" si="29"/>
        <v>1995.03</v>
      </c>
      <c r="BD27" s="3"/>
      <c r="BE27" s="149">
        <f t="shared" si="30"/>
        <v>0.70435031052164632</v>
      </c>
      <c r="BF27" s="149">
        <f t="shared" si="31"/>
        <v>2.5979559204623488E-2</v>
      </c>
      <c r="BG27" s="149">
        <f t="shared" si="32"/>
        <v>0.26967013027373021</v>
      </c>
      <c r="BH27" s="149">
        <f t="shared" si="33"/>
        <v>1</v>
      </c>
      <c r="BI27" s="3"/>
      <c r="BJ27" s="3">
        <v>2.14</v>
      </c>
      <c r="BK27" s="3">
        <v>3.26</v>
      </c>
      <c r="BL27" s="3">
        <v>0</v>
      </c>
      <c r="BM27" s="3">
        <v>34</v>
      </c>
      <c r="BN27" s="3">
        <v>0</v>
      </c>
      <c r="BO27" s="3">
        <v>33.020000000000003</v>
      </c>
      <c r="BP27" s="3">
        <v>0</v>
      </c>
      <c r="BQ27" s="3">
        <v>105.61</v>
      </c>
      <c r="BR27" s="3">
        <v>178.03</v>
      </c>
      <c r="BT27" s="3">
        <f t="shared" si="34"/>
        <v>2.14</v>
      </c>
      <c r="BU27" s="3">
        <f t="shared" si="35"/>
        <v>3.26</v>
      </c>
      <c r="BV27" s="3">
        <f t="shared" si="36"/>
        <v>0</v>
      </c>
      <c r="BW27" s="3">
        <f t="shared" si="37"/>
        <v>34</v>
      </c>
      <c r="BX27" s="3">
        <f t="shared" si="38"/>
        <v>0</v>
      </c>
      <c r="BY27" s="3">
        <f t="shared" si="39"/>
        <v>33.020000000000003</v>
      </c>
      <c r="BZ27" s="3">
        <f t="shared" si="40"/>
        <v>105.61</v>
      </c>
      <c r="CA27" s="3">
        <f t="shared" si="41"/>
        <v>178.03</v>
      </c>
      <c r="CC27" s="149">
        <f t="shared" si="42"/>
        <v>1.2020445992248498E-2</v>
      </c>
      <c r="CD27" s="149">
        <f t="shared" si="43"/>
        <v>1.8311520530247708E-2</v>
      </c>
      <c r="CE27" s="149">
        <f t="shared" si="44"/>
        <v>0</v>
      </c>
      <c r="CF27" s="149">
        <f t="shared" si="45"/>
        <v>0.19097904847497613</v>
      </c>
      <c r="CG27" s="149">
        <f t="shared" si="46"/>
        <v>0</v>
      </c>
      <c r="CH27" s="149">
        <f t="shared" si="47"/>
        <v>0.18547435825422684</v>
      </c>
      <c r="CI27" s="149">
        <f t="shared" si="48"/>
        <v>0.59321462674830083</v>
      </c>
      <c r="CJ27" s="149">
        <f t="shared" si="49"/>
        <v>1</v>
      </c>
      <c r="CK27" s="3"/>
      <c r="CL27" s="3"/>
      <c r="CM27" s="146">
        <f t="shared" si="50"/>
        <v>1454.6399999999999</v>
      </c>
      <c r="CN27" s="3">
        <f t="shared" si="51"/>
        <v>540.38</v>
      </c>
      <c r="CO27" s="3">
        <f t="shared" si="52"/>
        <v>178.03</v>
      </c>
      <c r="CP27" s="146">
        <f t="shared" si="53"/>
        <v>2173.0500000000002</v>
      </c>
      <c r="CQ27" s="3"/>
      <c r="CR27" s="146">
        <f t="shared" si="54"/>
        <v>1995.02</v>
      </c>
      <c r="CS27" s="3">
        <f t="shared" si="55"/>
        <v>178.03</v>
      </c>
      <c r="CT27" s="146">
        <f t="shared" si="56"/>
        <v>2173.0500000000002</v>
      </c>
      <c r="CU27" s="3"/>
      <c r="CV27" s="149">
        <f t="shared" si="57"/>
        <v>0.9180736752490738</v>
      </c>
      <c r="CW27" s="149">
        <f t="shared" si="58"/>
        <v>8.1926324750926108E-2</v>
      </c>
      <c r="CX27" s="149">
        <f t="shared" si="59"/>
        <v>0.99999999999999989</v>
      </c>
    </row>
    <row r="28" spans="1:102" x14ac:dyDescent="0.25">
      <c r="A28" s="143">
        <v>1991</v>
      </c>
      <c r="B28" s="146">
        <v>1240.3699999999999</v>
      </c>
      <c r="C28" s="146">
        <v>9.11</v>
      </c>
      <c r="D28" s="146">
        <v>187.35</v>
      </c>
      <c r="E28" s="146">
        <v>19.149999999999999</v>
      </c>
      <c r="F28" s="146">
        <v>0</v>
      </c>
      <c r="G28" s="146">
        <f t="shared" si="5"/>
        <v>1455.9799999999998</v>
      </c>
      <c r="H28" s="146"/>
      <c r="I28" s="149">
        <f t="shared" si="6"/>
        <v>0.85191417464525621</v>
      </c>
      <c r="J28" s="149">
        <f t="shared" si="7"/>
        <v>6.2569540790395478E-3</v>
      </c>
      <c r="K28" s="149">
        <f t="shared" si="8"/>
        <v>0.12867621807991869</v>
      </c>
      <c r="L28" s="149">
        <f t="shared" si="9"/>
        <v>1.3152653195785657E-2</v>
      </c>
      <c r="M28" s="149">
        <f t="shared" si="10"/>
        <v>0</v>
      </c>
      <c r="N28" s="149">
        <f t="shared" si="11"/>
        <v>1.0000000000000002</v>
      </c>
      <c r="P28" s="146">
        <v>118.21</v>
      </c>
      <c r="Q28" s="146">
        <v>21.96</v>
      </c>
      <c r="R28" s="146">
        <v>125.03</v>
      </c>
      <c r="S28" s="146">
        <v>4.43</v>
      </c>
      <c r="T28" s="146">
        <v>269.64</v>
      </c>
      <c r="V28" s="149">
        <f t="shared" si="12"/>
        <v>0.43839934727785196</v>
      </c>
      <c r="W28" s="149">
        <f t="shared" si="13"/>
        <v>8.1441922563417896E-2</v>
      </c>
      <c r="X28" s="149">
        <f t="shared" si="14"/>
        <v>0.46369233051476044</v>
      </c>
      <c r="Y28" s="149">
        <f t="shared" si="15"/>
        <v>1.6429313158285122E-2</v>
      </c>
      <c r="Z28" s="149">
        <f t="shared" si="16"/>
        <v>0.99996291351431543</v>
      </c>
      <c r="AB28" s="146">
        <v>914.97</v>
      </c>
      <c r="AC28" s="146">
        <v>3.35</v>
      </c>
      <c r="AD28" s="146">
        <v>34.549999999999997</v>
      </c>
      <c r="AE28" s="146">
        <v>586.02</v>
      </c>
      <c r="AF28" s="146">
        <v>28.38</v>
      </c>
      <c r="AG28" s="146">
        <v>54.69</v>
      </c>
      <c r="AH28" s="146">
        <v>1621.95</v>
      </c>
      <c r="AJ28" s="146">
        <f t="shared" si="17"/>
        <v>918.32</v>
      </c>
      <c r="AK28" s="146">
        <f t="shared" si="18"/>
        <v>703.63999999999987</v>
      </c>
      <c r="AL28" s="146">
        <f t="shared" si="19"/>
        <v>1621.96</v>
      </c>
      <c r="AN28" s="149">
        <f t="shared" si="20"/>
        <v>0.56617919060889299</v>
      </c>
      <c r="AO28" s="149">
        <f t="shared" si="21"/>
        <v>0.43382080939110695</v>
      </c>
      <c r="AP28" s="149">
        <f t="shared" si="22"/>
        <v>1</v>
      </c>
      <c r="AR28" s="3">
        <v>57.01</v>
      </c>
      <c r="AS28" s="3">
        <v>494.58</v>
      </c>
      <c r="AT28" s="3">
        <v>551.59</v>
      </c>
      <c r="AV28" s="149">
        <f t="shared" si="23"/>
        <v>0.10335575336753747</v>
      </c>
      <c r="AW28" s="149">
        <f t="shared" si="24"/>
        <v>0.89664424663246245</v>
      </c>
      <c r="AX28" s="149">
        <f t="shared" si="25"/>
        <v>0.99999999999999989</v>
      </c>
      <c r="AY28" s="3"/>
      <c r="AZ28" s="146">
        <f t="shared" si="26"/>
        <v>1412.9</v>
      </c>
      <c r="BA28" s="3">
        <f t="shared" si="27"/>
        <v>57.01</v>
      </c>
      <c r="BB28" s="146">
        <f t="shared" si="28"/>
        <v>703.63999999999987</v>
      </c>
      <c r="BC28" s="146">
        <f t="shared" si="29"/>
        <v>2173.5500000000002</v>
      </c>
      <c r="BD28" s="3"/>
      <c r="BE28" s="149">
        <f t="shared" si="30"/>
        <v>0.65004255710703684</v>
      </c>
      <c r="BF28" s="149">
        <f t="shared" si="31"/>
        <v>2.6228980239700026E-2</v>
      </c>
      <c r="BG28" s="149">
        <f t="shared" si="32"/>
        <v>0.32372846265326299</v>
      </c>
      <c r="BH28" s="149">
        <f t="shared" si="33"/>
        <v>0.99999999999999978</v>
      </c>
      <c r="BI28" s="3"/>
      <c r="BJ28" s="3">
        <v>2.38</v>
      </c>
      <c r="BK28" s="3">
        <v>3.29</v>
      </c>
      <c r="BL28" s="3">
        <v>0</v>
      </c>
      <c r="BM28" s="3">
        <v>31.88</v>
      </c>
      <c r="BN28" s="3">
        <v>0</v>
      </c>
      <c r="BO28" s="3">
        <v>36.5</v>
      </c>
      <c r="BP28" s="3">
        <v>0</v>
      </c>
      <c r="BQ28" s="3">
        <v>106.03</v>
      </c>
      <c r="BR28" s="3">
        <v>180.09</v>
      </c>
      <c r="BT28" s="3">
        <f t="shared" si="34"/>
        <v>2.38</v>
      </c>
      <c r="BU28" s="3">
        <f t="shared" si="35"/>
        <v>3.29</v>
      </c>
      <c r="BV28" s="3">
        <f t="shared" si="36"/>
        <v>0</v>
      </c>
      <c r="BW28" s="3">
        <f t="shared" si="37"/>
        <v>31.88</v>
      </c>
      <c r="BX28" s="3">
        <f t="shared" si="38"/>
        <v>0</v>
      </c>
      <c r="BY28" s="3">
        <f t="shared" si="39"/>
        <v>36.5</v>
      </c>
      <c r="BZ28" s="3">
        <f t="shared" si="40"/>
        <v>106.03</v>
      </c>
      <c r="CA28" s="3">
        <f t="shared" si="41"/>
        <v>180.07999999999998</v>
      </c>
      <c r="CC28" s="149">
        <f t="shared" si="42"/>
        <v>1.3216348289649045E-2</v>
      </c>
      <c r="CD28" s="149">
        <f t="shared" si="43"/>
        <v>1.8269657929808975E-2</v>
      </c>
      <c r="CE28" s="149">
        <f t="shared" si="44"/>
        <v>0</v>
      </c>
      <c r="CF28" s="149">
        <f t="shared" si="45"/>
        <v>0.17703243003109731</v>
      </c>
      <c r="CG28" s="149">
        <f t="shared" si="46"/>
        <v>0</v>
      </c>
      <c r="CH28" s="149">
        <f t="shared" si="47"/>
        <v>0.20268769435806311</v>
      </c>
      <c r="CI28" s="149">
        <f t="shared" si="48"/>
        <v>0.58879386939138167</v>
      </c>
      <c r="CJ28" s="149">
        <f t="shared" si="49"/>
        <v>1</v>
      </c>
      <c r="CK28" s="3"/>
      <c r="CL28" s="3"/>
      <c r="CM28" s="146">
        <f t="shared" si="50"/>
        <v>1621.96</v>
      </c>
      <c r="CN28" s="3">
        <f t="shared" si="51"/>
        <v>551.59</v>
      </c>
      <c r="CO28" s="3">
        <f t="shared" si="52"/>
        <v>180.07999999999998</v>
      </c>
      <c r="CP28" s="146">
        <f t="shared" si="53"/>
        <v>2353.63</v>
      </c>
      <c r="CQ28" s="3"/>
      <c r="CR28" s="146">
        <f t="shared" si="54"/>
        <v>2173.5500000000002</v>
      </c>
      <c r="CS28" s="3">
        <f t="shared" si="55"/>
        <v>180.07999999999998</v>
      </c>
      <c r="CT28" s="146">
        <f t="shared" si="56"/>
        <v>2353.63</v>
      </c>
      <c r="CU28" s="3"/>
      <c r="CV28" s="149">
        <f t="shared" si="57"/>
        <v>0.92348839877125977</v>
      </c>
      <c r="CW28" s="149">
        <f t="shared" si="58"/>
        <v>7.6511601228740275E-2</v>
      </c>
      <c r="CX28" s="149">
        <f t="shared" si="59"/>
        <v>1</v>
      </c>
    </row>
    <row r="29" spans="1:102" x14ac:dyDescent="0.25">
      <c r="A29" s="143">
        <v>1992</v>
      </c>
      <c r="B29" s="146">
        <v>1244.3599999999999</v>
      </c>
      <c r="C29" s="146">
        <v>11.72</v>
      </c>
      <c r="D29" s="146">
        <v>186.44</v>
      </c>
      <c r="E29" s="146">
        <v>22.04</v>
      </c>
      <c r="F29" s="146">
        <v>0</v>
      </c>
      <c r="G29" s="146">
        <f t="shared" si="5"/>
        <v>1464.56</v>
      </c>
      <c r="H29" s="146"/>
      <c r="I29" s="149">
        <f t="shared" si="6"/>
        <v>0.84964767575244438</v>
      </c>
      <c r="J29" s="149">
        <f t="shared" si="7"/>
        <v>8.0024034522313877E-3</v>
      </c>
      <c r="K29" s="149">
        <f t="shared" si="8"/>
        <v>0.12730103239198121</v>
      </c>
      <c r="L29" s="149">
        <f t="shared" si="9"/>
        <v>1.5048888403342984E-2</v>
      </c>
      <c r="M29" s="149">
        <f t="shared" si="10"/>
        <v>0</v>
      </c>
      <c r="N29" s="149">
        <f t="shared" si="11"/>
        <v>0.99999999999999989</v>
      </c>
      <c r="P29" s="146">
        <v>119.71</v>
      </c>
      <c r="Q29" s="146">
        <v>22.24</v>
      </c>
      <c r="R29" s="146">
        <v>126.61</v>
      </c>
      <c r="S29" s="146">
        <v>4.49</v>
      </c>
      <c r="T29" s="146">
        <v>273.04000000000002</v>
      </c>
      <c r="V29" s="149">
        <f t="shared" si="12"/>
        <v>0.43843392909463808</v>
      </c>
      <c r="W29" s="149">
        <f t="shared" si="13"/>
        <v>8.1453266920597706E-2</v>
      </c>
      <c r="X29" s="149">
        <f t="shared" si="14"/>
        <v>0.46370495165543507</v>
      </c>
      <c r="Y29" s="149">
        <f t="shared" si="15"/>
        <v>1.6444476999707001E-2</v>
      </c>
      <c r="Z29" s="149">
        <f t="shared" si="16"/>
        <v>1.0000366246703778</v>
      </c>
      <c r="AB29" s="146">
        <v>914.97</v>
      </c>
      <c r="AC29" s="146">
        <v>5.0199999999999996</v>
      </c>
      <c r="AD29" s="146">
        <v>41.45</v>
      </c>
      <c r="AE29" s="146">
        <v>703.22</v>
      </c>
      <c r="AF29" s="146">
        <v>42.57</v>
      </c>
      <c r="AG29" s="146">
        <v>82.04</v>
      </c>
      <c r="AH29" s="146">
        <v>1789.28</v>
      </c>
      <c r="AJ29" s="146">
        <f t="shared" si="17"/>
        <v>919.99</v>
      </c>
      <c r="AK29" s="146">
        <f t="shared" si="18"/>
        <v>869.28000000000009</v>
      </c>
      <c r="AL29" s="146">
        <f t="shared" si="19"/>
        <v>1789.27</v>
      </c>
      <c r="AN29" s="149">
        <f t="shared" si="20"/>
        <v>0.51417058353406697</v>
      </c>
      <c r="AO29" s="149">
        <f t="shared" si="21"/>
        <v>0.48582941646593308</v>
      </c>
      <c r="AP29" s="149">
        <f t="shared" si="22"/>
        <v>1</v>
      </c>
      <c r="AR29" s="3">
        <v>62.19</v>
      </c>
      <c r="AS29" s="3">
        <v>500.6</v>
      </c>
      <c r="AT29" s="3">
        <v>562.79</v>
      </c>
      <c r="AV29" s="149">
        <f t="shared" si="23"/>
        <v>0.11050302954921019</v>
      </c>
      <c r="AW29" s="149">
        <f t="shared" si="24"/>
        <v>0.8894969704507899</v>
      </c>
      <c r="AX29" s="149">
        <f t="shared" si="25"/>
        <v>1</v>
      </c>
      <c r="AY29" s="3"/>
      <c r="AZ29" s="146">
        <f t="shared" si="26"/>
        <v>1420.5900000000001</v>
      </c>
      <c r="BA29" s="3">
        <f t="shared" si="27"/>
        <v>62.19</v>
      </c>
      <c r="BB29" s="146">
        <f t="shared" si="28"/>
        <v>869.28000000000009</v>
      </c>
      <c r="BC29" s="146">
        <f t="shared" si="29"/>
        <v>2352.0600000000004</v>
      </c>
      <c r="BD29" s="3"/>
      <c r="BE29" s="149">
        <f t="shared" si="30"/>
        <v>0.60397693936379171</v>
      </c>
      <c r="BF29" s="149">
        <f t="shared" si="31"/>
        <v>2.644065202418305E-2</v>
      </c>
      <c r="BG29" s="149">
        <f t="shared" si="32"/>
        <v>0.36958240861202518</v>
      </c>
      <c r="BH29" s="149">
        <f t="shared" si="33"/>
        <v>0.99999999999999989</v>
      </c>
      <c r="BI29" s="3"/>
      <c r="BJ29" s="3">
        <v>2.63</v>
      </c>
      <c r="BK29" s="3">
        <v>3.35</v>
      </c>
      <c r="BL29" s="3">
        <v>0</v>
      </c>
      <c r="BM29" s="3">
        <v>29.72</v>
      </c>
      <c r="BN29" s="3">
        <v>0</v>
      </c>
      <c r="BO29" s="3">
        <v>39.979999999999997</v>
      </c>
      <c r="BP29" s="3">
        <v>0</v>
      </c>
      <c r="BQ29" s="3">
        <v>106.45</v>
      </c>
      <c r="BR29" s="3">
        <v>182.13</v>
      </c>
      <c r="BT29" s="3">
        <f t="shared" si="34"/>
        <v>2.63</v>
      </c>
      <c r="BU29" s="3">
        <f t="shared" si="35"/>
        <v>3.35</v>
      </c>
      <c r="BV29" s="3">
        <f t="shared" si="36"/>
        <v>0</v>
      </c>
      <c r="BW29" s="3">
        <f t="shared" si="37"/>
        <v>29.72</v>
      </c>
      <c r="BX29" s="3">
        <f t="shared" si="38"/>
        <v>0</v>
      </c>
      <c r="BY29" s="3">
        <f t="shared" si="39"/>
        <v>39.979999999999997</v>
      </c>
      <c r="BZ29" s="3">
        <f t="shared" si="40"/>
        <v>106.45</v>
      </c>
      <c r="CA29" s="3">
        <f t="shared" si="41"/>
        <v>182.13</v>
      </c>
      <c r="CC29" s="149">
        <f t="shared" si="42"/>
        <v>1.4440234996980179E-2</v>
      </c>
      <c r="CD29" s="149">
        <f t="shared" si="43"/>
        <v>1.8393455224290343E-2</v>
      </c>
      <c r="CE29" s="149">
        <f t="shared" si="44"/>
        <v>0</v>
      </c>
      <c r="CF29" s="149">
        <f t="shared" si="45"/>
        <v>0.16318014604952505</v>
      </c>
      <c r="CG29" s="149">
        <f t="shared" si="46"/>
        <v>0</v>
      </c>
      <c r="CH29" s="149">
        <f t="shared" si="47"/>
        <v>0.21951353428869488</v>
      </c>
      <c r="CI29" s="149">
        <f t="shared" si="48"/>
        <v>0.58447262944050959</v>
      </c>
      <c r="CJ29" s="149">
        <f t="shared" si="49"/>
        <v>1</v>
      </c>
      <c r="CK29" s="3"/>
      <c r="CL29" s="3"/>
      <c r="CM29" s="146">
        <f t="shared" si="50"/>
        <v>1789.27</v>
      </c>
      <c r="CN29" s="3">
        <f t="shared" si="51"/>
        <v>562.79</v>
      </c>
      <c r="CO29" s="3">
        <f t="shared" si="52"/>
        <v>182.13</v>
      </c>
      <c r="CP29" s="146">
        <f t="shared" si="53"/>
        <v>2534.19</v>
      </c>
      <c r="CQ29" s="3"/>
      <c r="CR29" s="146">
        <f t="shared" si="54"/>
        <v>2352.06</v>
      </c>
      <c r="CS29" s="3">
        <f t="shared" si="55"/>
        <v>182.13</v>
      </c>
      <c r="CT29" s="146">
        <f t="shared" si="56"/>
        <v>2534.19</v>
      </c>
      <c r="CU29" s="3"/>
      <c r="CV29" s="149">
        <f t="shared" si="57"/>
        <v>0.92813088205698857</v>
      </c>
      <c r="CW29" s="149">
        <f t="shared" si="58"/>
        <v>7.1869117943011374E-2</v>
      </c>
      <c r="CX29" s="149">
        <f t="shared" si="59"/>
        <v>1</v>
      </c>
    </row>
    <row r="30" spans="1:102" x14ac:dyDescent="0.25">
      <c r="A30" s="143">
        <v>1993</v>
      </c>
      <c r="B30" s="146">
        <v>1256.25</v>
      </c>
      <c r="C30" s="146">
        <v>14.49</v>
      </c>
      <c r="D30" s="146">
        <v>186.47</v>
      </c>
      <c r="E30" s="146">
        <v>25.29</v>
      </c>
      <c r="F30" s="146">
        <v>0</v>
      </c>
      <c r="G30" s="146">
        <f t="shared" si="5"/>
        <v>1482.5</v>
      </c>
      <c r="H30" s="146"/>
      <c r="I30" s="149">
        <f t="shared" si="6"/>
        <v>0.84738617200674538</v>
      </c>
      <c r="J30" s="149">
        <f t="shared" si="7"/>
        <v>9.7740303541315344E-3</v>
      </c>
      <c r="K30" s="149">
        <f t="shared" si="8"/>
        <v>0.12578077571669477</v>
      </c>
      <c r="L30" s="149">
        <f t="shared" si="9"/>
        <v>1.7059021922428329E-2</v>
      </c>
      <c r="M30" s="149">
        <f t="shared" si="10"/>
        <v>0</v>
      </c>
      <c r="N30" s="149">
        <f t="shared" si="11"/>
        <v>1</v>
      </c>
      <c r="P30" s="146">
        <v>121.2</v>
      </c>
      <c r="Q30" s="146">
        <v>22.52</v>
      </c>
      <c r="R30" s="146">
        <v>128.19</v>
      </c>
      <c r="S30" s="146">
        <v>4.54</v>
      </c>
      <c r="T30" s="146">
        <v>276.45</v>
      </c>
      <c r="V30" s="149">
        <f t="shared" si="12"/>
        <v>0.43841562669560502</v>
      </c>
      <c r="W30" s="149">
        <f t="shared" si="13"/>
        <v>8.1461385422318691E-2</v>
      </c>
      <c r="X30" s="149">
        <f t="shared" si="14"/>
        <v>0.46370048833423766</v>
      </c>
      <c r="Y30" s="149">
        <f t="shared" si="15"/>
        <v>1.642249954783867E-2</v>
      </c>
      <c r="Z30" s="149">
        <f t="shared" si="16"/>
        <v>1</v>
      </c>
      <c r="AB30" s="146">
        <v>914.97</v>
      </c>
      <c r="AC30" s="146">
        <v>6.69</v>
      </c>
      <c r="AD30" s="146">
        <v>48.36</v>
      </c>
      <c r="AE30" s="146">
        <v>820.43</v>
      </c>
      <c r="AF30" s="146">
        <v>56.76</v>
      </c>
      <c r="AG30" s="146">
        <v>109.39</v>
      </c>
      <c r="AH30" s="146">
        <v>1956.6</v>
      </c>
      <c r="AJ30" s="146">
        <f t="shared" si="17"/>
        <v>921.66000000000008</v>
      </c>
      <c r="AK30" s="146">
        <f t="shared" si="18"/>
        <v>1034.94</v>
      </c>
      <c r="AL30" s="146">
        <f t="shared" si="19"/>
        <v>1956.6000000000001</v>
      </c>
      <c r="AN30" s="149">
        <f t="shared" si="20"/>
        <v>0.47105182459368294</v>
      </c>
      <c r="AO30" s="149">
        <f t="shared" si="21"/>
        <v>0.52894817540631711</v>
      </c>
      <c r="AP30" s="149">
        <f t="shared" si="22"/>
        <v>1</v>
      </c>
      <c r="AR30" s="3">
        <v>67.38</v>
      </c>
      <c r="AS30" s="3">
        <v>506.62</v>
      </c>
      <c r="AT30" s="3">
        <v>574</v>
      </c>
      <c r="AV30" s="149">
        <f t="shared" si="23"/>
        <v>0.11738675958188152</v>
      </c>
      <c r="AW30" s="149">
        <f t="shared" si="24"/>
        <v>0.88261324041811851</v>
      </c>
      <c r="AX30" s="149">
        <f t="shared" si="25"/>
        <v>1</v>
      </c>
      <c r="AY30" s="3"/>
      <c r="AZ30" s="146">
        <f t="shared" si="26"/>
        <v>1428.2800000000002</v>
      </c>
      <c r="BA30" s="3">
        <f t="shared" si="27"/>
        <v>67.38</v>
      </c>
      <c r="BB30" s="146">
        <f t="shared" si="28"/>
        <v>1034.94</v>
      </c>
      <c r="BC30" s="146">
        <f t="shared" si="29"/>
        <v>2530.6000000000004</v>
      </c>
      <c r="BD30" s="3"/>
      <c r="BE30" s="149">
        <f t="shared" si="30"/>
        <v>0.56440369872757445</v>
      </c>
      <c r="BF30" s="149">
        <f t="shared" si="31"/>
        <v>2.6626096577886661E-2</v>
      </c>
      <c r="BG30" s="149">
        <f t="shared" si="32"/>
        <v>0.40897020469453882</v>
      </c>
      <c r="BH30" s="149">
        <f t="shared" si="33"/>
        <v>0.99999999999999989</v>
      </c>
      <c r="BI30" s="3"/>
      <c r="BJ30" s="3">
        <v>2.87</v>
      </c>
      <c r="BK30" s="3">
        <v>3.39</v>
      </c>
      <c r="BL30" s="3">
        <v>0</v>
      </c>
      <c r="BM30" s="3">
        <v>27.61</v>
      </c>
      <c r="BN30" s="3">
        <v>0</v>
      </c>
      <c r="BO30" s="3">
        <v>43.47</v>
      </c>
      <c r="BP30" s="3">
        <v>0</v>
      </c>
      <c r="BQ30" s="3">
        <v>106.89</v>
      </c>
      <c r="BR30" s="3">
        <v>184.23</v>
      </c>
      <c r="BT30" s="3">
        <f t="shared" si="34"/>
        <v>2.87</v>
      </c>
      <c r="BU30" s="3">
        <f t="shared" si="35"/>
        <v>3.39</v>
      </c>
      <c r="BV30" s="3">
        <f t="shared" si="36"/>
        <v>0</v>
      </c>
      <c r="BW30" s="3">
        <f t="shared" si="37"/>
        <v>27.61</v>
      </c>
      <c r="BX30" s="3">
        <f t="shared" si="38"/>
        <v>0</v>
      </c>
      <c r="BY30" s="3">
        <f t="shared" si="39"/>
        <v>43.47</v>
      </c>
      <c r="BZ30" s="3">
        <f t="shared" si="40"/>
        <v>106.89</v>
      </c>
      <c r="CA30" s="3">
        <f t="shared" si="41"/>
        <v>184.23000000000002</v>
      </c>
      <c r="CC30" s="149">
        <f t="shared" si="42"/>
        <v>1.5578353145524615E-2</v>
      </c>
      <c r="CD30" s="149">
        <f t="shared" si="43"/>
        <v>1.8400911903598761E-2</v>
      </c>
      <c r="CE30" s="149">
        <f t="shared" si="44"/>
        <v>0</v>
      </c>
      <c r="CF30" s="149">
        <f t="shared" si="45"/>
        <v>0.1498670140585138</v>
      </c>
      <c r="CG30" s="149">
        <f t="shared" si="46"/>
        <v>0</v>
      </c>
      <c r="CH30" s="149">
        <f t="shared" si="47"/>
        <v>0.23595505617977525</v>
      </c>
      <c r="CI30" s="149">
        <f t="shared" si="48"/>
        <v>0.58019866471258752</v>
      </c>
      <c r="CJ30" s="149">
        <f t="shared" si="49"/>
        <v>1</v>
      </c>
      <c r="CK30" s="3"/>
      <c r="CL30" s="3"/>
      <c r="CM30" s="146">
        <f t="shared" si="50"/>
        <v>1956.6000000000001</v>
      </c>
      <c r="CN30" s="3">
        <f t="shared" si="51"/>
        <v>574</v>
      </c>
      <c r="CO30" s="3">
        <f t="shared" si="52"/>
        <v>184.23000000000002</v>
      </c>
      <c r="CP30" s="146">
        <f t="shared" si="53"/>
        <v>2714.8300000000004</v>
      </c>
      <c r="CQ30" s="3"/>
      <c r="CR30" s="146">
        <f t="shared" si="54"/>
        <v>2530.6000000000004</v>
      </c>
      <c r="CS30" s="3">
        <f t="shared" si="55"/>
        <v>184.23000000000002</v>
      </c>
      <c r="CT30" s="146">
        <f t="shared" si="56"/>
        <v>2714.8300000000004</v>
      </c>
      <c r="CU30" s="3"/>
      <c r="CV30" s="149">
        <f t="shared" si="57"/>
        <v>0.9321393973103288</v>
      </c>
      <c r="CW30" s="149">
        <f t="shared" si="58"/>
        <v>6.7860602689671173E-2</v>
      </c>
      <c r="CX30" s="149">
        <f t="shared" si="59"/>
        <v>1</v>
      </c>
    </row>
    <row r="31" spans="1:102" x14ac:dyDescent="0.25">
      <c r="A31" s="143">
        <v>1994</v>
      </c>
      <c r="B31" s="146">
        <v>1259.8399999999999</v>
      </c>
      <c r="C31" s="146">
        <v>17.21</v>
      </c>
      <c r="D31" s="146">
        <v>185.06</v>
      </c>
      <c r="E31" s="146">
        <v>28.62</v>
      </c>
      <c r="F31" s="146">
        <v>0</v>
      </c>
      <c r="G31" s="146">
        <f t="shared" si="5"/>
        <v>1490.7299999999998</v>
      </c>
      <c r="H31" s="146"/>
      <c r="I31" s="149">
        <f t="shared" si="6"/>
        <v>0.84511615114742444</v>
      </c>
      <c r="J31" s="149">
        <f t="shared" si="7"/>
        <v>1.1544679452348851E-2</v>
      </c>
      <c r="K31" s="149">
        <f t="shared" si="8"/>
        <v>0.12414052175779654</v>
      </c>
      <c r="L31" s="149">
        <f t="shared" si="9"/>
        <v>1.9198647642430223E-2</v>
      </c>
      <c r="M31" s="149">
        <f t="shared" si="10"/>
        <v>0</v>
      </c>
      <c r="N31" s="149">
        <f t="shared" si="11"/>
        <v>1</v>
      </c>
      <c r="P31" s="146">
        <v>123.19</v>
      </c>
      <c r="Q31" s="146">
        <v>22.89</v>
      </c>
      <c r="R31" s="146">
        <v>130.29</v>
      </c>
      <c r="S31" s="146">
        <v>4.62</v>
      </c>
      <c r="T31" s="146">
        <v>280.99</v>
      </c>
      <c r="V31" s="149">
        <f t="shared" si="12"/>
        <v>0.43841417844051389</v>
      </c>
      <c r="W31" s="149">
        <f t="shared" si="13"/>
        <v>8.1461973735720131E-2</v>
      </c>
      <c r="X31" s="149">
        <f t="shared" si="14"/>
        <v>0.4636819815651802</v>
      </c>
      <c r="Y31" s="149">
        <f t="shared" si="15"/>
        <v>1.6441866258585715E-2</v>
      </c>
      <c r="Z31" s="149">
        <f t="shared" si="16"/>
        <v>1</v>
      </c>
      <c r="AB31" s="146">
        <v>914.97</v>
      </c>
      <c r="AC31" s="146">
        <v>8.3699999999999992</v>
      </c>
      <c r="AD31" s="146">
        <v>55.27</v>
      </c>
      <c r="AE31" s="146">
        <v>937.63</v>
      </c>
      <c r="AF31" s="146">
        <v>70.95</v>
      </c>
      <c r="AG31" s="146">
        <v>136.74</v>
      </c>
      <c r="AH31" s="146">
        <v>2123.9299999999998</v>
      </c>
      <c r="AJ31" s="146">
        <f t="shared" si="17"/>
        <v>923.34</v>
      </c>
      <c r="AK31" s="146">
        <f t="shared" si="18"/>
        <v>1200.5899999999999</v>
      </c>
      <c r="AL31" s="146">
        <f t="shared" si="19"/>
        <v>2123.9299999999998</v>
      </c>
      <c r="AN31" s="149">
        <f t="shared" si="20"/>
        <v>0.43473184144486876</v>
      </c>
      <c r="AO31" s="149">
        <f t="shared" si="21"/>
        <v>0.56526815855513124</v>
      </c>
      <c r="AP31" s="149">
        <f t="shared" si="22"/>
        <v>1</v>
      </c>
      <c r="AR31" s="3">
        <v>72.56</v>
      </c>
      <c r="AS31" s="3">
        <v>516.6</v>
      </c>
      <c r="AT31" s="3">
        <v>589.16</v>
      </c>
      <c r="AV31" s="149">
        <f t="shared" si="23"/>
        <v>0.12315839500305521</v>
      </c>
      <c r="AW31" s="149">
        <f t="shared" si="24"/>
        <v>0.87684160499694486</v>
      </c>
      <c r="AX31" s="149">
        <f t="shared" si="25"/>
        <v>1</v>
      </c>
      <c r="AY31" s="3"/>
      <c r="AZ31" s="146">
        <f t="shared" si="26"/>
        <v>1439.94</v>
      </c>
      <c r="BA31" s="3">
        <f t="shared" si="27"/>
        <v>72.56</v>
      </c>
      <c r="BB31" s="146">
        <f t="shared" si="28"/>
        <v>1200.5899999999999</v>
      </c>
      <c r="BC31" s="146">
        <f t="shared" si="29"/>
        <v>2713.09</v>
      </c>
      <c r="BD31" s="3"/>
      <c r="BE31" s="149">
        <f t="shared" si="30"/>
        <v>0.53073801458853187</v>
      </c>
      <c r="BF31" s="149">
        <f t="shared" si="31"/>
        <v>2.6744413196760887E-2</v>
      </c>
      <c r="BG31" s="149">
        <f t="shared" si="32"/>
        <v>0.44251757221470717</v>
      </c>
      <c r="BH31" s="149">
        <f t="shared" si="33"/>
        <v>1</v>
      </c>
      <c r="BI31" s="3"/>
      <c r="BJ31" s="3">
        <v>3.11</v>
      </c>
      <c r="BK31" s="3">
        <v>3.46</v>
      </c>
      <c r="BL31" s="3">
        <v>0</v>
      </c>
      <c r="BM31" s="3">
        <v>25.45</v>
      </c>
      <c r="BN31" s="3">
        <v>0</v>
      </c>
      <c r="BO31" s="3">
        <v>51.22</v>
      </c>
      <c r="BP31" s="3">
        <v>0</v>
      </c>
      <c r="BQ31" s="3">
        <v>107.39</v>
      </c>
      <c r="BR31" s="3">
        <v>190.63</v>
      </c>
      <c r="BT31" s="3">
        <f t="shared" si="34"/>
        <v>3.11</v>
      </c>
      <c r="BU31" s="3">
        <f t="shared" si="35"/>
        <v>3.46</v>
      </c>
      <c r="BV31" s="3">
        <f t="shared" si="36"/>
        <v>0</v>
      </c>
      <c r="BW31" s="3">
        <f t="shared" si="37"/>
        <v>25.45</v>
      </c>
      <c r="BX31" s="3">
        <f t="shared" si="38"/>
        <v>0</v>
      </c>
      <c r="BY31" s="3">
        <f t="shared" si="39"/>
        <v>51.22</v>
      </c>
      <c r="BZ31" s="3">
        <f t="shared" si="40"/>
        <v>107.39</v>
      </c>
      <c r="CA31" s="3">
        <f t="shared" si="41"/>
        <v>190.63</v>
      </c>
      <c r="CC31" s="149">
        <f t="shared" si="42"/>
        <v>1.631432618160835E-2</v>
      </c>
      <c r="CD31" s="149">
        <f t="shared" si="43"/>
        <v>1.8150343597544982E-2</v>
      </c>
      <c r="CE31" s="149">
        <f t="shared" si="44"/>
        <v>0</v>
      </c>
      <c r="CF31" s="149">
        <f t="shared" si="45"/>
        <v>0.13350469495882075</v>
      </c>
      <c r="CG31" s="149">
        <f t="shared" si="46"/>
        <v>0</v>
      </c>
      <c r="CH31" s="149">
        <f t="shared" si="47"/>
        <v>0.26868803441221212</v>
      </c>
      <c r="CI31" s="149">
        <f t="shared" si="48"/>
        <v>0.5633426008498138</v>
      </c>
      <c r="CJ31" s="149">
        <f t="shared" si="49"/>
        <v>1</v>
      </c>
      <c r="CK31" s="3"/>
      <c r="CL31" s="3"/>
      <c r="CM31" s="146">
        <f t="shared" si="50"/>
        <v>2123.9299999999998</v>
      </c>
      <c r="CN31" s="3">
        <f t="shared" si="51"/>
        <v>589.16</v>
      </c>
      <c r="CO31" s="3">
        <f t="shared" si="52"/>
        <v>190.63</v>
      </c>
      <c r="CP31" s="146">
        <f t="shared" si="53"/>
        <v>2903.72</v>
      </c>
      <c r="CQ31" s="3"/>
      <c r="CR31" s="146">
        <f t="shared" si="54"/>
        <v>2713.0899999999997</v>
      </c>
      <c r="CS31" s="3">
        <f t="shared" si="55"/>
        <v>190.63</v>
      </c>
      <c r="CT31" s="146">
        <f t="shared" si="56"/>
        <v>2903.72</v>
      </c>
      <c r="CU31" s="3"/>
      <c r="CV31" s="149">
        <f t="shared" si="57"/>
        <v>0.93434973069028693</v>
      </c>
      <c r="CW31" s="149">
        <f t="shared" si="58"/>
        <v>6.5650269309713058E-2</v>
      </c>
      <c r="CX31" s="149">
        <f t="shared" si="59"/>
        <v>1</v>
      </c>
    </row>
    <row r="32" spans="1:102" x14ac:dyDescent="0.25">
      <c r="A32" s="143">
        <v>1995</v>
      </c>
      <c r="B32" s="146">
        <v>1264.75</v>
      </c>
      <c r="C32" s="146">
        <v>19.940000000000001</v>
      </c>
      <c r="D32" s="146">
        <v>183.68</v>
      </c>
      <c r="E32" s="146">
        <v>32.200000000000003</v>
      </c>
      <c r="F32" s="146">
        <v>0</v>
      </c>
      <c r="G32" s="146">
        <f t="shared" si="5"/>
        <v>1500.5700000000002</v>
      </c>
      <c r="H32" s="146"/>
      <c r="I32" s="149">
        <f t="shared" si="6"/>
        <v>0.84284638504035125</v>
      </c>
      <c r="J32" s="149">
        <f t="shared" si="7"/>
        <v>1.3288283785494844E-2</v>
      </c>
      <c r="K32" s="149">
        <f t="shared" si="8"/>
        <v>0.12240681874221128</v>
      </c>
      <c r="L32" s="149">
        <f t="shared" si="9"/>
        <v>2.1458512431942529E-2</v>
      </c>
      <c r="M32" s="149">
        <f t="shared" si="10"/>
        <v>0</v>
      </c>
      <c r="N32" s="149">
        <f t="shared" si="11"/>
        <v>0.99999999999999989</v>
      </c>
      <c r="P32" s="146">
        <v>131.94999999999999</v>
      </c>
      <c r="Q32" s="146">
        <v>24.52</v>
      </c>
      <c r="R32" s="146">
        <v>139.56</v>
      </c>
      <c r="S32" s="146">
        <v>4.95</v>
      </c>
      <c r="T32" s="146">
        <v>300.97000000000003</v>
      </c>
      <c r="V32" s="149">
        <f t="shared" si="12"/>
        <v>0.43841578894906463</v>
      </c>
      <c r="W32" s="149">
        <f t="shared" si="13"/>
        <v>8.1469913944911446E-2</v>
      </c>
      <c r="X32" s="149">
        <f t="shared" si="14"/>
        <v>0.46370070106655142</v>
      </c>
      <c r="Y32" s="149">
        <f t="shared" si="15"/>
        <v>1.6446821942386284E-2</v>
      </c>
      <c r="Z32" s="149">
        <f t="shared" si="16"/>
        <v>1.0000332259029139</v>
      </c>
      <c r="AB32" s="146">
        <v>1002.4</v>
      </c>
      <c r="AC32" s="146">
        <v>12.45</v>
      </c>
      <c r="AD32" s="146">
        <v>63.97</v>
      </c>
      <c r="AE32" s="146">
        <v>987.59</v>
      </c>
      <c r="AF32" s="146">
        <v>71.8</v>
      </c>
      <c r="AG32" s="146">
        <v>140.11000000000001</v>
      </c>
      <c r="AH32" s="146">
        <v>2278.3200000000002</v>
      </c>
      <c r="AJ32" s="146">
        <f t="shared" si="17"/>
        <v>1014.85</v>
      </c>
      <c r="AK32" s="146">
        <f t="shared" si="18"/>
        <v>1263.4699999999998</v>
      </c>
      <c r="AL32" s="146">
        <f t="shared" si="19"/>
        <v>2278.3199999999997</v>
      </c>
      <c r="AN32" s="149">
        <f t="shared" si="20"/>
        <v>0.4454378664981215</v>
      </c>
      <c r="AO32" s="149">
        <f t="shared" si="21"/>
        <v>0.55456213350187855</v>
      </c>
      <c r="AP32" s="149">
        <f t="shared" si="22"/>
        <v>1</v>
      </c>
      <c r="AR32" s="3">
        <v>78.17</v>
      </c>
      <c r="AS32" s="3">
        <v>542.78</v>
      </c>
      <c r="AT32" s="3">
        <v>620.95000000000005</v>
      </c>
      <c r="AV32" s="149">
        <f t="shared" si="23"/>
        <v>0.12588775263708832</v>
      </c>
      <c r="AW32" s="149">
        <f t="shared" si="24"/>
        <v>0.8741122473629116</v>
      </c>
      <c r="AX32" s="149">
        <f t="shared" si="25"/>
        <v>0.99999999999999989</v>
      </c>
      <c r="AY32" s="3"/>
      <c r="AZ32" s="146">
        <f t="shared" si="26"/>
        <v>1557.63</v>
      </c>
      <c r="BA32" s="3">
        <f t="shared" si="27"/>
        <v>78.17</v>
      </c>
      <c r="BB32" s="146">
        <f t="shared" si="28"/>
        <v>1263.4699999999998</v>
      </c>
      <c r="BC32" s="146">
        <f t="shared" si="29"/>
        <v>2899.27</v>
      </c>
      <c r="BD32" s="3"/>
      <c r="BE32" s="149">
        <f t="shared" si="30"/>
        <v>0.53724903165279536</v>
      </c>
      <c r="BF32" s="149">
        <f t="shared" si="31"/>
        <v>2.6961959389777426E-2</v>
      </c>
      <c r="BG32" s="149">
        <f t="shared" si="32"/>
        <v>0.43578900895742717</v>
      </c>
      <c r="BH32" s="149">
        <f t="shared" si="33"/>
        <v>1</v>
      </c>
      <c r="BI32" s="3"/>
      <c r="BJ32" s="3">
        <v>3.36</v>
      </c>
      <c r="BK32" s="3">
        <v>3.56</v>
      </c>
      <c r="BL32" s="3">
        <v>0</v>
      </c>
      <c r="BM32" s="3">
        <v>23.29</v>
      </c>
      <c r="BN32" s="3">
        <v>0</v>
      </c>
      <c r="BO32" s="3">
        <v>59.05</v>
      </c>
      <c r="BP32" s="3">
        <v>0</v>
      </c>
      <c r="BQ32" s="3">
        <v>106.32</v>
      </c>
      <c r="BR32" s="3">
        <v>195.58</v>
      </c>
      <c r="BT32" s="3">
        <f t="shared" si="34"/>
        <v>3.36</v>
      </c>
      <c r="BU32" s="3">
        <f t="shared" si="35"/>
        <v>3.56</v>
      </c>
      <c r="BV32" s="3">
        <f t="shared" si="36"/>
        <v>0</v>
      </c>
      <c r="BW32" s="3">
        <f t="shared" si="37"/>
        <v>23.29</v>
      </c>
      <c r="BX32" s="3">
        <f t="shared" si="38"/>
        <v>0</v>
      </c>
      <c r="BY32" s="3">
        <f t="shared" si="39"/>
        <v>59.05</v>
      </c>
      <c r="BZ32" s="3">
        <f t="shared" si="40"/>
        <v>106.32</v>
      </c>
      <c r="CA32" s="3">
        <f t="shared" si="41"/>
        <v>195.57999999999998</v>
      </c>
      <c r="CC32" s="149">
        <f t="shared" si="42"/>
        <v>1.7179670722977811E-2</v>
      </c>
      <c r="CD32" s="149">
        <f t="shared" si="43"/>
        <v>1.820227017077411E-2</v>
      </c>
      <c r="CE32" s="149">
        <f t="shared" si="44"/>
        <v>0</v>
      </c>
      <c r="CF32" s="149">
        <f t="shared" si="45"/>
        <v>0.11908170569587893</v>
      </c>
      <c r="CG32" s="149">
        <f t="shared" si="46"/>
        <v>0</v>
      </c>
      <c r="CH32" s="149">
        <f t="shared" si="47"/>
        <v>0.30192248696185703</v>
      </c>
      <c r="CI32" s="149">
        <f t="shared" si="48"/>
        <v>0.54361386644851217</v>
      </c>
      <c r="CJ32" s="149">
        <f t="shared" si="49"/>
        <v>1</v>
      </c>
      <c r="CK32" s="3"/>
      <c r="CL32" s="3"/>
      <c r="CM32" s="146">
        <f t="shared" si="50"/>
        <v>2278.3199999999997</v>
      </c>
      <c r="CN32" s="3">
        <f t="shared" si="51"/>
        <v>620.95000000000005</v>
      </c>
      <c r="CO32" s="3">
        <f t="shared" si="52"/>
        <v>195.57999999999998</v>
      </c>
      <c r="CP32" s="146">
        <f t="shared" si="53"/>
        <v>3094.8499999999995</v>
      </c>
      <c r="CQ32" s="3"/>
      <c r="CR32" s="146">
        <f t="shared" si="54"/>
        <v>2899.2699999999995</v>
      </c>
      <c r="CS32" s="3">
        <f t="shared" si="55"/>
        <v>195.57999999999998</v>
      </c>
      <c r="CT32" s="146">
        <f t="shared" si="56"/>
        <v>3094.8499999999995</v>
      </c>
      <c r="CU32" s="3"/>
      <c r="CV32" s="149">
        <f t="shared" si="57"/>
        <v>0.93680469166518576</v>
      </c>
      <c r="CW32" s="149">
        <f t="shared" si="58"/>
        <v>6.3195308334814293E-2</v>
      </c>
      <c r="CX32" s="149">
        <f t="shared" si="59"/>
        <v>1</v>
      </c>
    </row>
    <row r="33" spans="1:102" x14ac:dyDescent="0.25">
      <c r="A33" s="143">
        <v>1996</v>
      </c>
      <c r="B33" s="146">
        <v>1272.6500000000001</v>
      </c>
      <c r="C33" s="146">
        <v>22.67</v>
      </c>
      <c r="D33" s="146">
        <v>182.6</v>
      </c>
      <c r="E33" s="146">
        <v>36.1</v>
      </c>
      <c r="F33" s="146">
        <v>0</v>
      </c>
      <c r="G33" s="146">
        <f t="shared" si="5"/>
        <v>1514.02</v>
      </c>
      <c r="H33" s="146"/>
      <c r="I33" s="149">
        <f t="shared" si="6"/>
        <v>0.84057674271145699</v>
      </c>
      <c r="J33" s="149">
        <f t="shared" si="7"/>
        <v>1.4973382121768538E-2</v>
      </c>
      <c r="K33" s="149">
        <f t="shared" si="8"/>
        <v>0.12060606861203947</v>
      </c>
      <c r="L33" s="149">
        <f t="shared" si="9"/>
        <v>2.3843806554735076E-2</v>
      </c>
      <c r="M33" s="149">
        <f t="shared" si="10"/>
        <v>0</v>
      </c>
      <c r="N33" s="149">
        <f t="shared" si="11"/>
        <v>1.0000000000000002</v>
      </c>
      <c r="P33" s="146">
        <v>140.9</v>
      </c>
      <c r="Q33" s="146">
        <v>26.19</v>
      </c>
      <c r="R33" s="146">
        <v>149.03</v>
      </c>
      <c r="S33" s="146">
        <v>5.28</v>
      </c>
      <c r="T33" s="146">
        <v>321.39999999999998</v>
      </c>
      <c r="V33" s="149">
        <f t="shared" si="12"/>
        <v>0.43839452395768519</v>
      </c>
      <c r="W33" s="149">
        <f t="shared" si="13"/>
        <v>8.1487243310516502E-2</v>
      </c>
      <c r="X33" s="149">
        <f t="shared" si="14"/>
        <v>0.46369010578718112</v>
      </c>
      <c r="Y33" s="149">
        <f t="shared" si="15"/>
        <v>1.6428126944617302E-2</v>
      </c>
      <c r="Z33" s="149">
        <f t="shared" si="16"/>
        <v>1.0000000000000002</v>
      </c>
      <c r="AB33" s="146">
        <v>1097.1199999999999</v>
      </c>
      <c r="AC33" s="146">
        <v>17.559999999999999</v>
      </c>
      <c r="AD33" s="146">
        <v>72.900000000000006</v>
      </c>
      <c r="AE33" s="146">
        <v>1034.3599999999999</v>
      </c>
      <c r="AF33" s="146">
        <v>72.650000000000006</v>
      </c>
      <c r="AG33" s="146">
        <v>143.52000000000001</v>
      </c>
      <c r="AH33" s="146">
        <v>2438.1</v>
      </c>
      <c r="AJ33" s="146">
        <f t="shared" si="17"/>
        <v>1114.6799999999998</v>
      </c>
      <c r="AK33" s="146">
        <f t="shared" si="18"/>
        <v>1323.43</v>
      </c>
      <c r="AL33" s="146">
        <f t="shared" si="19"/>
        <v>2438.1099999999997</v>
      </c>
      <c r="AN33" s="149">
        <f t="shared" si="20"/>
        <v>0.45719020060620724</v>
      </c>
      <c r="AO33" s="149">
        <f t="shared" si="21"/>
        <v>0.54280979939379281</v>
      </c>
      <c r="AP33" s="149">
        <f t="shared" si="22"/>
        <v>1</v>
      </c>
      <c r="AR33" s="3">
        <v>84.13</v>
      </c>
      <c r="AS33" s="3">
        <v>568.57000000000005</v>
      </c>
      <c r="AT33" s="3">
        <v>652.70000000000005</v>
      </c>
      <c r="AV33" s="149">
        <f t="shared" si="23"/>
        <v>0.12889535774475255</v>
      </c>
      <c r="AW33" s="149">
        <f t="shared" si="24"/>
        <v>0.87110464225524742</v>
      </c>
      <c r="AX33" s="149">
        <f t="shared" si="25"/>
        <v>1</v>
      </c>
      <c r="AY33" s="3"/>
      <c r="AZ33" s="146">
        <f t="shared" si="26"/>
        <v>1683.25</v>
      </c>
      <c r="BA33" s="3">
        <f t="shared" si="27"/>
        <v>84.13</v>
      </c>
      <c r="BB33" s="146">
        <f t="shared" si="28"/>
        <v>1323.43</v>
      </c>
      <c r="BC33" s="146">
        <f t="shared" si="29"/>
        <v>3090.8100000000004</v>
      </c>
      <c r="BD33" s="3"/>
      <c r="BE33" s="149">
        <f t="shared" si="30"/>
        <v>0.54459834153506681</v>
      </c>
      <c r="BF33" s="149">
        <f t="shared" si="31"/>
        <v>2.7219402033771076E-2</v>
      </c>
      <c r="BG33" s="149">
        <f t="shared" si="32"/>
        <v>0.42818225643116203</v>
      </c>
      <c r="BH33" s="149">
        <f t="shared" si="33"/>
        <v>0.99999999999999989</v>
      </c>
      <c r="BI33" s="3"/>
      <c r="BJ33" s="3">
        <v>3.6</v>
      </c>
      <c r="BK33" s="3">
        <v>3.69</v>
      </c>
      <c r="BL33" s="3">
        <v>0</v>
      </c>
      <c r="BM33" s="3">
        <v>20.260000000000002</v>
      </c>
      <c r="BN33" s="3">
        <v>0</v>
      </c>
      <c r="BO33" s="3">
        <v>67.81</v>
      </c>
      <c r="BP33" s="3">
        <v>0</v>
      </c>
      <c r="BQ33" s="3">
        <v>105.26</v>
      </c>
      <c r="BR33" s="3">
        <v>200.62</v>
      </c>
      <c r="BT33" s="3">
        <f t="shared" si="34"/>
        <v>3.6</v>
      </c>
      <c r="BU33" s="3">
        <f t="shared" si="35"/>
        <v>3.69</v>
      </c>
      <c r="BV33" s="3">
        <f t="shared" si="36"/>
        <v>0</v>
      </c>
      <c r="BW33" s="3">
        <f t="shared" si="37"/>
        <v>20.260000000000002</v>
      </c>
      <c r="BX33" s="3">
        <f t="shared" si="38"/>
        <v>0</v>
      </c>
      <c r="BY33" s="3">
        <f t="shared" si="39"/>
        <v>67.81</v>
      </c>
      <c r="BZ33" s="3">
        <f t="shared" si="40"/>
        <v>105.26</v>
      </c>
      <c r="CA33" s="3">
        <f t="shared" si="41"/>
        <v>200.62</v>
      </c>
      <c r="CC33" s="149">
        <f t="shared" si="42"/>
        <v>1.7944372445419202E-2</v>
      </c>
      <c r="CD33" s="149">
        <f t="shared" si="43"/>
        <v>1.8392981756554679E-2</v>
      </c>
      <c r="CE33" s="149">
        <f t="shared" si="44"/>
        <v>0</v>
      </c>
      <c r="CF33" s="149">
        <f t="shared" si="45"/>
        <v>0.10098694048449806</v>
      </c>
      <c r="CG33" s="149">
        <f t="shared" si="46"/>
        <v>0</v>
      </c>
      <c r="CH33" s="149">
        <f t="shared" si="47"/>
        <v>0.33800219320107666</v>
      </c>
      <c r="CI33" s="149">
        <f t="shared" si="48"/>
        <v>0.52467351211245139</v>
      </c>
      <c r="CJ33" s="149">
        <f t="shared" si="49"/>
        <v>1</v>
      </c>
      <c r="CK33" s="3"/>
      <c r="CL33" s="3"/>
      <c r="CM33" s="146">
        <f t="shared" si="50"/>
        <v>2438.1099999999997</v>
      </c>
      <c r="CN33" s="3">
        <f t="shared" si="51"/>
        <v>652.70000000000005</v>
      </c>
      <c r="CO33" s="3">
        <f t="shared" si="52"/>
        <v>200.62</v>
      </c>
      <c r="CP33" s="146">
        <f t="shared" si="53"/>
        <v>3291.4299999999994</v>
      </c>
      <c r="CQ33" s="3"/>
      <c r="CR33" s="146">
        <f t="shared" si="54"/>
        <v>3090.8099999999995</v>
      </c>
      <c r="CS33" s="3">
        <f t="shared" si="55"/>
        <v>200.62</v>
      </c>
      <c r="CT33" s="146">
        <f t="shared" si="56"/>
        <v>3291.4299999999994</v>
      </c>
      <c r="CU33" s="3"/>
      <c r="CV33" s="149">
        <f t="shared" si="57"/>
        <v>0.93904776951051672</v>
      </c>
      <c r="CW33" s="149">
        <f t="shared" si="58"/>
        <v>6.0952230489483304E-2</v>
      </c>
      <c r="CX33" s="149">
        <f t="shared" si="59"/>
        <v>1</v>
      </c>
    </row>
    <row r="34" spans="1:102" x14ac:dyDescent="0.25">
      <c r="A34" s="143">
        <v>1997</v>
      </c>
      <c r="B34" s="146">
        <v>1281.1400000000001</v>
      </c>
      <c r="C34" s="146">
        <v>25.34</v>
      </c>
      <c r="D34" s="146">
        <v>181.5</v>
      </c>
      <c r="E34" s="146">
        <v>41.46</v>
      </c>
      <c r="F34" s="146">
        <v>0</v>
      </c>
      <c r="G34" s="146">
        <f t="shared" si="5"/>
        <v>1529.44</v>
      </c>
      <c r="H34" s="146"/>
      <c r="I34" s="149">
        <f t="shared" si="6"/>
        <v>0.83765299717543684</v>
      </c>
      <c r="J34" s="149">
        <f t="shared" si="7"/>
        <v>1.6568155664818496E-2</v>
      </c>
      <c r="K34" s="149">
        <f t="shared" si="8"/>
        <v>0.11867088607594936</v>
      </c>
      <c r="L34" s="149">
        <f t="shared" si="9"/>
        <v>2.7107961083795377E-2</v>
      </c>
      <c r="M34" s="149">
        <f t="shared" si="10"/>
        <v>0</v>
      </c>
      <c r="N34" s="149">
        <f t="shared" si="11"/>
        <v>1</v>
      </c>
      <c r="P34" s="146">
        <v>150.38</v>
      </c>
      <c r="Q34" s="146">
        <v>27.69</v>
      </c>
      <c r="R34" s="146">
        <v>158.72</v>
      </c>
      <c r="S34" s="146">
        <v>5.63</v>
      </c>
      <c r="T34" s="146">
        <v>342.41</v>
      </c>
      <c r="V34" s="149">
        <f t="shared" si="12"/>
        <v>0.43918109868286553</v>
      </c>
      <c r="W34" s="149">
        <f t="shared" si="13"/>
        <v>8.0867965304751613E-2</v>
      </c>
      <c r="X34" s="149">
        <f t="shared" si="14"/>
        <v>0.46353786396425334</v>
      </c>
      <c r="Y34" s="149">
        <f t="shared" si="15"/>
        <v>1.6442276802663473E-2</v>
      </c>
      <c r="Z34" s="149">
        <f t="shared" si="16"/>
        <v>1.0000292047545341</v>
      </c>
      <c r="AB34" s="146">
        <v>1167.0999999999999</v>
      </c>
      <c r="AC34" s="146">
        <v>23.46</v>
      </c>
      <c r="AD34" s="146">
        <v>82.05</v>
      </c>
      <c r="AE34" s="146">
        <v>1101.24</v>
      </c>
      <c r="AF34" s="146">
        <v>73.489999999999995</v>
      </c>
      <c r="AG34" s="146">
        <v>146.96</v>
      </c>
      <c r="AH34" s="146">
        <v>2594.31</v>
      </c>
      <c r="AJ34" s="146">
        <f t="shared" si="17"/>
        <v>1190.56</v>
      </c>
      <c r="AK34" s="146">
        <f t="shared" si="18"/>
        <v>1403.74</v>
      </c>
      <c r="AL34" s="146">
        <f t="shared" si="19"/>
        <v>2594.3000000000002</v>
      </c>
      <c r="AN34" s="149">
        <f t="shared" si="20"/>
        <v>0.4589137725012527</v>
      </c>
      <c r="AO34" s="149">
        <f t="shared" si="21"/>
        <v>0.54108622749874724</v>
      </c>
      <c r="AP34" s="149">
        <f t="shared" si="22"/>
        <v>1</v>
      </c>
      <c r="AR34" s="3">
        <v>89.01</v>
      </c>
      <c r="AS34" s="3">
        <v>596.73</v>
      </c>
      <c r="AT34" s="3">
        <v>685.74</v>
      </c>
      <c r="AV34" s="149">
        <f t="shared" si="23"/>
        <v>0.1298013824481582</v>
      </c>
      <c r="AW34" s="149">
        <f t="shared" si="24"/>
        <v>0.8701986175518418</v>
      </c>
      <c r="AX34" s="149">
        <f t="shared" si="25"/>
        <v>1</v>
      </c>
      <c r="AY34" s="3"/>
      <c r="AZ34" s="146">
        <f t="shared" si="26"/>
        <v>1787.29</v>
      </c>
      <c r="BA34" s="3">
        <f t="shared" si="27"/>
        <v>89.01</v>
      </c>
      <c r="BB34" s="146">
        <f t="shared" si="28"/>
        <v>1403.74</v>
      </c>
      <c r="BC34" s="146">
        <f t="shared" si="29"/>
        <v>3280.04</v>
      </c>
      <c r="BD34" s="3"/>
      <c r="BE34" s="149">
        <f t="shared" si="30"/>
        <v>0.54489884269704025</v>
      </c>
      <c r="BF34" s="149">
        <f t="shared" si="31"/>
        <v>2.7136864184583116E-2</v>
      </c>
      <c r="BG34" s="149">
        <f t="shared" si="32"/>
        <v>0.42796429311837664</v>
      </c>
      <c r="BH34" s="149">
        <f t="shared" si="33"/>
        <v>1</v>
      </c>
      <c r="BI34" s="3"/>
      <c r="BJ34" s="3">
        <v>3.84</v>
      </c>
      <c r="BK34" s="3">
        <v>3.82</v>
      </c>
      <c r="BL34" s="3">
        <v>0</v>
      </c>
      <c r="BM34" s="3">
        <v>17.239999999999998</v>
      </c>
      <c r="BN34" s="3">
        <v>0</v>
      </c>
      <c r="BO34" s="3">
        <v>76.63</v>
      </c>
      <c r="BP34" s="3">
        <v>0</v>
      </c>
      <c r="BQ34" s="3">
        <v>104.2</v>
      </c>
      <c r="BR34" s="3">
        <v>205.74</v>
      </c>
      <c r="BT34" s="3">
        <f t="shared" si="34"/>
        <v>3.84</v>
      </c>
      <c r="BU34" s="3">
        <f t="shared" si="35"/>
        <v>3.82</v>
      </c>
      <c r="BV34" s="3">
        <f t="shared" si="36"/>
        <v>0</v>
      </c>
      <c r="BW34" s="3">
        <f t="shared" si="37"/>
        <v>17.239999999999998</v>
      </c>
      <c r="BX34" s="3">
        <f t="shared" si="38"/>
        <v>0</v>
      </c>
      <c r="BY34" s="3">
        <f t="shared" si="39"/>
        <v>76.63</v>
      </c>
      <c r="BZ34" s="3">
        <f t="shared" si="40"/>
        <v>104.2</v>
      </c>
      <c r="CA34" s="3">
        <f t="shared" si="41"/>
        <v>205.73000000000002</v>
      </c>
      <c r="CC34" s="149">
        <f t="shared" si="42"/>
        <v>1.8665240849657316E-2</v>
      </c>
      <c r="CD34" s="149">
        <f t="shared" si="43"/>
        <v>1.8568026053565351E-2</v>
      </c>
      <c r="CE34" s="149">
        <f t="shared" si="44"/>
        <v>0</v>
      </c>
      <c r="CF34" s="149">
        <f t="shared" si="45"/>
        <v>8.3799154231273987E-2</v>
      </c>
      <c r="CG34" s="149">
        <f t="shared" si="46"/>
        <v>0</v>
      </c>
      <c r="CH34" s="149">
        <f t="shared" si="47"/>
        <v>0.37247849122636462</v>
      </c>
      <c r="CI34" s="149">
        <f t="shared" si="48"/>
        <v>0.50648908763913869</v>
      </c>
      <c r="CJ34" s="149">
        <f t="shared" si="49"/>
        <v>1</v>
      </c>
      <c r="CK34" s="3"/>
      <c r="CL34" s="3"/>
      <c r="CM34" s="146">
        <f t="shared" si="50"/>
        <v>2594.3000000000002</v>
      </c>
      <c r="CN34" s="3">
        <f t="shared" si="51"/>
        <v>685.74</v>
      </c>
      <c r="CO34" s="3">
        <f t="shared" si="52"/>
        <v>205.73000000000002</v>
      </c>
      <c r="CP34" s="146">
        <f t="shared" si="53"/>
        <v>3485.77</v>
      </c>
      <c r="CQ34" s="3"/>
      <c r="CR34" s="146">
        <f t="shared" si="54"/>
        <v>3280.04</v>
      </c>
      <c r="CS34" s="3">
        <f t="shared" si="55"/>
        <v>205.73000000000002</v>
      </c>
      <c r="CT34" s="146">
        <f t="shared" si="56"/>
        <v>3485.77</v>
      </c>
      <c r="CU34" s="3"/>
      <c r="CV34" s="149">
        <f t="shared" si="57"/>
        <v>0.94098004171244798</v>
      </c>
      <c r="CW34" s="149">
        <f t="shared" si="58"/>
        <v>5.9019958287551966E-2</v>
      </c>
      <c r="CX34" s="149">
        <f t="shared" si="59"/>
        <v>1</v>
      </c>
    </row>
    <row r="35" spans="1:102" x14ac:dyDescent="0.25">
      <c r="A35" s="143">
        <v>1998</v>
      </c>
      <c r="B35" s="146">
        <v>1290.57</v>
      </c>
      <c r="C35" s="146">
        <v>27.94</v>
      </c>
      <c r="D35" s="146">
        <v>184.59</v>
      </c>
      <c r="E35" s="146">
        <v>45.4</v>
      </c>
      <c r="F35" s="146">
        <v>0</v>
      </c>
      <c r="G35" s="146">
        <f t="shared" si="5"/>
        <v>1548.5</v>
      </c>
      <c r="H35" s="146"/>
      <c r="I35" s="149">
        <f t="shared" si="6"/>
        <v>0.83343235389086212</v>
      </c>
      <c r="J35" s="149">
        <f t="shared" si="7"/>
        <v>1.804326767839845E-2</v>
      </c>
      <c r="K35" s="149">
        <f t="shared" si="8"/>
        <v>0.11920568291895382</v>
      </c>
      <c r="L35" s="149">
        <f t="shared" si="9"/>
        <v>2.9318695511785599E-2</v>
      </c>
      <c r="M35" s="149">
        <f t="shared" si="10"/>
        <v>0</v>
      </c>
      <c r="N35" s="149">
        <f t="shared" si="11"/>
        <v>1</v>
      </c>
      <c r="P35" s="146">
        <v>161.59</v>
      </c>
      <c r="Q35" s="146">
        <v>28.25</v>
      </c>
      <c r="R35" s="146">
        <v>168.62</v>
      </c>
      <c r="S35" s="146">
        <v>5.98</v>
      </c>
      <c r="T35" s="146">
        <v>364.44</v>
      </c>
      <c r="V35" s="149">
        <f t="shared" si="12"/>
        <v>0.44339260234880912</v>
      </c>
      <c r="W35" s="149">
        <f t="shared" si="13"/>
        <v>7.7516189221819784E-2</v>
      </c>
      <c r="X35" s="149">
        <f t="shared" si="14"/>
        <v>0.46268247173746024</v>
      </c>
      <c r="Y35" s="149">
        <f t="shared" si="15"/>
        <v>1.6408736691910879E-2</v>
      </c>
      <c r="Z35" s="149">
        <f t="shared" si="16"/>
        <v>1</v>
      </c>
      <c r="AB35" s="146">
        <v>1202.7</v>
      </c>
      <c r="AC35" s="146">
        <v>30.26</v>
      </c>
      <c r="AD35" s="146">
        <v>91.44</v>
      </c>
      <c r="AE35" s="146">
        <v>1157.51</v>
      </c>
      <c r="AF35" s="146">
        <v>113.99</v>
      </c>
      <c r="AG35" s="146">
        <v>150.44999999999999</v>
      </c>
      <c r="AH35" s="146">
        <v>2746.35</v>
      </c>
      <c r="AJ35" s="146">
        <f t="shared" si="17"/>
        <v>1232.96</v>
      </c>
      <c r="AK35" s="146">
        <f t="shared" si="18"/>
        <v>1513.39</v>
      </c>
      <c r="AL35" s="146">
        <f t="shared" si="19"/>
        <v>2746.3500000000004</v>
      </c>
      <c r="AN35" s="149">
        <f t="shared" si="20"/>
        <v>0.44894496331494527</v>
      </c>
      <c r="AO35" s="149">
        <f t="shared" si="21"/>
        <v>0.55105503668505462</v>
      </c>
      <c r="AP35" s="149">
        <f t="shared" si="22"/>
        <v>0.99999999999999989</v>
      </c>
      <c r="AR35" s="3">
        <v>90.93</v>
      </c>
      <c r="AS35" s="3">
        <v>631.4</v>
      </c>
      <c r="AT35" s="3">
        <v>722.34</v>
      </c>
      <c r="AV35" s="149">
        <f t="shared" si="23"/>
        <v>0.12588254838441731</v>
      </c>
      <c r="AW35" s="149">
        <f t="shared" si="24"/>
        <v>0.87410360771935647</v>
      </c>
      <c r="AX35" s="149">
        <f t="shared" si="25"/>
        <v>0.99998615610377373</v>
      </c>
      <c r="AY35" s="3"/>
      <c r="AZ35" s="146">
        <f t="shared" si="26"/>
        <v>1864.3600000000001</v>
      </c>
      <c r="BA35" s="3">
        <f t="shared" si="27"/>
        <v>90.93</v>
      </c>
      <c r="BB35" s="146">
        <f t="shared" si="28"/>
        <v>1513.39</v>
      </c>
      <c r="BC35" s="146">
        <f t="shared" si="29"/>
        <v>3468.6800000000003</v>
      </c>
      <c r="BD35" s="3"/>
      <c r="BE35" s="149">
        <f t="shared" si="30"/>
        <v>0.53748399967711058</v>
      </c>
      <c r="BF35" s="149">
        <f t="shared" si="31"/>
        <v>2.6214583069063737E-2</v>
      </c>
      <c r="BG35" s="149">
        <f t="shared" si="32"/>
        <v>0.43630141725382565</v>
      </c>
      <c r="BH35" s="149">
        <f t="shared" si="33"/>
        <v>1</v>
      </c>
      <c r="BI35" s="3"/>
      <c r="BJ35" s="3">
        <v>4.07</v>
      </c>
      <c r="BK35" s="3">
        <v>3.95</v>
      </c>
      <c r="BL35" s="3">
        <v>0</v>
      </c>
      <c r="BM35" s="3">
        <v>14.21</v>
      </c>
      <c r="BN35" s="3">
        <v>0</v>
      </c>
      <c r="BO35" s="3">
        <v>85.51</v>
      </c>
      <c r="BP35" s="3">
        <v>0</v>
      </c>
      <c r="BQ35" s="3">
        <v>103.16</v>
      </c>
      <c r="BR35" s="3">
        <v>210.91</v>
      </c>
      <c r="BT35" s="3">
        <f t="shared" si="34"/>
        <v>4.07</v>
      </c>
      <c r="BU35" s="3">
        <f t="shared" si="35"/>
        <v>3.95</v>
      </c>
      <c r="BV35" s="3">
        <f t="shared" si="36"/>
        <v>0</v>
      </c>
      <c r="BW35" s="3">
        <f t="shared" si="37"/>
        <v>14.21</v>
      </c>
      <c r="BX35" s="3">
        <f t="shared" si="38"/>
        <v>0</v>
      </c>
      <c r="BY35" s="3">
        <f t="shared" si="39"/>
        <v>85.51</v>
      </c>
      <c r="BZ35" s="3">
        <f t="shared" si="40"/>
        <v>103.16</v>
      </c>
      <c r="CA35" s="3">
        <f t="shared" si="41"/>
        <v>210.9</v>
      </c>
      <c r="CC35" s="149">
        <f t="shared" si="42"/>
        <v>1.9298245614035089E-2</v>
      </c>
      <c r="CD35" s="149">
        <f t="shared" si="43"/>
        <v>1.8729255571360834E-2</v>
      </c>
      <c r="CE35" s="149">
        <f t="shared" si="44"/>
        <v>0</v>
      </c>
      <c r="CF35" s="149">
        <f t="shared" si="45"/>
        <v>6.7377904220009485E-2</v>
      </c>
      <c r="CG35" s="149">
        <f t="shared" si="46"/>
        <v>0</v>
      </c>
      <c r="CH35" s="149">
        <f t="shared" si="47"/>
        <v>0.40545282124229493</v>
      </c>
      <c r="CI35" s="149">
        <f t="shared" si="48"/>
        <v>0.48914177335229964</v>
      </c>
      <c r="CJ35" s="149">
        <f t="shared" si="49"/>
        <v>1</v>
      </c>
      <c r="CK35" s="3"/>
      <c r="CL35" s="3"/>
      <c r="CM35" s="146">
        <f t="shared" si="50"/>
        <v>2746.3500000000004</v>
      </c>
      <c r="CN35" s="3">
        <f t="shared" si="51"/>
        <v>722.34</v>
      </c>
      <c r="CO35" s="3">
        <f t="shared" si="52"/>
        <v>210.9</v>
      </c>
      <c r="CP35" s="146">
        <f t="shared" si="53"/>
        <v>3679.5900000000006</v>
      </c>
      <c r="CQ35" s="3"/>
      <c r="CR35" s="146">
        <f t="shared" si="54"/>
        <v>3468.6900000000005</v>
      </c>
      <c r="CS35" s="3">
        <f t="shared" si="55"/>
        <v>210.9</v>
      </c>
      <c r="CT35" s="146">
        <f t="shared" si="56"/>
        <v>3679.5900000000006</v>
      </c>
      <c r="CU35" s="3"/>
      <c r="CV35" s="149">
        <f t="shared" si="57"/>
        <v>0.94268383162254488</v>
      </c>
      <c r="CW35" s="149">
        <f t="shared" si="58"/>
        <v>5.7316168377455089E-2</v>
      </c>
      <c r="CX35" s="149">
        <f t="shared" si="59"/>
        <v>1</v>
      </c>
    </row>
    <row r="36" spans="1:102" x14ac:dyDescent="0.25">
      <c r="A36" s="143">
        <v>1999</v>
      </c>
      <c r="B36" s="146">
        <v>1237.9000000000001</v>
      </c>
      <c r="C36" s="146">
        <v>66.58</v>
      </c>
      <c r="D36" s="146">
        <v>180.1</v>
      </c>
      <c r="E36" s="146">
        <v>52.34</v>
      </c>
      <c r="F36" s="146">
        <v>0</v>
      </c>
      <c r="G36" s="146">
        <f t="shared" si="5"/>
        <v>1536.9199999999998</v>
      </c>
      <c r="H36" s="146"/>
      <c r="I36" s="149">
        <f t="shared" si="6"/>
        <v>0.80544205293704307</v>
      </c>
      <c r="J36" s="149">
        <f t="shared" si="7"/>
        <v>4.3320407047861963E-2</v>
      </c>
      <c r="K36" s="149">
        <f t="shared" si="8"/>
        <v>0.11718241678161519</v>
      </c>
      <c r="L36" s="149">
        <f t="shared" si="9"/>
        <v>3.405512323347995E-2</v>
      </c>
      <c r="M36" s="149">
        <f t="shared" si="10"/>
        <v>0</v>
      </c>
      <c r="N36" s="149">
        <f t="shared" si="11"/>
        <v>1.0000000000000002</v>
      </c>
      <c r="P36" s="146">
        <v>170.96</v>
      </c>
      <c r="Q36" s="146">
        <v>30.15</v>
      </c>
      <c r="R36" s="146">
        <v>178.74</v>
      </c>
      <c r="S36" s="146">
        <v>6.33</v>
      </c>
      <c r="T36" s="146">
        <v>386.18</v>
      </c>
      <c r="V36" s="149">
        <f t="shared" si="12"/>
        <v>0.44269511626702573</v>
      </c>
      <c r="W36" s="149">
        <f t="shared" si="13"/>
        <v>7.8072401470816719E-2</v>
      </c>
      <c r="X36" s="149">
        <f t="shared" si="14"/>
        <v>0.4628411621523642</v>
      </c>
      <c r="Y36" s="149">
        <f t="shared" si="15"/>
        <v>1.6391320109793359E-2</v>
      </c>
      <c r="Z36" s="149">
        <f t="shared" si="16"/>
        <v>1</v>
      </c>
      <c r="AB36" s="146">
        <v>1174.26</v>
      </c>
      <c r="AC36" s="146">
        <v>39</v>
      </c>
      <c r="AD36" s="146">
        <v>101.05</v>
      </c>
      <c r="AE36" s="146">
        <v>1262.92</v>
      </c>
      <c r="AF36" s="146">
        <v>157.68</v>
      </c>
      <c r="AG36" s="146">
        <v>153.97999999999999</v>
      </c>
      <c r="AH36" s="146">
        <v>2888.9</v>
      </c>
      <c r="AJ36" s="146">
        <f t="shared" si="17"/>
        <v>1213.26</v>
      </c>
      <c r="AK36" s="146">
        <f t="shared" si="18"/>
        <v>1675.63</v>
      </c>
      <c r="AL36" s="146">
        <f t="shared" si="19"/>
        <v>2888.8900000000003</v>
      </c>
      <c r="AN36" s="149">
        <f t="shared" si="20"/>
        <v>0.41997445385597926</v>
      </c>
      <c r="AO36" s="149">
        <f t="shared" si="21"/>
        <v>0.58002554614402069</v>
      </c>
      <c r="AP36" s="149">
        <f t="shared" si="22"/>
        <v>1</v>
      </c>
      <c r="AR36" s="3">
        <v>94.55</v>
      </c>
      <c r="AS36" s="3">
        <v>664.25</v>
      </c>
      <c r="AT36" s="3">
        <v>758.79</v>
      </c>
      <c r="AV36" s="149">
        <f t="shared" si="23"/>
        <v>0.12460628105272868</v>
      </c>
      <c r="AW36" s="149">
        <f t="shared" si="24"/>
        <v>0.87540689782416747</v>
      </c>
      <c r="AX36" s="149">
        <f t="shared" si="25"/>
        <v>1.0000131788768962</v>
      </c>
      <c r="AY36" s="3"/>
      <c r="AZ36" s="146">
        <f t="shared" si="26"/>
        <v>1877.51</v>
      </c>
      <c r="BA36" s="3">
        <f t="shared" si="27"/>
        <v>94.55</v>
      </c>
      <c r="BB36" s="146">
        <f t="shared" si="28"/>
        <v>1675.63</v>
      </c>
      <c r="BC36" s="146">
        <f t="shared" si="29"/>
        <v>3647.69</v>
      </c>
      <c r="BD36" s="3"/>
      <c r="BE36" s="149">
        <f t="shared" si="30"/>
        <v>0.51471205064026826</v>
      </c>
      <c r="BF36" s="149">
        <f t="shared" si="31"/>
        <v>2.5920514078773139E-2</v>
      </c>
      <c r="BG36" s="149">
        <f t="shared" si="32"/>
        <v>0.45936743528095864</v>
      </c>
      <c r="BH36" s="149">
        <f t="shared" si="33"/>
        <v>1</v>
      </c>
      <c r="BI36" s="3"/>
      <c r="BJ36" s="3">
        <v>4.1500000000000004</v>
      </c>
      <c r="BK36" s="164">
        <v>4.0999999999999996</v>
      </c>
      <c r="BL36" s="3">
        <v>0</v>
      </c>
      <c r="BM36" s="3">
        <v>11.19</v>
      </c>
      <c r="BN36" s="3">
        <v>0</v>
      </c>
      <c r="BO36" s="3">
        <v>93.93</v>
      </c>
      <c r="BP36" s="3">
        <v>0</v>
      </c>
      <c r="BQ36" s="3">
        <v>102.13</v>
      </c>
      <c r="BR36" s="3">
        <v>215.49</v>
      </c>
      <c r="BT36" s="3">
        <f t="shared" si="34"/>
        <v>4.1500000000000004</v>
      </c>
      <c r="BU36" s="3">
        <f t="shared" si="35"/>
        <v>4.0999999999999996</v>
      </c>
      <c r="BV36" s="3">
        <f t="shared" si="36"/>
        <v>0</v>
      </c>
      <c r="BW36" s="3">
        <f t="shared" si="37"/>
        <v>11.19</v>
      </c>
      <c r="BX36" s="3">
        <f t="shared" si="38"/>
        <v>0</v>
      </c>
      <c r="BY36" s="3">
        <f t="shared" si="39"/>
        <v>93.93</v>
      </c>
      <c r="BZ36" s="3">
        <f t="shared" si="40"/>
        <v>102.13</v>
      </c>
      <c r="CA36" s="3">
        <f t="shared" si="41"/>
        <v>215.5</v>
      </c>
      <c r="CC36" s="149">
        <f t="shared" si="42"/>
        <v>1.925754060324826E-2</v>
      </c>
      <c r="CD36" s="149">
        <f t="shared" si="43"/>
        <v>1.9025522041763339E-2</v>
      </c>
      <c r="CE36" s="149">
        <f t="shared" si="44"/>
        <v>0</v>
      </c>
      <c r="CF36" s="149">
        <f t="shared" si="45"/>
        <v>5.1925754060324826E-2</v>
      </c>
      <c r="CG36" s="149">
        <f t="shared" si="46"/>
        <v>0</v>
      </c>
      <c r="CH36" s="149">
        <f t="shared" si="47"/>
        <v>0.43587006960556846</v>
      </c>
      <c r="CI36" s="149">
        <f t="shared" si="48"/>
        <v>0.47392111368909512</v>
      </c>
      <c r="CJ36" s="149">
        <f t="shared" si="49"/>
        <v>1</v>
      </c>
      <c r="CK36" s="3"/>
      <c r="CL36" s="3"/>
      <c r="CM36" s="146">
        <f t="shared" si="50"/>
        <v>2888.8900000000003</v>
      </c>
      <c r="CN36" s="3">
        <f t="shared" si="51"/>
        <v>758.79</v>
      </c>
      <c r="CO36" s="3">
        <f t="shared" si="52"/>
        <v>215.5</v>
      </c>
      <c r="CP36" s="146">
        <f t="shared" si="53"/>
        <v>3863.1800000000003</v>
      </c>
      <c r="CQ36" s="3"/>
      <c r="CR36" s="146">
        <f t="shared" si="54"/>
        <v>3647.6800000000003</v>
      </c>
      <c r="CS36" s="3">
        <f t="shared" si="55"/>
        <v>215.5</v>
      </c>
      <c r="CT36" s="146">
        <f t="shared" si="56"/>
        <v>3863.1800000000003</v>
      </c>
      <c r="CU36" s="3"/>
      <c r="CV36" s="149">
        <f t="shared" si="57"/>
        <v>0.94421694044802473</v>
      </c>
      <c r="CW36" s="149">
        <f t="shared" si="58"/>
        <v>5.5783059551975309E-2</v>
      </c>
      <c r="CX36" s="149">
        <f t="shared" si="59"/>
        <v>1</v>
      </c>
    </row>
    <row r="37" spans="1:102" x14ac:dyDescent="0.25">
      <c r="A37" s="143">
        <v>2000</v>
      </c>
      <c r="B37" s="146">
        <v>1184.93</v>
      </c>
      <c r="C37" s="146">
        <v>106.4</v>
      </c>
      <c r="D37" s="146">
        <v>175.26</v>
      </c>
      <c r="E37" s="146">
        <v>60.18</v>
      </c>
      <c r="F37" s="146">
        <v>0</v>
      </c>
      <c r="G37" s="146">
        <f t="shared" si="5"/>
        <v>1526.7700000000002</v>
      </c>
      <c r="H37" s="146"/>
      <c r="I37" s="149">
        <f t="shared" si="6"/>
        <v>0.77610249087943828</v>
      </c>
      <c r="J37" s="149">
        <f t="shared" si="7"/>
        <v>6.9689606162028322E-2</v>
      </c>
      <c r="K37" s="149">
        <f t="shared" si="8"/>
        <v>0.11479135691688988</v>
      </c>
      <c r="L37" s="149">
        <f t="shared" si="9"/>
        <v>3.9416546041643463E-2</v>
      </c>
      <c r="M37" s="149">
        <f t="shared" si="10"/>
        <v>0</v>
      </c>
      <c r="N37" s="149">
        <f t="shared" si="11"/>
        <v>1</v>
      </c>
      <c r="P37" s="146">
        <v>176.7</v>
      </c>
      <c r="Q37" s="146">
        <v>34.49</v>
      </c>
      <c r="R37" s="146">
        <v>189.07</v>
      </c>
      <c r="S37" s="146">
        <v>6.7</v>
      </c>
      <c r="T37" s="146">
        <v>406.96</v>
      </c>
      <c r="V37" s="149">
        <f t="shared" si="12"/>
        <v>0.43419500688028306</v>
      </c>
      <c r="W37" s="149">
        <f t="shared" si="13"/>
        <v>8.4750344014153739E-2</v>
      </c>
      <c r="X37" s="149">
        <f t="shared" si="14"/>
        <v>0.46459111460585806</v>
      </c>
      <c r="Y37" s="149">
        <f t="shared" si="15"/>
        <v>1.6463534499705133E-2</v>
      </c>
      <c r="Z37" s="149">
        <f t="shared" si="16"/>
        <v>1</v>
      </c>
      <c r="AB37" s="146">
        <v>1088.24</v>
      </c>
      <c r="AC37" s="146">
        <v>49.73</v>
      </c>
      <c r="AD37" s="146">
        <v>110.89</v>
      </c>
      <c r="AE37" s="146">
        <v>1430.09</v>
      </c>
      <c r="AF37" s="146">
        <v>192.88</v>
      </c>
      <c r="AG37" s="146">
        <v>157.55000000000001</v>
      </c>
      <c r="AH37" s="146">
        <v>3029.38</v>
      </c>
      <c r="AJ37" s="146">
        <f t="shared" si="17"/>
        <v>1137.97</v>
      </c>
      <c r="AK37" s="146">
        <f t="shared" si="18"/>
        <v>1891.41</v>
      </c>
      <c r="AL37" s="146">
        <f t="shared" si="19"/>
        <v>3029.38</v>
      </c>
      <c r="AN37" s="149">
        <f t="shared" si="20"/>
        <v>0.37564452132119441</v>
      </c>
      <c r="AO37" s="149">
        <f t="shared" si="21"/>
        <v>0.62435547867880559</v>
      </c>
      <c r="AP37" s="149">
        <f t="shared" si="22"/>
        <v>1</v>
      </c>
      <c r="AR37" s="3">
        <v>100.8</v>
      </c>
      <c r="AS37" s="3">
        <v>693.02</v>
      </c>
      <c r="AT37" s="3">
        <v>793.82</v>
      </c>
      <c r="AV37" s="149">
        <f t="shared" si="23"/>
        <v>0.12698092766622154</v>
      </c>
      <c r="AW37" s="149">
        <f t="shared" si="24"/>
        <v>0.8730190723337784</v>
      </c>
      <c r="AX37" s="149">
        <f t="shared" si="25"/>
        <v>1</v>
      </c>
      <c r="AY37" s="3"/>
      <c r="AZ37" s="146">
        <f t="shared" si="26"/>
        <v>1830.99</v>
      </c>
      <c r="BA37" s="3">
        <f t="shared" si="27"/>
        <v>100.8</v>
      </c>
      <c r="BB37" s="146">
        <f t="shared" si="28"/>
        <v>1891.41</v>
      </c>
      <c r="BC37" s="146">
        <f t="shared" si="29"/>
        <v>3823.2</v>
      </c>
      <c r="BD37" s="3"/>
      <c r="BE37" s="149">
        <f t="shared" si="30"/>
        <v>0.47891556811048341</v>
      </c>
      <c r="BF37" s="149">
        <f t="shared" si="31"/>
        <v>2.6365348399246705E-2</v>
      </c>
      <c r="BG37" s="149">
        <f t="shared" si="32"/>
        <v>0.49471908349027</v>
      </c>
      <c r="BH37" s="149">
        <f t="shared" si="33"/>
        <v>1.0000000000000002</v>
      </c>
      <c r="BI37" s="3"/>
      <c r="BJ37" s="3">
        <v>4.22</v>
      </c>
      <c r="BK37" s="164">
        <v>17.059999999999999</v>
      </c>
      <c r="BL37" s="3">
        <v>0</v>
      </c>
      <c r="BM37" s="3">
        <v>8.17</v>
      </c>
      <c r="BN37" s="3">
        <v>0</v>
      </c>
      <c r="BO37" s="3">
        <v>102.39</v>
      </c>
      <c r="BP37" s="3">
        <v>0</v>
      </c>
      <c r="BQ37" s="3">
        <v>101.11</v>
      </c>
      <c r="BR37" s="3">
        <v>232.95</v>
      </c>
      <c r="BT37" s="3">
        <f t="shared" si="34"/>
        <v>4.22</v>
      </c>
      <c r="BU37" s="3">
        <f t="shared" si="35"/>
        <v>17.059999999999999</v>
      </c>
      <c r="BV37" s="3">
        <f t="shared" si="36"/>
        <v>0</v>
      </c>
      <c r="BW37" s="3">
        <f t="shared" si="37"/>
        <v>8.17</v>
      </c>
      <c r="BX37" s="3">
        <f t="shared" si="38"/>
        <v>0</v>
      </c>
      <c r="BY37" s="3">
        <f t="shared" si="39"/>
        <v>102.39</v>
      </c>
      <c r="BZ37" s="3">
        <f t="shared" si="40"/>
        <v>101.11</v>
      </c>
      <c r="CA37" s="3">
        <f t="shared" si="41"/>
        <v>232.95</v>
      </c>
      <c r="CC37" s="149">
        <f t="shared" si="42"/>
        <v>1.8115475423910711E-2</v>
      </c>
      <c r="CD37" s="149">
        <f t="shared" si="43"/>
        <v>7.3234599699506325E-2</v>
      </c>
      <c r="CE37" s="149">
        <f t="shared" si="44"/>
        <v>0</v>
      </c>
      <c r="CF37" s="149">
        <f t="shared" si="45"/>
        <v>3.5071903842026186E-2</v>
      </c>
      <c r="CG37" s="149">
        <f t="shared" si="46"/>
        <v>0</v>
      </c>
      <c r="CH37" s="149">
        <f t="shared" si="47"/>
        <v>0.4395363811976819</v>
      </c>
      <c r="CI37" s="149">
        <f t="shared" si="48"/>
        <v>0.43404163983687488</v>
      </c>
      <c r="CJ37" s="149">
        <f t="shared" si="49"/>
        <v>1</v>
      </c>
      <c r="CK37" s="3"/>
      <c r="CL37" s="3"/>
      <c r="CM37" s="146">
        <f t="shared" si="50"/>
        <v>3029.38</v>
      </c>
      <c r="CN37" s="3">
        <f t="shared" si="51"/>
        <v>793.82</v>
      </c>
      <c r="CO37" s="3">
        <f t="shared" si="52"/>
        <v>232.95</v>
      </c>
      <c r="CP37" s="146">
        <f t="shared" si="53"/>
        <v>4056.15</v>
      </c>
      <c r="CQ37" s="3"/>
      <c r="CR37" s="146">
        <f t="shared" si="54"/>
        <v>3823.2000000000003</v>
      </c>
      <c r="CS37" s="3">
        <f t="shared" si="55"/>
        <v>232.95</v>
      </c>
      <c r="CT37" s="146">
        <f t="shared" si="56"/>
        <v>4056.15</v>
      </c>
      <c r="CU37" s="3"/>
      <c r="CV37" s="149">
        <f t="shared" si="57"/>
        <v>0.94256869198624316</v>
      </c>
      <c r="CW37" s="149">
        <f t="shared" si="58"/>
        <v>5.7431308013756885E-2</v>
      </c>
      <c r="CX37" s="149">
        <f t="shared" si="59"/>
        <v>1</v>
      </c>
    </row>
    <row r="38" spans="1:102" x14ac:dyDescent="0.25">
      <c r="A38" s="143">
        <v>2001</v>
      </c>
      <c r="B38" s="146">
        <v>1130.17</v>
      </c>
      <c r="C38" s="146">
        <v>146.13999999999999</v>
      </c>
      <c r="D38" s="146">
        <v>169.78</v>
      </c>
      <c r="E38" s="146">
        <v>68.44</v>
      </c>
      <c r="F38" s="146">
        <v>0</v>
      </c>
      <c r="G38" s="146">
        <f t="shared" si="5"/>
        <v>1514.53</v>
      </c>
      <c r="H38" s="146"/>
      <c r="I38" s="149">
        <f t="shared" si="6"/>
        <v>0.74621829874614576</v>
      </c>
      <c r="J38" s="149">
        <f t="shared" si="7"/>
        <v>9.6491981010610545E-2</v>
      </c>
      <c r="K38" s="149">
        <f t="shared" si="8"/>
        <v>0.11210078374149077</v>
      </c>
      <c r="L38" s="149">
        <f t="shared" si="9"/>
        <v>4.518893650175302E-2</v>
      </c>
      <c r="M38" s="149">
        <f t="shared" si="10"/>
        <v>0</v>
      </c>
      <c r="N38" s="149">
        <f t="shared" si="11"/>
        <v>1</v>
      </c>
      <c r="P38" s="146">
        <v>177.78</v>
      </c>
      <c r="Q38" s="146">
        <v>41.58</v>
      </c>
      <c r="R38" s="146">
        <v>199.28</v>
      </c>
      <c r="S38" s="146">
        <v>7.06</v>
      </c>
      <c r="T38" s="146">
        <v>425.71</v>
      </c>
      <c r="V38" s="149">
        <f t="shared" si="12"/>
        <v>0.41760823095534522</v>
      </c>
      <c r="W38" s="149">
        <f t="shared" si="13"/>
        <v>9.7672124216015593E-2</v>
      </c>
      <c r="X38" s="149">
        <f t="shared" si="14"/>
        <v>0.46811209508820562</v>
      </c>
      <c r="Y38" s="149">
        <f t="shared" si="15"/>
        <v>1.6584059571069506E-2</v>
      </c>
      <c r="Z38" s="149">
        <f t="shared" si="16"/>
        <v>0.99997650983063591</v>
      </c>
      <c r="AB38" s="146">
        <v>951.21</v>
      </c>
      <c r="AC38" s="146">
        <v>62.42</v>
      </c>
      <c r="AD38" s="146">
        <v>120.59</v>
      </c>
      <c r="AE38" s="146">
        <v>1595.32</v>
      </c>
      <c r="AF38" s="146">
        <v>265.57</v>
      </c>
      <c r="AG38" s="146">
        <v>160.66</v>
      </c>
      <c r="AH38" s="146">
        <v>3155.78</v>
      </c>
      <c r="AJ38" s="146">
        <f t="shared" si="17"/>
        <v>1013.63</v>
      </c>
      <c r="AK38" s="146">
        <f t="shared" si="18"/>
        <v>2142.14</v>
      </c>
      <c r="AL38" s="146">
        <f t="shared" si="19"/>
        <v>3155.77</v>
      </c>
      <c r="AN38" s="149">
        <f t="shared" si="20"/>
        <v>0.32119894669129878</v>
      </c>
      <c r="AO38" s="149">
        <f t="shared" si="21"/>
        <v>0.67880105330870122</v>
      </c>
      <c r="AP38" s="149">
        <f t="shared" si="22"/>
        <v>1</v>
      </c>
      <c r="AR38" s="3">
        <v>106.91</v>
      </c>
      <c r="AS38" s="3">
        <v>720</v>
      </c>
      <c r="AT38" s="3">
        <v>826.9</v>
      </c>
      <c r="AV38" s="149">
        <f t="shared" si="23"/>
        <v>0.12929011972427137</v>
      </c>
      <c r="AW38" s="149">
        <f t="shared" si="24"/>
        <v>0.87072197363647363</v>
      </c>
      <c r="AX38" s="149">
        <f t="shared" si="25"/>
        <v>1.000012093360745</v>
      </c>
      <c r="AY38" s="3"/>
      <c r="AZ38" s="146">
        <f t="shared" si="26"/>
        <v>1733.63</v>
      </c>
      <c r="BA38" s="3">
        <f t="shared" si="27"/>
        <v>106.91</v>
      </c>
      <c r="BB38" s="146">
        <f t="shared" si="28"/>
        <v>2142.14</v>
      </c>
      <c r="BC38" s="146">
        <f t="shared" si="29"/>
        <v>3982.6800000000003</v>
      </c>
      <c r="BD38" s="3"/>
      <c r="BE38" s="149">
        <f t="shared" si="30"/>
        <v>0.43529231572709831</v>
      </c>
      <c r="BF38" s="149">
        <f t="shared" si="31"/>
        <v>2.6843733365472494E-2</v>
      </c>
      <c r="BG38" s="149">
        <f t="shared" si="32"/>
        <v>0.53786395090742911</v>
      </c>
      <c r="BH38" s="149">
        <f t="shared" si="33"/>
        <v>0.99999999999999989</v>
      </c>
      <c r="BI38" s="3"/>
      <c r="BJ38" s="3">
        <v>4.28</v>
      </c>
      <c r="BK38" s="3">
        <v>17.57</v>
      </c>
      <c r="BL38" s="3">
        <v>0</v>
      </c>
      <c r="BM38" s="3">
        <v>7.37</v>
      </c>
      <c r="BN38" s="3">
        <v>0</v>
      </c>
      <c r="BO38" s="3">
        <v>111.29</v>
      </c>
      <c r="BP38" s="3">
        <v>0</v>
      </c>
      <c r="BQ38" s="3">
        <v>98.08</v>
      </c>
      <c r="BR38" s="3">
        <v>238.59</v>
      </c>
      <c r="BT38" s="3">
        <f t="shared" si="34"/>
        <v>4.28</v>
      </c>
      <c r="BU38" s="3">
        <f t="shared" si="35"/>
        <v>17.57</v>
      </c>
      <c r="BV38" s="3">
        <f t="shared" si="36"/>
        <v>0</v>
      </c>
      <c r="BW38" s="3">
        <f t="shared" si="37"/>
        <v>7.37</v>
      </c>
      <c r="BX38" s="3">
        <f t="shared" si="38"/>
        <v>0</v>
      </c>
      <c r="BY38" s="3">
        <f t="shared" si="39"/>
        <v>111.29</v>
      </c>
      <c r="BZ38" s="3">
        <f t="shared" si="40"/>
        <v>98.08</v>
      </c>
      <c r="CA38" s="3">
        <f t="shared" si="41"/>
        <v>238.59000000000003</v>
      </c>
      <c r="CC38" s="149">
        <f t="shared" si="42"/>
        <v>1.7938723332914203E-2</v>
      </c>
      <c r="CD38" s="149">
        <f t="shared" si="43"/>
        <v>7.3640974055911801E-2</v>
      </c>
      <c r="CE38" s="149">
        <f t="shared" si="44"/>
        <v>0</v>
      </c>
      <c r="CF38" s="149">
        <f t="shared" si="45"/>
        <v>3.0889810972798522E-2</v>
      </c>
      <c r="CG38" s="149">
        <f t="shared" si="46"/>
        <v>0</v>
      </c>
      <c r="CH38" s="149">
        <f t="shared" si="47"/>
        <v>0.46644871956075273</v>
      </c>
      <c r="CI38" s="149">
        <f t="shared" si="48"/>
        <v>0.41108177207762264</v>
      </c>
      <c r="CJ38" s="149">
        <f t="shared" si="49"/>
        <v>0.99999999999999989</v>
      </c>
      <c r="CK38" s="3"/>
      <c r="CL38" s="3"/>
      <c r="CM38" s="146">
        <f t="shared" si="50"/>
        <v>3155.77</v>
      </c>
      <c r="CN38" s="3">
        <f t="shared" si="51"/>
        <v>826.9</v>
      </c>
      <c r="CO38" s="3">
        <f t="shared" si="52"/>
        <v>238.59000000000003</v>
      </c>
      <c r="CP38" s="146">
        <f t="shared" si="53"/>
        <v>4221.26</v>
      </c>
      <c r="CQ38" s="3"/>
      <c r="CR38" s="146">
        <f t="shared" si="54"/>
        <v>3982.67</v>
      </c>
      <c r="CS38" s="3">
        <f t="shared" si="55"/>
        <v>238.59000000000003</v>
      </c>
      <c r="CT38" s="146">
        <f t="shared" si="56"/>
        <v>4221.26</v>
      </c>
      <c r="CU38" s="3"/>
      <c r="CV38" s="149">
        <f t="shared" si="57"/>
        <v>0.943478961258013</v>
      </c>
      <c r="CW38" s="149">
        <f t="shared" si="58"/>
        <v>5.6521038741986995E-2</v>
      </c>
      <c r="CX38" s="149">
        <f t="shared" si="59"/>
        <v>1</v>
      </c>
    </row>
    <row r="39" spans="1:102" x14ac:dyDescent="0.25">
      <c r="A39" s="143">
        <v>2002</v>
      </c>
      <c r="B39" s="146">
        <v>1130.5999999999999</v>
      </c>
      <c r="C39" s="146">
        <v>195.91</v>
      </c>
      <c r="D39" s="146">
        <v>172.37</v>
      </c>
      <c r="E39" s="146">
        <v>80.89</v>
      </c>
      <c r="F39" s="146">
        <v>0</v>
      </c>
      <c r="G39" s="146">
        <f t="shared" si="5"/>
        <v>1579.7700000000002</v>
      </c>
      <c r="H39" s="146"/>
      <c r="I39" s="149">
        <f t="shared" si="6"/>
        <v>0.71567380061654529</v>
      </c>
      <c r="J39" s="149">
        <f t="shared" si="7"/>
        <v>0.12401172322553282</v>
      </c>
      <c r="K39" s="149">
        <f t="shared" si="8"/>
        <v>0.10911081992948339</v>
      </c>
      <c r="L39" s="149">
        <f t="shared" si="9"/>
        <v>5.120365622843831E-2</v>
      </c>
      <c r="M39" s="149">
        <f t="shared" si="10"/>
        <v>0</v>
      </c>
      <c r="N39" s="149">
        <f t="shared" si="11"/>
        <v>0.99999999999999978</v>
      </c>
      <c r="P39" s="146">
        <v>171.87</v>
      </c>
      <c r="Q39" s="146">
        <v>52.67</v>
      </c>
      <c r="R39" s="146">
        <v>209.69</v>
      </c>
      <c r="S39" s="146">
        <v>7.43</v>
      </c>
      <c r="T39" s="146">
        <v>441.66</v>
      </c>
      <c r="V39" s="149">
        <f t="shared" si="12"/>
        <v>0.38914549653579678</v>
      </c>
      <c r="W39" s="149">
        <f t="shared" si="13"/>
        <v>0.11925463025856994</v>
      </c>
      <c r="X39" s="149">
        <f t="shared" si="14"/>
        <v>0.4747769777657021</v>
      </c>
      <c r="Y39" s="149">
        <f t="shared" si="15"/>
        <v>1.6822895439931169E-2</v>
      </c>
      <c r="Z39" s="149">
        <f t="shared" si="16"/>
        <v>1</v>
      </c>
      <c r="AB39" s="146">
        <v>807.33</v>
      </c>
      <c r="AC39" s="146">
        <v>79.02</v>
      </c>
      <c r="AD39" s="146">
        <v>130.47</v>
      </c>
      <c r="AE39" s="146">
        <v>1745.8</v>
      </c>
      <c r="AF39" s="146">
        <v>355.24</v>
      </c>
      <c r="AG39" s="146">
        <v>163.81</v>
      </c>
      <c r="AH39" s="146">
        <v>3281.67</v>
      </c>
      <c r="AJ39" s="146">
        <f t="shared" si="17"/>
        <v>886.35</v>
      </c>
      <c r="AK39" s="146">
        <f t="shared" si="18"/>
        <v>2395.3200000000002</v>
      </c>
      <c r="AL39" s="146">
        <f t="shared" si="19"/>
        <v>3281.67</v>
      </c>
      <c r="AN39" s="149">
        <f t="shared" si="20"/>
        <v>0.27009114261945899</v>
      </c>
      <c r="AO39" s="149">
        <f t="shared" si="21"/>
        <v>0.72990885738054101</v>
      </c>
      <c r="AP39" s="149">
        <f t="shared" si="22"/>
        <v>1</v>
      </c>
      <c r="AR39" s="3">
        <v>112.46</v>
      </c>
      <c r="AS39" s="3">
        <v>746.65</v>
      </c>
      <c r="AT39" s="3">
        <v>859.11</v>
      </c>
      <c r="AV39" s="149">
        <f t="shared" si="23"/>
        <v>0.13090291115223893</v>
      </c>
      <c r="AW39" s="149">
        <f t="shared" si="24"/>
        <v>0.86909708884776105</v>
      </c>
      <c r="AX39" s="149">
        <f t="shared" si="25"/>
        <v>1</v>
      </c>
      <c r="AY39" s="3"/>
      <c r="AZ39" s="146">
        <f t="shared" si="26"/>
        <v>1633</v>
      </c>
      <c r="BA39" s="3">
        <f t="shared" si="27"/>
        <v>112.46</v>
      </c>
      <c r="BB39" s="146">
        <f t="shared" si="28"/>
        <v>2395.3200000000002</v>
      </c>
      <c r="BC39" s="146">
        <f t="shared" si="29"/>
        <v>4140.7800000000007</v>
      </c>
      <c r="BD39" s="3"/>
      <c r="BE39" s="149">
        <f t="shared" si="30"/>
        <v>0.39437014282333271</v>
      </c>
      <c r="BF39" s="149">
        <f t="shared" si="31"/>
        <v>2.7159134269388853E-2</v>
      </c>
      <c r="BG39" s="149">
        <f t="shared" si="32"/>
        <v>0.5784707229072783</v>
      </c>
      <c r="BH39" s="149">
        <f t="shared" si="33"/>
        <v>0.99999999999999989</v>
      </c>
      <c r="BI39" s="3"/>
      <c r="BJ39" s="3">
        <v>4.34</v>
      </c>
      <c r="BK39" s="3">
        <v>18.079999999999998</v>
      </c>
      <c r="BL39" s="3">
        <v>0</v>
      </c>
      <c r="BM39" s="3">
        <v>6.61</v>
      </c>
      <c r="BN39" s="3">
        <v>0</v>
      </c>
      <c r="BO39" s="3">
        <v>120.2</v>
      </c>
      <c r="BP39" s="3">
        <v>0</v>
      </c>
      <c r="BQ39" s="3">
        <v>95.04</v>
      </c>
      <c r="BR39" s="3">
        <v>244.29</v>
      </c>
      <c r="BT39" s="3">
        <f t="shared" si="34"/>
        <v>4.34</v>
      </c>
      <c r="BU39" s="3">
        <f t="shared" si="35"/>
        <v>18.079999999999998</v>
      </c>
      <c r="BV39" s="3">
        <f t="shared" si="36"/>
        <v>0</v>
      </c>
      <c r="BW39" s="3">
        <f t="shared" si="37"/>
        <v>6.61</v>
      </c>
      <c r="BX39" s="3">
        <f t="shared" si="38"/>
        <v>0</v>
      </c>
      <c r="BY39" s="3">
        <f t="shared" si="39"/>
        <v>120.2</v>
      </c>
      <c r="BZ39" s="3">
        <f t="shared" si="40"/>
        <v>95.04</v>
      </c>
      <c r="CA39" s="3">
        <f t="shared" si="41"/>
        <v>244.26999999999998</v>
      </c>
      <c r="CC39" s="149">
        <f t="shared" si="42"/>
        <v>1.77672247922381E-2</v>
      </c>
      <c r="CD39" s="149">
        <f t="shared" si="43"/>
        <v>7.4016457199001101E-2</v>
      </c>
      <c r="CE39" s="149">
        <f t="shared" si="44"/>
        <v>0</v>
      </c>
      <c r="CF39" s="149">
        <f t="shared" si="45"/>
        <v>2.7060220248086138E-2</v>
      </c>
      <c r="CG39" s="149">
        <f t="shared" si="46"/>
        <v>0</v>
      </c>
      <c r="CH39" s="149">
        <f t="shared" si="47"/>
        <v>0.49207843779424415</v>
      </c>
      <c r="CI39" s="149">
        <f t="shared" si="48"/>
        <v>0.38907765996643062</v>
      </c>
      <c r="CJ39" s="149">
        <f t="shared" si="49"/>
        <v>1</v>
      </c>
      <c r="CK39" s="3"/>
      <c r="CL39" s="3"/>
      <c r="CM39" s="146">
        <f t="shared" si="50"/>
        <v>3281.67</v>
      </c>
      <c r="CN39" s="3">
        <f t="shared" si="51"/>
        <v>859.11</v>
      </c>
      <c r="CO39" s="3">
        <f t="shared" si="52"/>
        <v>244.26999999999998</v>
      </c>
      <c r="CP39" s="146">
        <f t="shared" si="53"/>
        <v>4385.0499999999993</v>
      </c>
      <c r="CQ39" s="3"/>
      <c r="CR39" s="146">
        <f t="shared" si="54"/>
        <v>4140.78</v>
      </c>
      <c r="CS39" s="3">
        <f t="shared" si="55"/>
        <v>244.26999999999998</v>
      </c>
      <c r="CT39" s="146">
        <f t="shared" si="56"/>
        <v>4385.0499999999993</v>
      </c>
      <c r="CU39" s="3"/>
      <c r="CV39" s="149">
        <f t="shared" si="57"/>
        <v>0.94429481989943109</v>
      </c>
      <c r="CW39" s="149">
        <f t="shared" si="58"/>
        <v>5.5705180100568984E-2</v>
      </c>
      <c r="CX39" s="149">
        <f t="shared" si="59"/>
        <v>1</v>
      </c>
    </row>
    <row r="40" spans="1:102" x14ac:dyDescent="0.25">
      <c r="A40" s="143">
        <v>2003</v>
      </c>
      <c r="B40" s="146">
        <v>1092.6600000000001</v>
      </c>
      <c r="C40" s="146">
        <v>241.95</v>
      </c>
      <c r="D40" s="146">
        <v>168.83</v>
      </c>
      <c r="E40" s="146">
        <v>91.26</v>
      </c>
      <c r="F40" s="146">
        <v>0.94</v>
      </c>
      <c r="G40" s="146">
        <f t="shared" si="5"/>
        <v>1595.64</v>
      </c>
      <c r="H40" s="146"/>
      <c r="I40" s="149">
        <f t="shared" si="6"/>
        <v>0.68477852147100848</v>
      </c>
      <c r="J40" s="149">
        <f t="shared" si="7"/>
        <v>0.15163194705572683</v>
      </c>
      <c r="K40" s="149">
        <f t="shared" si="8"/>
        <v>0.10580707427740593</v>
      </c>
      <c r="L40" s="149">
        <f t="shared" si="9"/>
        <v>5.7193351883883581E-2</v>
      </c>
      <c r="M40" s="149">
        <f t="shared" si="10"/>
        <v>5.8910531197513218E-4</v>
      </c>
      <c r="N40" s="149">
        <f t="shared" si="11"/>
        <v>1</v>
      </c>
      <c r="P40" s="146">
        <v>163.05000000000001</v>
      </c>
      <c r="Q40" s="146">
        <v>65.06</v>
      </c>
      <c r="R40" s="146">
        <v>220.28</v>
      </c>
      <c r="S40" s="146">
        <v>7.81</v>
      </c>
      <c r="T40" s="146">
        <v>456.19</v>
      </c>
      <c r="V40" s="149">
        <f t="shared" si="12"/>
        <v>0.35741686577960941</v>
      </c>
      <c r="W40" s="149">
        <f t="shared" si="13"/>
        <v>0.1426160152568009</v>
      </c>
      <c r="X40" s="149">
        <f t="shared" si="14"/>
        <v>0.48286898003025058</v>
      </c>
      <c r="Y40" s="149">
        <f t="shared" si="15"/>
        <v>1.7120059624279357E-2</v>
      </c>
      <c r="Z40" s="149">
        <f t="shared" si="16"/>
        <v>1.0000219206909402</v>
      </c>
      <c r="AB40" s="146">
        <v>685.52</v>
      </c>
      <c r="AC40" s="146">
        <v>104.23</v>
      </c>
      <c r="AD40" s="146">
        <v>140.52000000000001</v>
      </c>
      <c r="AE40" s="146">
        <v>1867.98</v>
      </c>
      <c r="AF40" s="146">
        <v>441.93</v>
      </c>
      <c r="AG40" s="146">
        <v>166.98</v>
      </c>
      <c r="AH40" s="146">
        <v>3407.16</v>
      </c>
      <c r="AJ40" s="146">
        <f t="shared" si="17"/>
        <v>789.75</v>
      </c>
      <c r="AK40" s="146">
        <f t="shared" si="18"/>
        <v>2617.41</v>
      </c>
      <c r="AL40" s="146">
        <f t="shared" si="19"/>
        <v>3407.16</v>
      </c>
      <c r="AN40" s="149">
        <f t="shared" si="20"/>
        <v>0.23179128658472159</v>
      </c>
      <c r="AO40" s="149">
        <f t="shared" si="21"/>
        <v>0.76820871341527841</v>
      </c>
      <c r="AP40" s="149">
        <f t="shared" si="22"/>
        <v>1</v>
      </c>
      <c r="AR40" s="3">
        <v>124.13</v>
      </c>
      <c r="AS40" s="3">
        <v>756.81</v>
      </c>
      <c r="AT40" s="3">
        <v>880.94</v>
      </c>
      <c r="AV40" s="149">
        <f t="shared" si="23"/>
        <v>0.14090630462914613</v>
      </c>
      <c r="AW40" s="149">
        <f t="shared" si="24"/>
        <v>0.85909369537085378</v>
      </c>
      <c r="AX40" s="149">
        <f t="shared" si="25"/>
        <v>0.99999999999999989</v>
      </c>
      <c r="AY40" s="3"/>
      <c r="AZ40" s="146">
        <f t="shared" si="26"/>
        <v>1546.56</v>
      </c>
      <c r="BA40" s="3">
        <f t="shared" si="27"/>
        <v>124.13</v>
      </c>
      <c r="BB40" s="146">
        <f t="shared" si="28"/>
        <v>2617.41</v>
      </c>
      <c r="BC40" s="146">
        <f t="shared" si="29"/>
        <v>4288.1000000000004</v>
      </c>
      <c r="BD40" s="3"/>
      <c r="BE40" s="149">
        <f t="shared" si="30"/>
        <v>0.36066323080152046</v>
      </c>
      <c r="BF40" s="149">
        <f t="shared" si="31"/>
        <v>2.8947552529092136E-2</v>
      </c>
      <c r="BG40" s="149">
        <f t="shared" si="32"/>
        <v>0.61038921666938728</v>
      </c>
      <c r="BH40" s="149">
        <f t="shared" si="33"/>
        <v>0.99999999999999989</v>
      </c>
      <c r="BI40" s="3"/>
      <c r="BJ40" s="3">
        <v>4.4000000000000004</v>
      </c>
      <c r="BK40" s="3">
        <v>18.600000000000001</v>
      </c>
      <c r="BL40" s="3">
        <v>0</v>
      </c>
      <c r="BM40" s="3">
        <v>6.01</v>
      </c>
      <c r="BN40" s="3">
        <v>0</v>
      </c>
      <c r="BO40" s="3">
        <v>129.05000000000001</v>
      </c>
      <c r="BP40" s="3">
        <v>0</v>
      </c>
      <c r="BQ40" s="3">
        <v>92.01</v>
      </c>
      <c r="BR40" s="3">
        <v>250.07</v>
      </c>
      <c r="BT40" s="3">
        <f t="shared" si="34"/>
        <v>4.4000000000000004</v>
      </c>
      <c r="BU40" s="3">
        <f t="shared" si="35"/>
        <v>18.600000000000001</v>
      </c>
      <c r="BV40" s="3">
        <f t="shared" si="36"/>
        <v>0</v>
      </c>
      <c r="BW40" s="3">
        <f t="shared" si="37"/>
        <v>6.01</v>
      </c>
      <c r="BX40" s="3">
        <f t="shared" si="38"/>
        <v>0</v>
      </c>
      <c r="BY40" s="3">
        <f t="shared" si="39"/>
        <v>129.05000000000001</v>
      </c>
      <c r="BZ40" s="3">
        <f t="shared" si="40"/>
        <v>92.01</v>
      </c>
      <c r="CA40" s="3">
        <f t="shared" si="41"/>
        <v>250.07</v>
      </c>
      <c r="CC40" s="149">
        <f t="shared" si="42"/>
        <v>1.7595073379453756E-2</v>
      </c>
      <c r="CD40" s="149">
        <f t="shared" si="43"/>
        <v>7.4379173831327236E-2</v>
      </c>
      <c r="CE40" s="149">
        <f t="shared" si="44"/>
        <v>0</v>
      </c>
      <c r="CF40" s="149">
        <f t="shared" si="45"/>
        <v>2.4033270684208421E-2</v>
      </c>
      <c r="CG40" s="149">
        <f t="shared" si="46"/>
        <v>0</v>
      </c>
      <c r="CH40" s="149">
        <f t="shared" si="47"/>
        <v>0.51605550445875159</v>
      </c>
      <c r="CI40" s="149">
        <f t="shared" si="48"/>
        <v>0.3679369776462591</v>
      </c>
      <c r="CJ40" s="149">
        <f t="shared" si="49"/>
        <v>1</v>
      </c>
      <c r="CK40" s="3"/>
      <c r="CL40" s="3"/>
      <c r="CM40" s="146">
        <f t="shared" si="50"/>
        <v>3407.16</v>
      </c>
      <c r="CN40" s="3">
        <f t="shared" si="51"/>
        <v>880.94</v>
      </c>
      <c r="CO40" s="3">
        <f t="shared" si="52"/>
        <v>250.07</v>
      </c>
      <c r="CP40" s="146">
        <f t="shared" si="53"/>
        <v>4538.17</v>
      </c>
      <c r="CQ40" s="3"/>
      <c r="CR40" s="146">
        <f t="shared" si="54"/>
        <v>4288.1000000000004</v>
      </c>
      <c r="CS40" s="3">
        <f t="shared" si="55"/>
        <v>250.07</v>
      </c>
      <c r="CT40" s="146">
        <f t="shared" si="56"/>
        <v>4538.17</v>
      </c>
      <c r="CU40" s="3"/>
      <c r="CV40" s="149">
        <f t="shared" si="57"/>
        <v>0.94489629079562909</v>
      </c>
      <c r="CW40" s="149">
        <f t="shared" si="58"/>
        <v>5.5103709204370924E-2</v>
      </c>
      <c r="CX40" s="149">
        <f t="shared" si="59"/>
        <v>1</v>
      </c>
    </row>
    <row r="41" spans="1:102" x14ac:dyDescent="0.25">
      <c r="A41" s="143">
        <v>2004</v>
      </c>
      <c r="B41" s="146">
        <v>1049.92</v>
      </c>
      <c r="C41" s="146">
        <v>287.87</v>
      </c>
      <c r="D41" s="146">
        <v>164.08</v>
      </c>
      <c r="E41" s="146">
        <v>101.36</v>
      </c>
      <c r="F41" s="146">
        <v>2.82</v>
      </c>
      <c r="G41" s="146">
        <f t="shared" si="5"/>
        <v>1606.0499999999997</v>
      </c>
      <c r="H41" s="146"/>
      <c r="I41" s="149">
        <f t="shared" si="6"/>
        <v>0.65372809065720261</v>
      </c>
      <c r="J41" s="149">
        <f t="shared" si="7"/>
        <v>0.1792409949877028</v>
      </c>
      <c r="K41" s="149">
        <f t="shared" si="8"/>
        <v>0.10216369353382525</v>
      </c>
      <c r="L41" s="149">
        <f t="shared" si="9"/>
        <v>6.3111360169359615E-2</v>
      </c>
      <c r="M41" s="149">
        <f t="shared" si="10"/>
        <v>1.7558606519099656E-3</v>
      </c>
      <c r="N41" s="149">
        <f t="shared" si="11"/>
        <v>1.0000000000000002</v>
      </c>
      <c r="P41" s="146">
        <v>150.76</v>
      </c>
      <c r="Q41" s="146">
        <v>78.150000000000006</v>
      </c>
      <c r="R41" s="146">
        <v>229.91</v>
      </c>
      <c r="S41" s="146">
        <v>8.15</v>
      </c>
      <c r="T41" s="146">
        <v>466.97</v>
      </c>
      <c r="V41" s="149">
        <f t="shared" si="12"/>
        <v>0.32284729211726659</v>
      </c>
      <c r="W41" s="149">
        <f t="shared" si="13"/>
        <v>0.16735550463627213</v>
      </c>
      <c r="X41" s="149">
        <f t="shared" si="14"/>
        <v>0.49234426194402209</v>
      </c>
      <c r="Y41" s="149">
        <f t="shared" si="15"/>
        <v>1.7452941302439129E-2</v>
      </c>
      <c r="Z41" s="149">
        <f t="shared" si="16"/>
        <v>1</v>
      </c>
      <c r="AB41" s="146">
        <v>590.22</v>
      </c>
      <c r="AC41" s="146">
        <v>140.24</v>
      </c>
      <c r="AD41" s="146">
        <v>149.43</v>
      </c>
      <c r="AE41" s="146">
        <v>1923.29</v>
      </c>
      <c r="AF41" s="146">
        <v>519.49</v>
      </c>
      <c r="AG41" s="146">
        <v>168.7</v>
      </c>
      <c r="AH41" s="146">
        <v>3491.37</v>
      </c>
      <c r="AJ41" s="146">
        <f t="shared" si="17"/>
        <v>730.46</v>
      </c>
      <c r="AK41" s="146">
        <f t="shared" si="18"/>
        <v>2760.91</v>
      </c>
      <c r="AL41" s="146">
        <f t="shared" si="19"/>
        <v>3491.37</v>
      </c>
      <c r="AN41" s="149">
        <f t="shared" si="20"/>
        <v>0.20921873075612155</v>
      </c>
      <c r="AO41" s="149">
        <f t="shared" si="21"/>
        <v>0.79078126924387848</v>
      </c>
      <c r="AP41" s="149">
        <f t="shared" si="22"/>
        <v>1</v>
      </c>
      <c r="AR41" s="3">
        <v>131.19</v>
      </c>
      <c r="AS41" s="3">
        <v>761.62</v>
      </c>
      <c r="AT41" s="3">
        <v>892.81</v>
      </c>
      <c r="AV41" s="149">
        <f t="shared" si="23"/>
        <v>0.14694055846148676</v>
      </c>
      <c r="AW41" s="149">
        <f t="shared" si="24"/>
        <v>0.85305944153851332</v>
      </c>
      <c r="AX41" s="149">
        <f t="shared" si="25"/>
        <v>1</v>
      </c>
      <c r="AY41" s="3"/>
      <c r="AZ41" s="146">
        <f t="shared" si="26"/>
        <v>1492.08</v>
      </c>
      <c r="BA41" s="3">
        <f t="shared" si="27"/>
        <v>131.19</v>
      </c>
      <c r="BB41" s="146">
        <f t="shared" si="28"/>
        <v>2760.91</v>
      </c>
      <c r="BC41" s="146">
        <f t="shared" si="29"/>
        <v>4384.18</v>
      </c>
      <c r="BD41" s="3"/>
      <c r="BE41" s="149">
        <f t="shared" si="30"/>
        <v>0.34033274181260803</v>
      </c>
      <c r="BF41" s="149">
        <f t="shared" si="31"/>
        <v>2.9923497666610403E-2</v>
      </c>
      <c r="BG41" s="149">
        <f t="shared" si="32"/>
        <v>0.62974376052078151</v>
      </c>
      <c r="BH41" s="149">
        <f t="shared" si="33"/>
        <v>1</v>
      </c>
      <c r="BI41" s="3"/>
      <c r="BJ41" s="3">
        <v>4.46</v>
      </c>
      <c r="BK41" s="3">
        <v>17.72</v>
      </c>
      <c r="BL41" s="3">
        <v>0.4</v>
      </c>
      <c r="BM41" s="3">
        <v>5.39</v>
      </c>
      <c r="BN41" s="3">
        <v>0</v>
      </c>
      <c r="BO41" s="3">
        <v>137.94</v>
      </c>
      <c r="BP41" s="3">
        <v>0</v>
      </c>
      <c r="BQ41" s="3">
        <v>88.98</v>
      </c>
      <c r="BR41" s="3">
        <v>254.89</v>
      </c>
      <c r="BT41" s="3">
        <f t="shared" si="34"/>
        <v>4.46</v>
      </c>
      <c r="BU41" s="3">
        <f t="shared" si="35"/>
        <v>17.72</v>
      </c>
      <c r="BV41" s="3">
        <f t="shared" si="36"/>
        <v>0.4</v>
      </c>
      <c r="BW41" s="3">
        <f t="shared" si="37"/>
        <v>5.39</v>
      </c>
      <c r="BX41" s="3">
        <f t="shared" si="38"/>
        <v>0</v>
      </c>
      <c r="BY41" s="3">
        <f t="shared" si="39"/>
        <v>137.94</v>
      </c>
      <c r="BZ41" s="3">
        <f t="shared" si="40"/>
        <v>88.98</v>
      </c>
      <c r="CA41" s="3">
        <f t="shared" si="41"/>
        <v>254.89</v>
      </c>
      <c r="CC41" s="149">
        <f t="shared" si="42"/>
        <v>1.7497744124916632E-2</v>
      </c>
      <c r="CD41" s="149">
        <f t="shared" si="43"/>
        <v>6.9520185177919885E-2</v>
      </c>
      <c r="CE41" s="149">
        <f t="shared" si="44"/>
        <v>1.5693044058221195E-3</v>
      </c>
      <c r="CF41" s="149">
        <f t="shared" si="45"/>
        <v>2.1146376868453057E-2</v>
      </c>
      <c r="CG41" s="149">
        <f t="shared" si="46"/>
        <v>0</v>
      </c>
      <c r="CH41" s="149">
        <f t="shared" si="47"/>
        <v>0.54117462434775787</v>
      </c>
      <c r="CI41" s="149">
        <f t="shared" si="48"/>
        <v>0.34909176507513046</v>
      </c>
      <c r="CJ41" s="149">
        <f t="shared" si="49"/>
        <v>1</v>
      </c>
      <c r="CK41" s="3"/>
      <c r="CL41" s="3"/>
      <c r="CM41" s="146">
        <f t="shared" si="50"/>
        <v>3491.37</v>
      </c>
      <c r="CN41" s="3">
        <f t="shared" si="51"/>
        <v>892.81</v>
      </c>
      <c r="CO41" s="3">
        <f t="shared" si="52"/>
        <v>254.89</v>
      </c>
      <c r="CP41" s="146">
        <f t="shared" si="53"/>
        <v>4639.0700000000006</v>
      </c>
      <c r="CQ41" s="3"/>
      <c r="CR41" s="146">
        <f t="shared" si="54"/>
        <v>4384.18</v>
      </c>
      <c r="CS41" s="3">
        <f t="shared" si="55"/>
        <v>254.89</v>
      </c>
      <c r="CT41" s="146">
        <f t="shared" si="56"/>
        <v>4639.0700000000006</v>
      </c>
      <c r="CU41" s="3"/>
      <c r="CV41" s="149">
        <f t="shared" si="57"/>
        <v>0.94505579782154603</v>
      </c>
      <c r="CW41" s="149">
        <f t="shared" si="58"/>
        <v>5.494420217845386E-2</v>
      </c>
      <c r="CX41" s="149">
        <f t="shared" si="59"/>
        <v>0.99999999999999989</v>
      </c>
    </row>
    <row r="42" spans="1:102" x14ac:dyDescent="0.25">
      <c r="A42" s="143">
        <v>2005</v>
      </c>
      <c r="B42" s="146">
        <v>1006.47</v>
      </c>
      <c r="C42" s="146">
        <v>333.34</v>
      </c>
      <c r="D42" s="146">
        <v>158.61000000000001</v>
      </c>
      <c r="E42" s="146">
        <v>111.29</v>
      </c>
      <c r="F42" s="146">
        <v>4.71</v>
      </c>
      <c r="G42" s="146">
        <f t="shared" si="5"/>
        <v>1614.42</v>
      </c>
      <c r="H42" s="146"/>
      <c r="I42" s="149">
        <f t="shared" si="6"/>
        <v>0.62342513100680119</v>
      </c>
      <c r="J42" s="149">
        <f t="shared" si="7"/>
        <v>0.20647662937773315</v>
      </c>
      <c r="K42" s="149">
        <f t="shared" si="8"/>
        <v>9.8245809640613968E-2</v>
      </c>
      <c r="L42" s="149">
        <f t="shared" si="9"/>
        <v>6.8934973550872761E-2</v>
      </c>
      <c r="M42" s="149">
        <f t="shared" si="10"/>
        <v>2.9174564239788899E-3</v>
      </c>
      <c r="N42" s="149">
        <f t="shared" si="11"/>
        <v>0.99999999999999989</v>
      </c>
      <c r="P42" s="146">
        <v>136.41999999999999</v>
      </c>
      <c r="Q42" s="146">
        <v>87.43</v>
      </c>
      <c r="R42" s="146">
        <v>233.16</v>
      </c>
      <c r="S42" s="146">
        <v>8.24</v>
      </c>
      <c r="T42" s="146">
        <v>465.25</v>
      </c>
      <c r="V42" s="149">
        <f t="shared" si="12"/>
        <v>0.2932186996238581</v>
      </c>
      <c r="W42" s="149">
        <f t="shared" si="13"/>
        <v>0.18792047286405161</v>
      </c>
      <c r="X42" s="149">
        <f t="shared" si="14"/>
        <v>0.50114991939817299</v>
      </c>
      <c r="Y42" s="149">
        <f t="shared" si="15"/>
        <v>1.7710908113917248E-2</v>
      </c>
      <c r="Z42" s="149">
        <f t="shared" si="16"/>
        <v>1</v>
      </c>
      <c r="AB42" s="146">
        <v>512.80999999999995</v>
      </c>
      <c r="AC42" s="146">
        <v>187.95</v>
      </c>
      <c r="AD42" s="146">
        <v>156.93</v>
      </c>
      <c r="AE42" s="146">
        <v>1938.41</v>
      </c>
      <c r="AF42" s="146">
        <v>565.19000000000005</v>
      </c>
      <c r="AG42" s="146">
        <v>168.88</v>
      </c>
      <c r="AH42" s="146">
        <v>3530.17</v>
      </c>
      <c r="AJ42" s="146">
        <f t="shared" si="17"/>
        <v>700.76</v>
      </c>
      <c r="AK42" s="146">
        <f t="shared" si="18"/>
        <v>2829.4100000000003</v>
      </c>
      <c r="AL42" s="146">
        <f t="shared" si="19"/>
        <v>3530.17</v>
      </c>
      <c r="AN42" s="149">
        <f t="shared" si="20"/>
        <v>0.19850602095649783</v>
      </c>
      <c r="AO42" s="149">
        <f t="shared" si="21"/>
        <v>0.80149397904350228</v>
      </c>
      <c r="AP42" s="149">
        <f t="shared" si="22"/>
        <v>1</v>
      </c>
      <c r="AR42" s="3">
        <v>134.71</v>
      </c>
      <c r="AS42" s="3">
        <v>764.82</v>
      </c>
      <c r="AT42" s="3">
        <v>899.53</v>
      </c>
      <c r="AV42" s="149">
        <f t="shared" si="23"/>
        <v>0.14975598368036644</v>
      </c>
      <c r="AW42" s="149">
        <f t="shared" si="24"/>
        <v>0.85024401631963364</v>
      </c>
      <c r="AX42" s="149">
        <f t="shared" si="25"/>
        <v>1</v>
      </c>
      <c r="AY42" s="3"/>
      <c r="AZ42" s="146">
        <f t="shared" si="26"/>
        <v>1465.58</v>
      </c>
      <c r="BA42" s="3">
        <f t="shared" si="27"/>
        <v>134.71</v>
      </c>
      <c r="BB42" s="146">
        <f t="shared" si="28"/>
        <v>2829.4100000000003</v>
      </c>
      <c r="BC42" s="146">
        <f t="shared" si="29"/>
        <v>4429.7000000000007</v>
      </c>
      <c r="BD42" s="3"/>
      <c r="BE42" s="149">
        <f t="shared" si="30"/>
        <v>0.33085310517642269</v>
      </c>
      <c r="BF42" s="149">
        <f t="shared" si="31"/>
        <v>3.041063728920694E-2</v>
      </c>
      <c r="BG42" s="149">
        <f t="shared" si="32"/>
        <v>0.63873625753437024</v>
      </c>
      <c r="BH42" s="149">
        <f t="shared" si="33"/>
        <v>0.99999999999999989</v>
      </c>
      <c r="BI42" s="3"/>
      <c r="BJ42" s="3">
        <v>4.5199999999999996</v>
      </c>
      <c r="BK42" s="3">
        <v>16.850000000000001</v>
      </c>
      <c r="BL42" s="3">
        <v>0.79</v>
      </c>
      <c r="BM42" s="3">
        <v>4.7699999999999996</v>
      </c>
      <c r="BN42" s="3">
        <v>0</v>
      </c>
      <c r="BO42" s="3">
        <v>146.88</v>
      </c>
      <c r="BP42" s="3">
        <v>0</v>
      </c>
      <c r="BQ42" s="3">
        <v>85.94</v>
      </c>
      <c r="BR42" s="3">
        <v>259.75</v>
      </c>
      <c r="BT42" s="3">
        <f t="shared" si="34"/>
        <v>4.5199999999999996</v>
      </c>
      <c r="BU42" s="3">
        <f t="shared" si="35"/>
        <v>16.850000000000001</v>
      </c>
      <c r="BV42" s="3">
        <f t="shared" si="36"/>
        <v>0.79</v>
      </c>
      <c r="BW42" s="3">
        <f t="shared" si="37"/>
        <v>4.7699999999999996</v>
      </c>
      <c r="BX42" s="3">
        <f t="shared" si="38"/>
        <v>0</v>
      </c>
      <c r="BY42" s="3">
        <f t="shared" si="39"/>
        <v>146.88</v>
      </c>
      <c r="BZ42" s="3">
        <f t="shared" si="40"/>
        <v>85.94</v>
      </c>
      <c r="CA42" s="3">
        <f t="shared" si="41"/>
        <v>259.75</v>
      </c>
      <c r="CC42" s="149">
        <f t="shared" si="42"/>
        <v>1.7401347449470642E-2</v>
      </c>
      <c r="CD42" s="149">
        <f t="shared" si="43"/>
        <v>6.4870067372473542E-2</v>
      </c>
      <c r="CE42" s="149">
        <f t="shared" si="44"/>
        <v>3.0413859480269492E-3</v>
      </c>
      <c r="CF42" s="149">
        <f t="shared" si="45"/>
        <v>1.8363811357074107E-2</v>
      </c>
      <c r="CG42" s="149">
        <f t="shared" si="46"/>
        <v>0</v>
      </c>
      <c r="CH42" s="149">
        <f t="shared" si="47"/>
        <v>0.5654667949951877</v>
      </c>
      <c r="CI42" s="149">
        <f t="shared" si="48"/>
        <v>0.33085659287776709</v>
      </c>
      <c r="CJ42" s="149">
        <f t="shared" si="49"/>
        <v>1</v>
      </c>
      <c r="CK42" s="3"/>
      <c r="CL42" s="3"/>
      <c r="CM42" s="146">
        <f t="shared" si="50"/>
        <v>3530.17</v>
      </c>
      <c r="CN42" s="3">
        <f t="shared" si="51"/>
        <v>899.53</v>
      </c>
      <c r="CO42" s="3">
        <f t="shared" si="52"/>
        <v>259.75</v>
      </c>
      <c r="CP42" s="146">
        <f t="shared" si="53"/>
        <v>4689.45</v>
      </c>
      <c r="CQ42" s="3"/>
      <c r="CR42" s="146">
        <f t="shared" si="54"/>
        <v>4429.7</v>
      </c>
      <c r="CS42" s="3">
        <f t="shared" si="55"/>
        <v>259.75</v>
      </c>
      <c r="CT42" s="146">
        <f t="shared" si="56"/>
        <v>4689.45</v>
      </c>
      <c r="CU42" s="3"/>
      <c r="CV42" s="149">
        <f t="shared" si="57"/>
        <v>0.94460970902771113</v>
      </c>
      <c r="CW42" s="149">
        <f t="shared" si="58"/>
        <v>5.5390290972288862E-2</v>
      </c>
      <c r="CX42" s="149">
        <f t="shared" si="59"/>
        <v>1</v>
      </c>
    </row>
    <row r="43" spans="1:102" x14ac:dyDescent="0.25">
      <c r="A43" s="143">
        <v>2006</v>
      </c>
      <c r="B43" s="146">
        <v>962.32</v>
      </c>
      <c r="C43" s="146">
        <v>378.26</v>
      </c>
      <c r="D43" s="146">
        <v>152.35</v>
      </c>
      <c r="E43" s="146">
        <v>120.98</v>
      </c>
      <c r="F43" s="146">
        <v>6.59</v>
      </c>
      <c r="G43" s="146">
        <f t="shared" si="5"/>
        <v>1620.4999999999998</v>
      </c>
      <c r="H43" s="146"/>
      <c r="I43" s="149">
        <f t="shared" si="6"/>
        <v>0.59384140697315657</v>
      </c>
      <c r="J43" s="149">
        <f t="shared" si="7"/>
        <v>0.23342178340018516</v>
      </c>
      <c r="K43" s="149">
        <f t="shared" si="8"/>
        <v>9.4014193150262271E-2</v>
      </c>
      <c r="L43" s="149">
        <f t="shared" si="9"/>
        <v>7.4655970379512507E-2</v>
      </c>
      <c r="M43" s="149">
        <f t="shared" si="10"/>
        <v>4.0666460968836783E-3</v>
      </c>
      <c r="N43" s="149">
        <f t="shared" si="11"/>
        <v>1.0000000000000002</v>
      </c>
      <c r="P43" s="146">
        <v>116.5</v>
      </c>
      <c r="Q43" s="146">
        <v>97.92</v>
      </c>
      <c r="R43" s="146">
        <v>234.32</v>
      </c>
      <c r="S43" s="146">
        <v>8.26</v>
      </c>
      <c r="T43" s="146">
        <v>457</v>
      </c>
      <c r="V43" s="149">
        <f t="shared" si="12"/>
        <v>0.25492341356673959</v>
      </c>
      <c r="W43" s="149">
        <f t="shared" si="13"/>
        <v>0.21426695842450766</v>
      </c>
      <c r="X43" s="149">
        <f t="shared" si="14"/>
        <v>0.51273522975929975</v>
      </c>
      <c r="Y43" s="149">
        <f t="shared" si="15"/>
        <v>1.8074398249452953E-2</v>
      </c>
      <c r="Z43" s="149">
        <f t="shared" si="16"/>
        <v>1</v>
      </c>
      <c r="AB43" s="146">
        <v>404.05</v>
      </c>
      <c r="AC43" s="146">
        <v>245.33</v>
      </c>
      <c r="AD43" s="146">
        <v>157.46</v>
      </c>
      <c r="AE43" s="146">
        <v>1943.74</v>
      </c>
      <c r="AF43" s="146">
        <v>583.70000000000005</v>
      </c>
      <c r="AG43" s="146">
        <v>169.46</v>
      </c>
      <c r="AH43" s="146">
        <v>3503.74</v>
      </c>
      <c r="AJ43" s="146">
        <f t="shared" si="17"/>
        <v>649.38</v>
      </c>
      <c r="AK43" s="146">
        <f t="shared" si="18"/>
        <v>2854.3599999999997</v>
      </c>
      <c r="AL43" s="146">
        <f t="shared" si="19"/>
        <v>3503.74</v>
      </c>
      <c r="AN43" s="149">
        <f t="shared" si="20"/>
        <v>0.18533909479584673</v>
      </c>
      <c r="AO43" s="149">
        <f t="shared" si="21"/>
        <v>0.81466090520415324</v>
      </c>
      <c r="AP43" s="149">
        <f t="shared" si="22"/>
        <v>1</v>
      </c>
      <c r="AR43" s="3">
        <v>141.83000000000001</v>
      </c>
      <c r="AS43" s="3">
        <v>731.76</v>
      </c>
      <c r="AT43" s="3">
        <v>873.59</v>
      </c>
      <c r="AV43" s="149">
        <f t="shared" si="23"/>
        <v>0.1623530489131057</v>
      </c>
      <c r="AW43" s="149">
        <f t="shared" si="24"/>
        <v>0.83764695108689424</v>
      </c>
      <c r="AX43" s="149">
        <f t="shared" si="25"/>
        <v>1</v>
      </c>
      <c r="AY43" s="3"/>
      <c r="AZ43" s="146">
        <f t="shared" si="26"/>
        <v>1381.1399999999999</v>
      </c>
      <c r="BA43" s="3">
        <f t="shared" si="27"/>
        <v>141.83000000000001</v>
      </c>
      <c r="BB43" s="146">
        <f t="shared" si="28"/>
        <v>2854.3599999999997</v>
      </c>
      <c r="BC43" s="146">
        <f t="shared" si="29"/>
        <v>4377.33</v>
      </c>
      <c r="BD43" s="3"/>
      <c r="BE43" s="149">
        <f t="shared" si="30"/>
        <v>0.3155211053313321</v>
      </c>
      <c r="BF43" s="149">
        <f t="shared" si="31"/>
        <v>3.2401029851530504E-2</v>
      </c>
      <c r="BG43" s="149">
        <f t="shared" si="32"/>
        <v>0.65207786481713736</v>
      </c>
      <c r="BH43" s="149">
        <f t="shared" si="33"/>
        <v>1</v>
      </c>
      <c r="BI43" s="3"/>
      <c r="BJ43" s="3">
        <v>4.57</v>
      </c>
      <c r="BK43" s="3">
        <v>16</v>
      </c>
      <c r="BL43" s="3">
        <v>1.18</v>
      </c>
      <c r="BM43" s="3">
        <v>4.0199999999999996</v>
      </c>
      <c r="BN43" s="3">
        <v>2.4500000000000002</v>
      </c>
      <c r="BO43" s="3">
        <v>148.55000000000001</v>
      </c>
      <c r="BP43" s="3">
        <v>1.27</v>
      </c>
      <c r="BQ43" s="3">
        <v>82.91</v>
      </c>
      <c r="BR43" s="3">
        <v>260.95999999999998</v>
      </c>
      <c r="BT43" s="3">
        <f t="shared" si="34"/>
        <v>4.57</v>
      </c>
      <c r="BU43" s="3">
        <f t="shared" si="35"/>
        <v>16</v>
      </c>
      <c r="BV43" s="3">
        <f t="shared" si="36"/>
        <v>1.18</v>
      </c>
      <c r="BW43" s="3">
        <f t="shared" si="37"/>
        <v>4.0199999999999996</v>
      </c>
      <c r="BX43" s="3">
        <f t="shared" si="38"/>
        <v>2.4500000000000002</v>
      </c>
      <c r="BY43" s="3">
        <f t="shared" si="39"/>
        <v>149.82000000000002</v>
      </c>
      <c r="BZ43" s="3">
        <f t="shared" si="40"/>
        <v>82.91</v>
      </c>
      <c r="CA43" s="3">
        <f t="shared" si="41"/>
        <v>260.95000000000005</v>
      </c>
      <c r="CC43" s="149">
        <f t="shared" si="42"/>
        <v>1.7512933512167081E-2</v>
      </c>
      <c r="CD43" s="149">
        <f t="shared" si="43"/>
        <v>6.1314428051350824E-2</v>
      </c>
      <c r="CE43" s="149">
        <f t="shared" si="44"/>
        <v>4.5219390687871227E-3</v>
      </c>
      <c r="CF43" s="149">
        <f t="shared" si="45"/>
        <v>1.5405250047901893E-2</v>
      </c>
      <c r="CG43" s="149">
        <f t="shared" si="46"/>
        <v>9.3887717953630954E-3</v>
      </c>
      <c r="CH43" s="149">
        <f t="shared" si="47"/>
        <v>0.57413297566583632</v>
      </c>
      <c r="CI43" s="149">
        <f t="shared" si="48"/>
        <v>0.31772370185859355</v>
      </c>
      <c r="CJ43" s="149">
        <f t="shared" si="49"/>
        <v>0.99999999999999989</v>
      </c>
      <c r="CK43" s="3"/>
      <c r="CL43" s="3"/>
      <c r="CM43" s="146">
        <f t="shared" si="50"/>
        <v>3503.74</v>
      </c>
      <c r="CN43" s="3">
        <f t="shared" si="51"/>
        <v>873.59</v>
      </c>
      <c r="CO43" s="3">
        <f t="shared" si="52"/>
        <v>260.95000000000005</v>
      </c>
      <c r="CP43" s="146">
        <f t="shared" si="53"/>
        <v>4638.28</v>
      </c>
      <c r="CQ43" s="3"/>
      <c r="CR43" s="146">
        <f t="shared" si="54"/>
        <v>4377.33</v>
      </c>
      <c r="CS43" s="3">
        <f t="shared" si="55"/>
        <v>260.95000000000005</v>
      </c>
      <c r="CT43" s="146">
        <f t="shared" si="56"/>
        <v>4638.28</v>
      </c>
      <c r="CU43" s="3"/>
      <c r="CV43" s="149">
        <f t="shared" si="57"/>
        <v>0.94373992083272251</v>
      </c>
      <c r="CW43" s="149">
        <f t="shared" si="58"/>
        <v>5.6260079167277537E-2</v>
      </c>
      <c r="CX43" s="149">
        <f t="shared" si="59"/>
        <v>1</v>
      </c>
    </row>
    <row r="44" spans="1:102" x14ac:dyDescent="0.25">
      <c r="A44" s="143">
        <v>2007</v>
      </c>
      <c r="B44" s="146">
        <v>916.84</v>
      </c>
      <c r="C44" s="146">
        <v>422.16</v>
      </c>
      <c r="D44" s="146">
        <v>145.15</v>
      </c>
      <c r="E44" s="146">
        <v>130.28</v>
      </c>
      <c r="F44" s="146">
        <v>8.4600000000000009</v>
      </c>
      <c r="G44" s="146">
        <f t="shared" si="5"/>
        <v>1622.89</v>
      </c>
      <c r="H44" s="146"/>
      <c r="I44" s="149">
        <f t="shared" si="6"/>
        <v>0.56494278724990599</v>
      </c>
      <c r="J44" s="149">
        <f t="shared" si="7"/>
        <v>0.26012853612999032</v>
      </c>
      <c r="K44" s="149">
        <f t="shared" si="8"/>
        <v>8.9439210297678831E-2</v>
      </c>
      <c r="L44" s="149">
        <f t="shared" si="9"/>
        <v>8.0276543696738534E-2</v>
      </c>
      <c r="M44" s="149">
        <f t="shared" si="10"/>
        <v>5.2129226256862763E-3</v>
      </c>
      <c r="N44" s="149">
        <f t="shared" si="11"/>
        <v>1</v>
      </c>
      <c r="P44" s="146">
        <v>103.94</v>
      </c>
      <c r="Q44" s="146">
        <v>103.81</v>
      </c>
      <c r="R44" s="146">
        <v>235.12</v>
      </c>
      <c r="S44" s="146">
        <v>8.27</v>
      </c>
      <c r="T44" s="146">
        <v>451.14</v>
      </c>
      <c r="V44" s="149">
        <f t="shared" si="12"/>
        <v>0.23039411269229065</v>
      </c>
      <c r="W44" s="149">
        <f t="shared" si="13"/>
        <v>0.23010595380591392</v>
      </c>
      <c r="X44" s="149">
        <f t="shared" si="14"/>
        <v>0.52116859511459857</v>
      </c>
      <c r="Y44" s="149">
        <f t="shared" si="15"/>
        <v>1.8331338387196878E-2</v>
      </c>
      <c r="Z44" s="149">
        <f t="shared" si="16"/>
        <v>1</v>
      </c>
      <c r="AB44" s="146">
        <v>325.16000000000003</v>
      </c>
      <c r="AC44" s="146">
        <v>318.77</v>
      </c>
      <c r="AD44" s="146">
        <v>157.75</v>
      </c>
      <c r="AE44" s="146">
        <v>1739.76</v>
      </c>
      <c r="AF44" s="146">
        <v>697.73</v>
      </c>
      <c r="AG44" s="146">
        <v>169.77</v>
      </c>
      <c r="AH44" s="146">
        <v>3408.93</v>
      </c>
      <c r="AJ44" s="146">
        <f t="shared" si="17"/>
        <v>643.93000000000006</v>
      </c>
      <c r="AK44" s="146">
        <f t="shared" si="18"/>
        <v>2765.0099999999998</v>
      </c>
      <c r="AL44" s="146">
        <f t="shared" si="19"/>
        <v>3408.9399999999996</v>
      </c>
      <c r="AN44" s="149">
        <f t="shared" si="20"/>
        <v>0.1888944950629815</v>
      </c>
      <c r="AO44" s="149">
        <f t="shared" si="21"/>
        <v>0.81110550493701861</v>
      </c>
      <c r="AP44" s="149">
        <f t="shared" si="22"/>
        <v>1</v>
      </c>
      <c r="AR44" s="3">
        <v>146.9</v>
      </c>
      <c r="AS44" s="3">
        <v>697.87</v>
      </c>
      <c r="AT44" s="3">
        <v>844.76</v>
      </c>
      <c r="AV44" s="149">
        <f t="shared" si="23"/>
        <v>0.17389554429660495</v>
      </c>
      <c r="AW44" s="149">
        <f t="shared" si="24"/>
        <v>0.82611629338510351</v>
      </c>
      <c r="AX44" s="149">
        <f t="shared" si="25"/>
        <v>1.0000118376817084</v>
      </c>
      <c r="AY44" s="3"/>
      <c r="AZ44" s="146">
        <f t="shared" si="26"/>
        <v>1341.8000000000002</v>
      </c>
      <c r="BA44" s="3">
        <f t="shared" si="27"/>
        <v>146.9</v>
      </c>
      <c r="BB44" s="146">
        <f t="shared" si="28"/>
        <v>2765.0099999999998</v>
      </c>
      <c r="BC44" s="146">
        <f t="shared" si="29"/>
        <v>4253.71</v>
      </c>
      <c r="BD44" s="3"/>
      <c r="BE44" s="149">
        <f t="shared" si="30"/>
        <v>0.31544228449988365</v>
      </c>
      <c r="BF44" s="149">
        <f t="shared" si="31"/>
        <v>3.4534559243577963E-2</v>
      </c>
      <c r="BG44" s="149">
        <f t="shared" si="32"/>
        <v>0.65002315625653839</v>
      </c>
      <c r="BH44" s="149">
        <f t="shared" si="33"/>
        <v>1</v>
      </c>
      <c r="BI44" s="3"/>
      <c r="BJ44" s="3">
        <v>4.63</v>
      </c>
      <c r="BK44" s="3">
        <v>16.37</v>
      </c>
      <c r="BL44" s="3">
        <v>1.22</v>
      </c>
      <c r="BM44" s="3">
        <v>3.12</v>
      </c>
      <c r="BN44" s="3">
        <v>4.9000000000000004</v>
      </c>
      <c r="BO44" s="3">
        <v>150.35</v>
      </c>
      <c r="BP44" s="3">
        <v>2.5499999999999998</v>
      </c>
      <c r="BQ44" s="3">
        <v>79.88</v>
      </c>
      <c r="BR44" s="3">
        <v>263.02999999999997</v>
      </c>
      <c r="BT44" s="3">
        <f t="shared" si="34"/>
        <v>4.63</v>
      </c>
      <c r="BU44" s="3">
        <f t="shared" si="35"/>
        <v>16.37</v>
      </c>
      <c r="BV44" s="3">
        <f t="shared" si="36"/>
        <v>1.22</v>
      </c>
      <c r="BW44" s="3">
        <f t="shared" si="37"/>
        <v>3.12</v>
      </c>
      <c r="BX44" s="3">
        <f t="shared" si="38"/>
        <v>4.9000000000000004</v>
      </c>
      <c r="BY44" s="3">
        <f t="shared" si="39"/>
        <v>152.9</v>
      </c>
      <c r="BZ44" s="3">
        <f t="shared" si="40"/>
        <v>79.88</v>
      </c>
      <c r="CA44" s="3">
        <f t="shared" si="41"/>
        <v>263.02</v>
      </c>
      <c r="CC44" s="149">
        <f t="shared" si="42"/>
        <v>1.7603224089422859E-2</v>
      </c>
      <c r="CD44" s="149">
        <f t="shared" si="43"/>
        <v>6.2238613033229417E-2</v>
      </c>
      <c r="CE44" s="149">
        <f t="shared" si="44"/>
        <v>4.6384305376017034E-3</v>
      </c>
      <c r="CF44" s="149">
        <f t="shared" si="45"/>
        <v>1.1862215801079767E-2</v>
      </c>
      <c r="CG44" s="149">
        <f t="shared" si="46"/>
        <v>1.8629761995285533E-2</v>
      </c>
      <c r="CH44" s="149">
        <f t="shared" si="47"/>
        <v>0.58132461409778735</v>
      </c>
      <c r="CI44" s="149">
        <f t="shared" si="48"/>
        <v>0.30370314044559349</v>
      </c>
      <c r="CJ44" s="149">
        <f t="shared" si="49"/>
        <v>1</v>
      </c>
      <c r="CK44" s="3"/>
      <c r="CL44" s="3"/>
      <c r="CM44" s="146">
        <f t="shared" si="50"/>
        <v>3408.9399999999996</v>
      </c>
      <c r="CN44" s="3">
        <f t="shared" si="51"/>
        <v>844.76</v>
      </c>
      <c r="CO44" s="3">
        <f t="shared" si="52"/>
        <v>263.02</v>
      </c>
      <c r="CP44" s="146">
        <f t="shared" si="53"/>
        <v>4516.7199999999993</v>
      </c>
      <c r="CQ44" s="3"/>
      <c r="CR44" s="146">
        <f t="shared" si="54"/>
        <v>4253.7</v>
      </c>
      <c r="CS44" s="3">
        <f t="shared" si="55"/>
        <v>263.02</v>
      </c>
      <c r="CT44" s="146">
        <f t="shared" si="56"/>
        <v>4516.7199999999993</v>
      </c>
      <c r="CU44" s="3"/>
      <c r="CV44" s="149">
        <f t="shared" si="57"/>
        <v>0.94176747728440113</v>
      </c>
      <c r="CW44" s="149">
        <f t="shared" si="58"/>
        <v>5.8232522715598936E-2</v>
      </c>
      <c r="CX44" s="149">
        <f t="shared" si="59"/>
        <v>1</v>
      </c>
    </row>
    <row r="45" spans="1:102" x14ac:dyDescent="0.25">
      <c r="A45" s="143">
        <v>2008</v>
      </c>
      <c r="B45" s="146">
        <v>817.36</v>
      </c>
      <c r="C45" s="146">
        <v>418.9</v>
      </c>
      <c r="D45" s="146">
        <v>133.63999999999999</v>
      </c>
      <c r="E45" s="146">
        <v>154.41999999999999</v>
      </c>
      <c r="F45" s="146">
        <v>8.3800000000000008</v>
      </c>
      <c r="G45" s="146">
        <f t="shared" si="5"/>
        <v>1532.7000000000003</v>
      </c>
      <c r="H45" s="146"/>
      <c r="I45" s="149">
        <f t="shared" si="6"/>
        <v>0.5332811378612905</v>
      </c>
      <c r="J45" s="149">
        <f t="shared" si="7"/>
        <v>0.27330854048411296</v>
      </c>
      <c r="K45" s="149">
        <f t="shared" si="8"/>
        <v>8.7192536047497854E-2</v>
      </c>
      <c r="L45" s="149">
        <f t="shared" si="9"/>
        <v>0.10075030991061523</v>
      </c>
      <c r="M45" s="149">
        <f t="shared" si="10"/>
        <v>5.4674756964833296E-3</v>
      </c>
      <c r="N45" s="149">
        <f t="shared" si="11"/>
        <v>0.99999999999999989</v>
      </c>
      <c r="P45" s="146">
        <v>88.92</v>
      </c>
      <c r="Q45" s="146">
        <v>110.87</v>
      </c>
      <c r="R45" s="146">
        <v>235.94</v>
      </c>
      <c r="S45" s="146">
        <v>8.3000000000000007</v>
      </c>
      <c r="T45" s="146">
        <v>444.03</v>
      </c>
      <c r="V45" s="149">
        <f t="shared" si="12"/>
        <v>0.20025673940949937</v>
      </c>
      <c r="W45" s="149">
        <f t="shared" si="13"/>
        <v>0.24969033623854248</v>
      </c>
      <c r="X45" s="149">
        <f t="shared" si="14"/>
        <v>0.53136049366033833</v>
      </c>
      <c r="Y45" s="149">
        <f t="shared" si="15"/>
        <v>1.8692430691619938E-2</v>
      </c>
      <c r="Z45" s="149">
        <f t="shared" si="16"/>
        <v>1</v>
      </c>
      <c r="AB45" s="146">
        <v>260.19</v>
      </c>
      <c r="AC45" s="146">
        <v>456.8</v>
      </c>
      <c r="AD45" s="146">
        <v>158.05000000000001</v>
      </c>
      <c r="AE45" s="146">
        <v>1516.31</v>
      </c>
      <c r="AF45" s="146">
        <v>745.1</v>
      </c>
      <c r="AG45" s="146">
        <v>170.09</v>
      </c>
      <c r="AH45" s="146">
        <v>3306.56</v>
      </c>
      <c r="AJ45" s="146">
        <f t="shared" si="17"/>
        <v>716.99</v>
      </c>
      <c r="AK45" s="146">
        <f t="shared" si="18"/>
        <v>2589.5500000000002</v>
      </c>
      <c r="AL45" s="146">
        <f t="shared" si="19"/>
        <v>3306.54</v>
      </c>
      <c r="AN45" s="149">
        <f t="shared" si="20"/>
        <v>0.21683995959522642</v>
      </c>
      <c r="AO45" s="149">
        <f t="shared" si="21"/>
        <v>0.78316004040477361</v>
      </c>
      <c r="AP45" s="149">
        <f t="shared" si="22"/>
        <v>1</v>
      </c>
      <c r="AR45" s="3">
        <v>151.30000000000001</v>
      </c>
      <c r="AS45" s="3">
        <v>663.29</v>
      </c>
      <c r="AT45" s="3">
        <v>814.58</v>
      </c>
      <c r="AV45" s="149">
        <f t="shared" si="23"/>
        <v>0.1857398904957156</v>
      </c>
      <c r="AW45" s="149">
        <f t="shared" si="24"/>
        <v>0.81427238576935346</v>
      </c>
      <c r="AX45" s="149">
        <f t="shared" si="25"/>
        <v>1.0000122762650689</v>
      </c>
      <c r="AY45" s="3"/>
      <c r="AZ45" s="146">
        <f t="shared" si="26"/>
        <v>1380.28</v>
      </c>
      <c r="BA45" s="3">
        <f t="shared" si="27"/>
        <v>151.30000000000001</v>
      </c>
      <c r="BB45" s="146">
        <f t="shared" si="28"/>
        <v>2589.5500000000002</v>
      </c>
      <c r="BC45" s="146">
        <f t="shared" si="29"/>
        <v>4121.13</v>
      </c>
      <c r="BD45" s="3"/>
      <c r="BE45" s="149">
        <f t="shared" si="30"/>
        <v>0.33492755627704052</v>
      </c>
      <c r="BF45" s="149">
        <f t="shared" si="31"/>
        <v>3.6713231565128984E-2</v>
      </c>
      <c r="BG45" s="149">
        <f t="shared" si="32"/>
        <v>0.62835921215783053</v>
      </c>
      <c r="BH45" s="149">
        <f t="shared" si="33"/>
        <v>1</v>
      </c>
      <c r="BI45" s="3"/>
      <c r="BJ45" s="3">
        <v>4.6900000000000004</v>
      </c>
      <c r="BK45" s="3">
        <v>16.739999999999998</v>
      </c>
      <c r="BL45" s="3">
        <v>1.24</v>
      </c>
      <c r="BM45" s="3">
        <v>2.34</v>
      </c>
      <c r="BN45" s="3">
        <v>7.36</v>
      </c>
      <c r="BO45" s="3">
        <v>152.11000000000001</v>
      </c>
      <c r="BP45" s="3">
        <v>3.83</v>
      </c>
      <c r="BQ45" s="3">
        <v>76.84</v>
      </c>
      <c r="BR45" s="3">
        <v>265.14999999999998</v>
      </c>
      <c r="BT45" s="3">
        <f t="shared" si="34"/>
        <v>4.6900000000000004</v>
      </c>
      <c r="BU45" s="3">
        <f t="shared" si="35"/>
        <v>16.739999999999998</v>
      </c>
      <c r="BV45" s="3">
        <f t="shared" si="36"/>
        <v>1.24</v>
      </c>
      <c r="BW45" s="3">
        <f t="shared" si="37"/>
        <v>2.34</v>
      </c>
      <c r="BX45" s="3">
        <f t="shared" si="38"/>
        <v>7.36</v>
      </c>
      <c r="BY45" s="3">
        <f t="shared" si="39"/>
        <v>155.94000000000003</v>
      </c>
      <c r="BZ45" s="3">
        <f t="shared" si="40"/>
        <v>76.84</v>
      </c>
      <c r="CA45" s="3">
        <f t="shared" si="41"/>
        <v>265.15000000000003</v>
      </c>
      <c r="CC45" s="149">
        <f t="shared" si="42"/>
        <v>1.7688101074863283E-2</v>
      </c>
      <c r="CD45" s="149">
        <f t="shared" si="43"/>
        <v>6.3134075051857419E-2</v>
      </c>
      <c r="CE45" s="149">
        <f t="shared" si="44"/>
        <v>4.676598151989439E-3</v>
      </c>
      <c r="CF45" s="149">
        <f t="shared" si="45"/>
        <v>8.8251932868187808E-3</v>
      </c>
      <c r="CG45" s="149">
        <f t="shared" si="46"/>
        <v>2.7757872902130866E-2</v>
      </c>
      <c r="CH45" s="149">
        <f t="shared" si="47"/>
        <v>0.58811993211389779</v>
      </c>
      <c r="CI45" s="149">
        <f t="shared" si="48"/>
        <v>0.28979822741844236</v>
      </c>
      <c r="CJ45" s="149">
        <f t="shared" si="49"/>
        <v>1</v>
      </c>
      <c r="CK45" s="3"/>
      <c r="CL45" s="3"/>
      <c r="CM45" s="146">
        <f t="shared" si="50"/>
        <v>3306.54</v>
      </c>
      <c r="CN45" s="3">
        <f t="shared" si="51"/>
        <v>814.58</v>
      </c>
      <c r="CO45" s="3">
        <f t="shared" si="52"/>
        <v>265.15000000000003</v>
      </c>
      <c r="CP45" s="146">
        <f t="shared" si="53"/>
        <v>4386.2699999999995</v>
      </c>
      <c r="CQ45" s="3"/>
      <c r="CR45" s="146">
        <f t="shared" si="54"/>
        <v>4121.12</v>
      </c>
      <c r="CS45" s="3">
        <f t="shared" si="55"/>
        <v>265.15000000000003</v>
      </c>
      <c r="CT45" s="146">
        <f t="shared" si="56"/>
        <v>4386.2699999999995</v>
      </c>
      <c r="CU45" s="3"/>
      <c r="CV45" s="149">
        <f t="shared" si="57"/>
        <v>0.93955000490165907</v>
      </c>
      <c r="CW45" s="149">
        <f t="shared" si="58"/>
        <v>6.0449995098340974E-2</v>
      </c>
      <c r="CX45" s="149">
        <f t="shared" si="59"/>
        <v>1</v>
      </c>
    </row>
    <row r="46" spans="1:102" x14ac:dyDescent="0.25">
      <c r="A46" s="143">
        <v>2009</v>
      </c>
      <c r="B46" s="146">
        <v>624.30999999999995</v>
      </c>
      <c r="C46" s="146">
        <v>396.27</v>
      </c>
      <c r="D46" s="146">
        <v>116.34</v>
      </c>
      <c r="E46" s="146">
        <v>183.97</v>
      </c>
      <c r="F46" s="146">
        <v>7.89</v>
      </c>
      <c r="G46" s="146">
        <f t="shared" si="5"/>
        <v>1328.78</v>
      </c>
      <c r="H46" s="146"/>
      <c r="I46" s="149">
        <f t="shared" si="6"/>
        <v>0.46983699333222956</v>
      </c>
      <c r="J46" s="149">
        <f t="shared" si="7"/>
        <v>0.2982209244570207</v>
      </c>
      <c r="K46" s="149">
        <f t="shared" si="8"/>
        <v>8.7553996899411499E-2</v>
      </c>
      <c r="L46" s="149">
        <f t="shared" si="9"/>
        <v>0.1384503078011409</v>
      </c>
      <c r="M46" s="149">
        <f t="shared" si="10"/>
        <v>5.9377775101973236E-3</v>
      </c>
      <c r="N46" s="149">
        <f t="shared" si="11"/>
        <v>0.99999999999999989</v>
      </c>
      <c r="P46" s="146">
        <v>73.36</v>
      </c>
      <c r="Q46" s="146">
        <v>117.89</v>
      </c>
      <c r="R46" s="146">
        <v>236.7</v>
      </c>
      <c r="S46" s="146">
        <v>8.39</v>
      </c>
      <c r="T46" s="146">
        <v>436.33</v>
      </c>
      <c r="V46" s="149">
        <f t="shared" si="12"/>
        <v>0.16812962665872161</v>
      </c>
      <c r="W46" s="149">
        <f t="shared" si="13"/>
        <v>0.27018541012536385</v>
      </c>
      <c r="X46" s="149">
        <f t="shared" si="14"/>
        <v>0.54247931611395039</v>
      </c>
      <c r="Y46" s="149">
        <f t="shared" si="15"/>
        <v>1.9228565535260013E-2</v>
      </c>
      <c r="Z46" s="149">
        <f t="shared" si="16"/>
        <v>1.0000229184332958</v>
      </c>
      <c r="AB46" s="146">
        <v>216.73</v>
      </c>
      <c r="AC46" s="146">
        <v>586.19000000000005</v>
      </c>
      <c r="AD46" s="146">
        <v>123.89</v>
      </c>
      <c r="AE46" s="146">
        <v>1216.28</v>
      </c>
      <c r="AF46" s="146">
        <v>753.97</v>
      </c>
      <c r="AG46" s="146">
        <v>291.12</v>
      </c>
      <c r="AH46" s="146">
        <v>3188.18</v>
      </c>
      <c r="AJ46" s="146">
        <f t="shared" si="17"/>
        <v>802.92000000000007</v>
      </c>
      <c r="AK46" s="146">
        <f t="shared" si="18"/>
        <v>2385.2600000000002</v>
      </c>
      <c r="AL46" s="146">
        <f t="shared" si="19"/>
        <v>3188.1800000000003</v>
      </c>
      <c r="AN46" s="149">
        <f t="shared" si="20"/>
        <v>0.25184274413615293</v>
      </c>
      <c r="AO46" s="149">
        <f t="shared" si="21"/>
        <v>0.74815725586384707</v>
      </c>
      <c r="AP46" s="149">
        <f t="shared" si="22"/>
        <v>1</v>
      </c>
      <c r="AR46" s="3">
        <v>187.38</v>
      </c>
      <c r="AS46" s="3">
        <v>510.73</v>
      </c>
      <c r="AT46" s="3">
        <v>698.12</v>
      </c>
      <c r="AV46" s="149">
        <f t="shared" si="23"/>
        <v>0.26840657766573084</v>
      </c>
      <c r="AW46" s="149">
        <f t="shared" si="24"/>
        <v>0.73157909814931532</v>
      </c>
      <c r="AX46" s="149">
        <f t="shared" si="25"/>
        <v>0.99998567581504616</v>
      </c>
      <c r="AY46" s="3"/>
      <c r="AZ46" s="146">
        <f t="shared" si="26"/>
        <v>1313.65</v>
      </c>
      <c r="BA46" s="3">
        <f t="shared" si="27"/>
        <v>187.38</v>
      </c>
      <c r="BB46" s="146">
        <f t="shared" si="28"/>
        <v>2385.2600000000002</v>
      </c>
      <c r="BC46" s="146">
        <f t="shared" si="29"/>
        <v>3886.2900000000004</v>
      </c>
      <c r="BD46" s="3"/>
      <c r="BE46" s="149">
        <f t="shared" si="30"/>
        <v>0.3380216092983282</v>
      </c>
      <c r="BF46" s="149">
        <f t="shared" si="31"/>
        <v>4.8215650401797081E-2</v>
      </c>
      <c r="BG46" s="149">
        <f t="shared" si="32"/>
        <v>0.61376274029987465</v>
      </c>
      <c r="BH46" s="149">
        <f t="shared" si="33"/>
        <v>1</v>
      </c>
      <c r="BI46" s="3"/>
      <c r="BJ46" s="3">
        <v>4.74</v>
      </c>
      <c r="BK46" s="3">
        <v>15.65</v>
      </c>
      <c r="BL46" s="3">
        <v>1.5</v>
      </c>
      <c r="BM46" s="3">
        <v>1.77</v>
      </c>
      <c r="BN46" s="3">
        <v>9.81</v>
      </c>
      <c r="BO46" s="3">
        <v>153.41999999999999</v>
      </c>
      <c r="BP46" s="3">
        <v>5.0999999999999996</v>
      </c>
      <c r="BQ46" s="3">
        <v>73.69</v>
      </c>
      <c r="BR46" s="3">
        <v>265.68</v>
      </c>
      <c r="BT46" s="3">
        <f t="shared" si="34"/>
        <v>4.74</v>
      </c>
      <c r="BU46" s="3">
        <f t="shared" si="35"/>
        <v>15.65</v>
      </c>
      <c r="BV46" s="3">
        <f t="shared" si="36"/>
        <v>1.5</v>
      </c>
      <c r="BW46" s="3">
        <f t="shared" si="37"/>
        <v>1.77</v>
      </c>
      <c r="BX46" s="3">
        <f t="shared" si="38"/>
        <v>9.81</v>
      </c>
      <c r="BY46" s="3">
        <f t="shared" si="39"/>
        <v>158.51999999999998</v>
      </c>
      <c r="BZ46" s="3">
        <f t="shared" si="40"/>
        <v>73.69</v>
      </c>
      <c r="CA46" s="3">
        <f t="shared" si="41"/>
        <v>265.67999999999995</v>
      </c>
      <c r="CC46" s="149">
        <f t="shared" si="42"/>
        <v>1.7841011743450774E-2</v>
      </c>
      <c r="CD46" s="149">
        <f t="shared" si="43"/>
        <v>5.8905450165612779E-2</v>
      </c>
      <c r="CE46" s="149">
        <f t="shared" si="44"/>
        <v>5.6458897922312566E-3</v>
      </c>
      <c r="CF46" s="149">
        <f t="shared" si="45"/>
        <v>6.6621499548328829E-3</v>
      </c>
      <c r="CG46" s="149">
        <f t="shared" si="46"/>
        <v>3.6924119241192419E-2</v>
      </c>
      <c r="CH46" s="149">
        <f t="shared" si="47"/>
        <v>0.59665763324299914</v>
      </c>
      <c r="CI46" s="149">
        <f t="shared" si="48"/>
        <v>0.27736374585968088</v>
      </c>
      <c r="CJ46" s="149">
        <f t="shared" si="49"/>
        <v>1.0000000000000002</v>
      </c>
      <c r="CK46" s="3"/>
      <c r="CL46" s="3"/>
      <c r="CM46" s="146">
        <f t="shared" si="50"/>
        <v>3188.1800000000003</v>
      </c>
      <c r="CN46" s="3">
        <f t="shared" si="51"/>
        <v>698.12</v>
      </c>
      <c r="CO46" s="3">
        <f t="shared" si="52"/>
        <v>265.67999999999995</v>
      </c>
      <c r="CP46" s="146">
        <f t="shared" si="53"/>
        <v>4151.9800000000005</v>
      </c>
      <c r="CQ46" s="3"/>
      <c r="CR46" s="146">
        <f t="shared" si="54"/>
        <v>3886.3</v>
      </c>
      <c r="CS46" s="3">
        <f t="shared" si="55"/>
        <v>265.67999999999995</v>
      </c>
      <c r="CT46" s="146">
        <f t="shared" si="56"/>
        <v>4151.9800000000005</v>
      </c>
      <c r="CU46" s="3"/>
      <c r="CV46" s="149">
        <f t="shared" si="57"/>
        <v>0.93601125246268035</v>
      </c>
      <c r="CW46" s="149">
        <f t="shared" si="58"/>
        <v>6.3988747537319521E-2</v>
      </c>
      <c r="CX46" s="149">
        <f t="shared" si="59"/>
        <v>0.99999999999999989</v>
      </c>
    </row>
    <row r="47" spans="1:102" x14ac:dyDescent="0.25">
      <c r="A47" s="143">
        <v>2010</v>
      </c>
      <c r="B47" s="146">
        <v>430.72</v>
      </c>
      <c r="C47" s="146">
        <v>448.34</v>
      </c>
      <c r="D47" s="146">
        <v>108.61</v>
      </c>
      <c r="E47" s="146">
        <v>221.29</v>
      </c>
      <c r="F47" s="146">
        <v>8.3000000000000007</v>
      </c>
      <c r="G47" s="146">
        <f t="shared" si="5"/>
        <v>1217.26</v>
      </c>
      <c r="H47" s="146"/>
      <c r="I47" s="149">
        <f t="shared" si="6"/>
        <v>0.35384387887550733</v>
      </c>
      <c r="J47" s="149">
        <f t="shared" si="7"/>
        <v>0.36831901155053148</v>
      </c>
      <c r="K47" s="149">
        <f t="shared" si="8"/>
        <v>8.9224980694346326E-2</v>
      </c>
      <c r="L47" s="149">
        <f t="shared" si="9"/>
        <v>0.18179353630284409</v>
      </c>
      <c r="M47" s="149">
        <f t="shared" si="10"/>
        <v>6.8185925767707805E-3</v>
      </c>
      <c r="N47" s="149">
        <f t="shared" si="11"/>
        <v>1.0000000000000002</v>
      </c>
      <c r="P47" s="146">
        <v>58.46</v>
      </c>
      <c r="Q47" s="146">
        <v>126.07</v>
      </c>
      <c r="R47" s="146">
        <v>239.75</v>
      </c>
      <c r="S47" s="146">
        <v>8.4700000000000006</v>
      </c>
      <c r="T47" s="146">
        <v>432.76</v>
      </c>
      <c r="V47" s="149">
        <f t="shared" si="12"/>
        <v>0.13508642203530827</v>
      </c>
      <c r="W47" s="149">
        <f t="shared" si="13"/>
        <v>0.2913162029762455</v>
      </c>
      <c r="X47" s="149">
        <f t="shared" si="14"/>
        <v>0.55400221831962293</v>
      </c>
      <c r="Y47" s="149">
        <f t="shared" si="15"/>
        <v>1.9572049172751644E-2</v>
      </c>
      <c r="Z47" s="149">
        <f t="shared" si="16"/>
        <v>0.99997689250392841</v>
      </c>
      <c r="AB47" s="146">
        <v>179.24</v>
      </c>
      <c r="AC47" s="146">
        <v>733.21</v>
      </c>
      <c r="AD47" s="146">
        <v>72.67</v>
      </c>
      <c r="AE47" s="146">
        <v>727.95</v>
      </c>
      <c r="AF47" s="146">
        <v>923.62</v>
      </c>
      <c r="AG47" s="146">
        <v>392.62</v>
      </c>
      <c r="AH47" s="146">
        <v>3029.32</v>
      </c>
      <c r="AJ47" s="146">
        <f t="shared" si="17"/>
        <v>912.45</v>
      </c>
      <c r="AK47" s="146">
        <f t="shared" si="18"/>
        <v>2116.86</v>
      </c>
      <c r="AL47" s="146">
        <f t="shared" si="19"/>
        <v>3029.3100000000004</v>
      </c>
      <c r="AN47" s="149">
        <f t="shared" si="20"/>
        <v>0.30120720560127551</v>
      </c>
      <c r="AO47" s="149">
        <f t="shared" si="21"/>
        <v>0.69879279439872444</v>
      </c>
      <c r="AP47" s="149">
        <f t="shared" si="22"/>
        <v>1</v>
      </c>
      <c r="AR47" s="3">
        <v>194.37</v>
      </c>
      <c r="AS47" s="3">
        <v>464.3</v>
      </c>
      <c r="AT47" s="3">
        <v>658.67</v>
      </c>
      <c r="AV47" s="149">
        <f t="shared" si="23"/>
        <v>0.29509466045212324</v>
      </c>
      <c r="AW47" s="149">
        <f t="shared" si="24"/>
        <v>0.70490533954787682</v>
      </c>
      <c r="AX47" s="149">
        <f t="shared" si="25"/>
        <v>1</v>
      </c>
      <c r="AY47" s="3"/>
      <c r="AZ47" s="146">
        <f t="shared" si="26"/>
        <v>1376.75</v>
      </c>
      <c r="BA47" s="3">
        <f t="shared" si="27"/>
        <v>194.37</v>
      </c>
      <c r="BB47" s="146">
        <f t="shared" si="28"/>
        <v>2116.86</v>
      </c>
      <c r="BC47" s="146">
        <f t="shared" si="29"/>
        <v>3687.98</v>
      </c>
      <c r="BD47" s="3"/>
      <c r="BE47" s="149">
        <f t="shared" si="30"/>
        <v>0.3733073389768925</v>
      </c>
      <c r="BF47" s="149">
        <f t="shared" si="31"/>
        <v>5.2703648067505791E-2</v>
      </c>
      <c r="BG47" s="149">
        <f t="shared" si="32"/>
        <v>0.57398901295560179</v>
      </c>
      <c r="BH47" s="149">
        <f t="shared" si="33"/>
        <v>1</v>
      </c>
      <c r="BI47" s="3"/>
      <c r="BJ47" s="3">
        <v>4.79</v>
      </c>
      <c r="BK47" s="3">
        <v>14.31</v>
      </c>
      <c r="BL47" s="3">
        <v>1.81</v>
      </c>
      <c r="BM47" s="3">
        <v>1.32</v>
      </c>
      <c r="BN47" s="3">
        <v>12.23</v>
      </c>
      <c r="BO47" s="3">
        <v>154.51</v>
      </c>
      <c r="BP47" s="3">
        <v>6.36</v>
      </c>
      <c r="BQ47" s="3">
        <v>70.55</v>
      </c>
      <c r="BR47" s="3">
        <v>265.88</v>
      </c>
      <c r="BT47" s="3">
        <f t="shared" si="34"/>
        <v>4.79</v>
      </c>
      <c r="BU47" s="3">
        <f t="shared" si="35"/>
        <v>14.31</v>
      </c>
      <c r="BV47" s="3">
        <f t="shared" si="36"/>
        <v>1.81</v>
      </c>
      <c r="BW47" s="3">
        <f t="shared" si="37"/>
        <v>1.32</v>
      </c>
      <c r="BX47" s="3">
        <f t="shared" si="38"/>
        <v>12.23</v>
      </c>
      <c r="BY47" s="3">
        <f t="shared" si="39"/>
        <v>160.87</v>
      </c>
      <c r="BZ47" s="3">
        <f t="shared" si="40"/>
        <v>70.55</v>
      </c>
      <c r="CA47" s="3">
        <f t="shared" si="41"/>
        <v>265.88</v>
      </c>
      <c r="CC47" s="149">
        <f t="shared" si="42"/>
        <v>1.8015646156160674E-2</v>
      </c>
      <c r="CD47" s="149">
        <f t="shared" si="43"/>
        <v>5.382127275462615E-2</v>
      </c>
      <c r="CE47" s="149">
        <f t="shared" si="44"/>
        <v>6.8075823679855573E-3</v>
      </c>
      <c r="CF47" s="149">
        <f t="shared" si="45"/>
        <v>4.9646457048292464E-3</v>
      </c>
      <c r="CG47" s="149">
        <f t="shared" si="46"/>
        <v>4.5998194674289158E-2</v>
      </c>
      <c r="CH47" s="149">
        <f t="shared" si="47"/>
        <v>0.6050473897999098</v>
      </c>
      <c r="CI47" s="149">
        <f t="shared" si="48"/>
        <v>0.26534526854219948</v>
      </c>
      <c r="CJ47" s="149">
        <f t="shared" si="49"/>
        <v>1</v>
      </c>
      <c r="CK47" s="3"/>
      <c r="CL47" s="3"/>
      <c r="CM47" s="146">
        <f t="shared" si="50"/>
        <v>3029.3100000000004</v>
      </c>
      <c r="CN47" s="3">
        <f t="shared" si="51"/>
        <v>658.67</v>
      </c>
      <c r="CO47" s="3">
        <f t="shared" si="52"/>
        <v>265.88</v>
      </c>
      <c r="CP47" s="146">
        <f t="shared" si="53"/>
        <v>3953.8600000000006</v>
      </c>
      <c r="CQ47" s="3"/>
      <c r="CR47" s="146">
        <f t="shared" si="54"/>
        <v>3687.9800000000005</v>
      </c>
      <c r="CS47" s="3">
        <f t="shared" si="55"/>
        <v>265.88</v>
      </c>
      <c r="CT47" s="146">
        <f t="shared" si="56"/>
        <v>3953.8600000000006</v>
      </c>
      <c r="CU47" s="3"/>
      <c r="CV47" s="149">
        <f t="shared" si="57"/>
        <v>0.93275432109381717</v>
      </c>
      <c r="CW47" s="149">
        <f t="shared" si="58"/>
        <v>6.7245678906182813E-2</v>
      </c>
      <c r="CX47" s="149">
        <f t="shared" si="59"/>
        <v>1</v>
      </c>
    </row>
    <row r="48" spans="1:102" x14ac:dyDescent="0.25">
      <c r="A48" s="143">
        <v>2011</v>
      </c>
      <c r="B48" s="146">
        <v>250.35</v>
      </c>
      <c r="C48" s="146">
        <v>501.72</v>
      </c>
      <c r="D48" s="146">
        <v>102.07</v>
      </c>
      <c r="E48" s="146">
        <v>264.42</v>
      </c>
      <c r="F48" s="146">
        <v>8.25</v>
      </c>
      <c r="G48" s="146">
        <f t="shared" si="5"/>
        <v>1126.8100000000002</v>
      </c>
      <c r="H48" s="146"/>
      <c r="I48" s="149">
        <f t="shared" si="6"/>
        <v>0.22217587703339511</v>
      </c>
      <c r="J48" s="149">
        <f t="shared" si="7"/>
        <v>0.44525696435068907</v>
      </c>
      <c r="K48" s="149">
        <f t="shared" si="8"/>
        <v>9.0583150664264589E-2</v>
      </c>
      <c r="L48" s="149">
        <f t="shared" si="9"/>
        <v>0.23466245418482262</v>
      </c>
      <c r="M48" s="149">
        <f t="shared" si="10"/>
        <v>7.3215537668284789E-3</v>
      </c>
      <c r="N48" s="149">
        <f t="shared" si="11"/>
        <v>1</v>
      </c>
      <c r="P48" s="146">
        <v>44.67</v>
      </c>
      <c r="Q48" s="146">
        <v>130.94999999999999</v>
      </c>
      <c r="R48" s="146">
        <v>239.12</v>
      </c>
      <c r="S48" s="146">
        <v>8.52</v>
      </c>
      <c r="T48" s="146">
        <v>423.25</v>
      </c>
      <c r="V48" s="149">
        <f t="shared" si="12"/>
        <v>0.10554046072061429</v>
      </c>
      <c r="W48" s="149">
        <f t="shared" si="13"/>
        <v>0.30939161252215003</v>
      </c>
      <c r="X48" s="149">
        <f t="shared" si="14"/>
        <v>0.56496160661547545</v>
      </c>
      <c r="Y48" s="149">
        <f t="shared" si="15"/>
        <v>2.0129946839929119E-2</v>
      </c>
      <c r="Z48" s="149">
        <f t="shared" si="16"/>
        <v>1.000023626698169</v>
      </c>
      <c r="AB48" s="146">
        <v>145.4</v>
      </c>
      <c r="AC48" s="146">
        <v>898.65</v>
      </c>
      <c r="AD48" s="146">
        <v>29.9</v>
      </c>
      <c r="AE48" s="146">
        <v>343.23</v>
      </c>
      <c r="AF48" s="146">
        <v>985.37</v>
      </c>
      <c r="AG48" s="146">
        <v>467.53</v>
      </c>
      <c r="AH48" s="146">
        <v>2870.08</v>
      </c>
      <c r="AJ48" s="146">
        <f t="shared" si="17"/>
        <v>1044.05</v>
      </c>
      <c r="AK48" s="146">
        <f t="shared" si="18"/>
        <v>1826.03</v>
      </c>
      <c r="AL48" s="146">
        <f t="shared" si="19"/>
        <v>2870.08</v>
      </c>
      <c r="AN48" s="149">
        <f t="shared" si="20"/>
        <v>0.36377034786486789</v>
      </c>
      <c r="AO48" s="149">
        <f t="shared" si="21"/>
        <v>0.63622965213513216</v>
      </c>
      <c r="AP48" s="149">
        <f t="shared" si="22"/>
        <v>1</v>
      </c>
      <c r="AR48" s="3">
        <v>249.77</v>
      </c>
      <c r="AS48" s="3">
        <v>198.99</v>
      </c>
      <c r="AT48" s="3">
        <v>448.75</v>
      </c>
      <c r="AV48" s="149">
        <f t="shared" si="23"/>
        <v>0.55659052924791086</v>
      </c>
      <c r="AW48" s="149">
        <f t="shared" si="24"/>
        <v>0.44343175487465181</v>
      </c>
      <c r="AX48" s="149">
        <f t="shared" si="25"/>
        <v>1.0000222841225628</v>
      </c>
      <c r="AY48" s="3"/>
      <c r="AZ48" s="146">
        <f t="shared" si="26"/>
        <v>1243.04</v>
      </c>
      <c r="BA48" s="3">
        <f t="shared" si="27"/>
        <v>249.77</v>
      </c>
      <c r="BB48" s="146">
        <f t="shared" si="28"/>
        <v>1826.03</v>
      </c>
      <c r="BC48" s="146">
        <f t="shared" si="29"/>
        <v>3318.84</v>
      </c>
      <c r="BD48" s="3"/>
      <c r="BE48" s="149">
        <f t="shared" si="30"/>
        <v>0.37454050210314443</v>
      </c>
      <c r="BF48" s="149">
        <f t="shared" si="31"/>
        <v>7.5258222752527998E-2</v>
      </c>
      <c r="BG48" s="149">
        <f t="shared" si="32"/>
        <v>0.55020127514432748</v>
      </c>
      <c r="BH48" s="149">
        <f t="shared" si="33"/>
        <v>0.99999999999999989</v>
      </c>
      <c r="BI48" s="3"/>
      <c r="BJ48" s="3">
        <v>4.8499999999999996</v>
      </c>
      <c r="BK48" s="3">
        <v>12.33</v>
      </c>
      <c r="BL48" s="3">
        <v>2.21</v>
      </c>
      <c r="BM48" s="3">
        <v>0.9</v>
      </c>
      <c r="BN48" s="3">
        <v>14.62</v>
      </c>
      <c r="BO48" s="3">
        <v>155.43</v>
      </c>
      <c r="BP48" s="3">
        <v>7.61</v>
      </c>
      <c r="BQ48" s="3">
        <v>67.42</v>
      </c>
      <c r="BR48" s="3">
        <v>265.37</v>
      </c>
      <c r="BT48" s="3">
        <f t="shared" si="34"/>
        <v>4.8499999999999996</v>
      </c>
      <c r="BU48" s="3">
        <f t="shared" si="35"/>
        <v>12.33</v>
      </c>
      <c r="BV48" s="3">
        <f t="shared" si="36"/>
        <v>2.21</v>
      </c>
      <c r="BW48" s="3">
        <f t="shared" si="37"/>
        <v>0.9</v>
      </c>
      <c r="BX48" s="3">
        <f t="shared" si="38"/>
        <v>14.62</v>
      </c>
      <c r="BY48" s="3">
        <f t="shared" si="39"/>
        <v>163.04000000000002</v>
      </c>
      <c r="BZ48" s="3">
        <f t="shared" si="40"/>
        <v>67.42</v>
      </c>
      <c r="CA48" s="3">
        <f t="shared" si="41"/>
        <v>265.37</v>
      </c>
      <c r="CC48" s="149">
        <f t="shared" si="42"/>
        <v>1.8276368843501523E-2</v>
      </c>
      <c r="CD48" s="149">
        <f t="shared" si="43"/>
        <v>4.6463428420695632E-2</v>
      </c>
      <c r="CE48" s="149">
        <f t="shared" si="44"/>
        <v>8.3279948750800761E-3</v>
      </c>
      <c r="CF48" s="149">
        <f t="shared" si="45"/>
        <v>3.3914911255982214E-3</v>
      </c>
      <c r="CG48" s="149">
        <f t="shared" si="46"/>
        <v>5.5092889173606656E-2</v>
      </c>
      <c r="CH48" s="149">
        <f t="shared" si="47"/>
        <v>0.61438745901948233</v>
      </c>
      <c r="CI48" s="149">
        <f t="shared" si="48"/>
        <v>0.25406036854203567</v>
      </c>
      <c r="CJ48" s="149">
        <f t="shared" si="49"/>
        <v>1.0000000000000002</v>
      </c>
      <c r="CK48" s="3"/>
      <c r="CL48" s="3"/>
      <c r="CM48" s="146">
        <f t="shared" si="50"/>
        <v>2870.08</v>
      </c>
      <c r="CN48" s="3">
        <f t="shared" si="51"/>
        <v>448.75</v>
      </c>
      <c r="CO48" s="3">
        <f t="shared" si="52"/>
        <v>265.37</v>
      </c>
      <c r="CP48" s="146">
        <f t="shared" si="53"/>
        <v>3584.2</v>
      </c>
      <c r="CQ48" s="3"/>
      <c r="CR48" s="146">
        <f t="shared" si="54"/>
        <v>3318.83</v>
      </c>
      <c r="CS48" s="3">
        <f t="shared" si="55"/>
        <v>265.37</v>
      </c>
      <c r="CT48" s="146">
        <f t="shared" si="56"/>
        <v>3584.2</v>
      </c>
      <c r="CU48" s="3"/>
      <c r="CV48" s="149">
        <f t="shared" si="57"/>
        <v>0.92596116288153563</v>
      </c>
      <c r="CW48" s="149">
        <f t="shared" si="58"/>
        <v>7.4038837118464373E-2</v>
      </c>
      <c r="CX48" s="149">
        <f t="shared" si="59"/>
        <v>1</v>
      </c>
    </row>
    <row r="49" spans="1:102" x14ac:dyDescent="0.25">
      <c r="A49" s="143">
        <v>2012</v>
      </c>
      <c r="B49" s="146">
        <v>127.09</v>
      </c>
      <c r="C49" s="146">
        <v>531.26</v>
      </c>
      <c r="D49" s="146">
        <v>93.54</v>
      </c>
      <c r="E49" s="146">
        <v>297.06</v>
      </c>
      <c r="F49" s="146">
        <v>7.73</v>
      </c>
      <c r="G49" s="146">
        <f t="shared" si="5"/>
        <v>1056.68</v>
      </c>
      <c r="H49" s="146"/>
      <c r="I49" s="149">
        <f t="shared" si="6"/>
        <v>0.12027293031002763</v>
      </c>
      <c r="J49" s="149">
        <f t="shared" si="7"/>
        <v>0.50276337207101485</v>
      </c>
      <c r="K49" s="149">
        <f t="shared" si="8"/>
        <v>8.8522542302305329E-2</v>
      </c>
      <c r="L49" s="149">
        <f t="shared" si="9"/>
        <v>0.28112579021084905</v>
      </c>
      <c r="M49" s="149">
        <f t="shared" si="10"/>
        <v>7.3153651058030815E-3</v>
      </c>
      <c r="N49" s="149">
        <f t="shared" si="11"/>
        <v>1</v>
      </c>
      <c r="P49" s="146">
        <v>32.51</v>
      </c>
      <c r="Q49" s="146">
        <v>135.29</v>
      </c>
      <c r="R49" s="146">
        <v>236.83</v>
      </c>
      <c r="S49" s="146">
        <v>8.58</v>
      </c>
      <c r="T49" s="146">
        <v>413.21</v>
      </c>
      <c r="V49" s="149">
        <f t="shared" si="12"/>
        <v>7.8676701919121031E-2</v>
      </c>
      <c r="W49" s="149">
        <f t="shared" si="13"/>
        <v>0.32741221170833235</v>
      </c>
      <c r="X49" s="149">
        <f t="shared" si="14"/>
        <v>0.57314682606906908</v>
      </c>
      <c r="Y49" s="149">
        <f t="shared" si="15"/>
        <v>2.0764260303477652E-2</v>
      </c>
      <c r="Z49" s="149">
        <f t="shared" si="16"/>
        <v>1</v>
      </c>
      <c r="AB49" s="146">
        <v>116.95</v>
      </c>
      <c r="AC49" s="146">
        <v>1090.97</v>
      </c>
      <c r="AD49" s="146">
        <v>7.07</v>
      </c>
      <c r="AE49" s="146">
        <v>97.14</v>
      </c>
      <c r="AF49" s="146">
        <v>948.59</v>
      </c>
      <c r="AG49" s="146">
        <v>510.24</v>
      </c>
      <c r="AH49" s="146">
        <v>2770.95</v>
      </c>
      <c r="AJ49" s="146">
        <f t="shared" si="17"/>
        <v>1207.92</v>
      </c>
      <c r="AK49" s="146">
        <f t="shared" si="18"/>
        <v>1563.04</v>
      </c>
      <c r="AL49" s="146">
        <f t="shared" si="19"/>
        <v>2770.96</v>
      </c>
      <c r="AN49" s="149">
        <f t="shared" si="20"/>
        <v>0.43592112480873058</v>
      </c>
      <c r="AO49" s="149">
        <f t="shared" si="21"/>
        <v>0.56407887519126942</v>
      </c>
      <c r="AP49" s="149">
        <f t="shared" si="22"/>
        <v>1</v>
      </c>
      <c r="AR49" s="3">
        <v>286.08999999999997</v>
      </c>
      <c r="AS49" s="3">
        <v>0</v>
      </c>
      <c r="AT49" s="3">
        <v>286.08999999999997</v>
      </c>
      <c r="AV49" s="149">
        <f t="shared" si="23"/>
        <v>1</v>
      </c>
      <c r="AW49" s="149">
        <f t="shared" si="24"/>
        <v>0</v>
      </c>
      <c r="AX49" s="149">
        <f t="shared" si="25"/>
        <v>1</v>
      </c>
      <c r="AY49" s="3"/>
      <c r="AZ49" s="146">
        <f t="shared" si="26"/>
        <v>1207.92</v>
      </c>
      <c r="BA49" s="3">
        <f t="shared" si="27"/>
        <v>286.08999999999997</v>
      </c>
      <c r="BB49" s="146">
        <f t="shared" si="28"/>
        <v>1563.04</v>
      </c>
      <c r="BC49" s="146">
        <f t="shared" si="29"/>
        <v>3057.05</v>
      </c>
      <c r="BD49" s="3"/>
      <c r="BE49" s="149">
        <f t="shared" si="30"/>
        <v>0.39512602018285603</v>
      </c>
      <c r="BF49" s="149">
        <f t="shared" si="31"/>
        <v>9.358368361655843E-2</v>
      </c>
      <c r="BG49" s="149">
        <f t="shared" si="32"/>
        <v>0.51129029620058553</v>
      </c>
      <c r="BH49" s="149">
        <f t="shared" si="33"/>
        <v>1</v>
      </c>
      <c r="BI49" s="3"/>
      <c r="BJ49" s="3">
        <v>4.8899999999999997</v>
      </c>
      <c r="BK49" s="3">
        <v>10.52</v>
      </c>
      <c r="BL49" s="3">
        <v>2.57</v>
      </c>
      <c r="BM49" s="3">
        <v>0.57999999999999996</v>
      </c>
      <c r="BN49" s="3">
        <v>16.98</v>
      </c>
      <c r="BO49" s="3">
        <v>156.32</v>
      </c>
      <c r="BP49" s="3">
        <v>8.6199999999999992</v>
      </c>
      <c r="BQ49" s="3">
        <v>64.290000000000006</v>
      </c>
      <c r="BR49" s="3">
        <v>264.77</v>
      </c>
      <c r="BT49" s="3">
        <f t="shared" si="34"/>
        <v>4.8899999999999997</v>
      </c>
      <c r="BU49" s="3">
        <f t="shared" si="35"/>
        <v>10.52</v>
      </c>
      <c r="BV49" s="3">
        <f t="shared" si="36"/>
        <v>2.57</v>
      </c>
      <c r="BW49" s="3">
        <f t="shared" si="37"/>
        <v>0.57999999999999996</v>
      </c>
      <c r="BX49" s="3">
        <f t="shared" si="38"/>
        <v>16.98</v>
      </c>
      <c r="BY49" s="3">
        <f t="shared" si="39"/>
        <v>164.94</v>
      </c>
      <c r="BZ49" s="3">
        <f t="shared" si="40"/>
        <v>64.290000000000006</v>
      </c>
      <c r="CA49" s="3">
        <f t="shared" si="41"/>
        <v>264.77</v>
      </c>
      <c r="CC49" s="149">
        <f t="shared" si="42"/>
        <v>1.8468859765079126E-2</v>
      </c>
      <c r="CD49" s="149">
        <f t="shared" si="43"/>
        <v>3.9732598104014805E-2</v>
      </c>
      <c r="CE49" s="149">
        <f t="shared" si="44"/>
        <v>9.7065377497450624E-3</v>
      </c>
      <c r="CF49" s="149">
        <f t="shared" si="45"/>
        <v>2.1905805038335158E-3</v>
      </c>
      <c r="CG49" s="149">
        <f t="shared" si="46"/>
        <v>6.4131132681195011E-2</v>
      </c>
      <c r="CH49" s="149">
        <f t="shared" si="47"/>
        <v>0.62295577293500026</v>
      </c>
      <c r="CI49" s="149">
        <f t="shared" si="48"/>
        <v>0.24281451826113234</v>
      </c>
      <c r="CJ49" s="149">
        <f t="shared" si="49"/>
        <v>1.0000000000000002</v>
      </c>
      <c r="CK49" s="3"/>
      <c r="CL49" s="3"/>
      <c r="CM49" s="146">
        <f t="shared" si="50"/>
        <v>2770.96</v>
      </c>
      <c r="CN49" s="3">
        <f t="shared" si="51"/>
        <v>286.08999999999997</v>
      </c>
      <c r="CO49" s="3">
        <f t="shared" si="52"/>
        <v>264.77</v>
      </c>
      <c r="CP49" s="146">
        <f t="shared" si="53"/>
        <v>3321.82</v>
      </c>
      <c r="CQ49" s="3"/>
      <c r="CR49" s="146">
        <f t="shared" si="54"/>
        <v>3057.05</v>
      </c>
      <c r="CS49" s="3">
        <f t="shared" si="55"/>
        <v>264.77</v>
      </c>
      <c r="CT49" s="146">
        <f t="shared" si="56"/>
        <v>3321.82</v>
      </c>
      <c r="CU49" s="3"/>
      <c r="CV49" s="149">
        <f t="shared" si="57"/>
        <v>0.92029369442052855</v>
      </c>
      <c r="CW49" s="149">
        <f t="shared" si="58"/>
        <v>7.970630557947149E-2</v>
      </c>
      <c r="CX49" s="149">
        <f t="shared" si="59"/>
        <v>1</v>
      </c>
    </row>
    <row r="50" spans="1:102" x14ac:dyDescent="0.25">
      <c r="A50" s="143">
        <v>2013</v>
      </c>
      <c r="B50" s="146">
        <v>66.78</v>
      </c>
      <c r="C50" s="146">
        <v>540.82000000000005</v>
      </c>
      <c r="D50" s="146">
        <v>83.33</v>
      </c>
      <c r="E50" s="146">
        <v>308</v>
      </c>
      <c r="F50" s="146">
        <v>7.57</v>
      </c>
      <c r="G50" s="146">
        <f t="shared" si="5"/>
        <v>1006.5000000000001</v>
      </c>
      <c r="H50" s="146"/>
      <c r="I50" s="149">
        <f t="shared" si="6"/>
        <v>6.6348733233979135E-2</v>
      </c>
      <c r="J50" s="149">
        <f t="shared" si="7"/>
        <v>0.53732737208147041</v>
      </c>
      <c r="K50" s="149">
        <f t="shared" si="8"/>
        <v>8.2791852955787365E-2</v>
      </c>
      <c r="L50" s="149">
        <f t="shared" si="9"/>
        <v>0.30601092896174859</v>
      </c>
      <c r="M50" s="149">
        <f t="shared" si="10"/>
        <v>7.5211127670144059E-3</v>
      </c>
      <c r="N50" s="149">
        <f t="shared" si="11"/>
        <v>0.99999999999999989</v>
      </c>
      <c r="P50" s="146">
        <v>22.76</v>
      </c>
      <c r="Q50" s="146">
        <v>139</v>
      </c>
      <c r="R50" s="146">
        <v>234.86</v>
      </c>
      <c r="S50" s="146">
        <v>8.65</v>
      </c>
      <c r="T50" s="146">
        <v>405.27</v>
      </c>
      <c r="V50" s="149">
        <f t="shared" si="12"/>
        <v>5.6160090803661765E-2</v>
      </c>
      <c r="W50" s="149">
        <f t="shared" si="13"/>
        <v>0.34298122239494661</v>
      </c>
      <c r="X50" s="149">
        <f t="shared" si="14"/>
        <v>0.57951489130702993</v>
      </c>
      <c r="Y50" s="149">
        <f t="shared" si="15"/>
        <v>2.1343795494361786E-2</v>
      </c>
      <c r="Z50" s="149">
        <f t="shared" si="16"/>
        <v>1</v>
      </c>
      <c r="AB50" s="146">
        <v>93.64</v>
      </c>
      <c r="AC50" s="146">
        <v>1258.81</v>
      </c>
      <c r="AD50" s="146">
        <v>0.76</v>
      </c>
      <c r="AE50" s="146">
        <v>11.6</v>
      </c>
      <c r="AF50" s="146">
        <v>853.65</v>
      </c>
      <c r="AG50" s="146">
        <v>519.97</v>
      </c>
      <c r="AH50" s="146">
        <v>2738.44</v>
      </c>
      <c r="AJ50" s="146">
        <f t="shared" si="17"/>
        <v>1352.45</v>
      </c>
      <c r="AK50" s="146">
        <f t="shared" si="18"/>
        <v>1385.98</v>
      </c>
      <c r="AL50" s="146">
        <f t="shared" si="19"/>
        <v>2738.4300000000003</v>
      </c>
      <c r="AN50" s="149">
        <f t="shared" si="20"/>
        <v>0.49387787893062812</v>
      </c>
      <c r="AO50" s="149">
        <f t="shared" si="21"/>
        <v>0.50612212106937182</v>
      </c>
      <c r="AP50" s="149">
        <f t="shared" si="22"/>
        <v>1</v>
      </c>
      <c r="AR50" s="3">
        <v>277.3</v>
      </c>
      <c r="AS50" s="3">
        <v>0</v>
      </c>
      <c r="AT50" s="3">
        <v>277.3</v>
      </c>
      <c r="AV50" s="149">
        <f t="shared" si="23"/>
        <v>1</v>
      </c>
      <c r="AW50" s="149">
        <f t="shared" si="24"/>
        <v>0</v>
      </c>
      <c r="AX50" s="149">
        <f t="shared" si="25"/>
        <v>1</v>
      </c>
      <c r="AY50" s="3"/>
      <c r="AZ50" s="146">
        <f t="shared" si="26"/>
        <v>1352.45</v>
      </c>
      <c r="BA50" s="3">
        <f t="shared" si="27"/>
        <v>277.3</v>
      </c>
      <c r="BB50" s="146">
        <f t="shared" si="28"/>
        <v>1385.98</v>
      </c>
      <c r="BC50" s="146">
        <f t="shared" si="29"/>
        <v>3015.73</v>
      </c>
      <c r="BD50" s="3"/>
      <c r="BE50" s="149">
        <f t="shared" si="30"/>
        <v>0.44846521406094048</v>
      </c>
      <c r="BF50" s="149">
        <f t="shared" si="31"/>
        <v>9.1951202528077786E-2</v>
      </c>
      <c r="BG50" s="149">
        <f t="shared" si="32"/>
        <v>0.45958358341098177</v>
      </c>
      <c r="BH50" s="149">
        <f t="shared" si="33"/>
        <v>1</v>
      </c>
      <c r="BI50" s="3"/>
      <c r="BJ50" s="3">
        <v>4.9400000000000004</v>
      </c>
      <c r="BK50" s="3">
        <v>9.3800000000000008</v>
      </c>
      <c r="BL50" s="3">
        <v>2.66</v>
      </c>
      <c r="BM50" s="3">
        <v>0.35</v>
      </c>
      <c r="BN50" s="3">
        <v>19.309999999999999</v>
      </c>
      <c r="BO50" s="3">
        <v>157.27000000000001</v>
      </c>
      <c r="BP50" s="3">
        <v>9.59</v>
      </c>
      <c r="BQ50" s="3">
        <v>61.26</v>
      </c>
      <c r="BR50" s="3">
        <v>264.76</v>
      </c>
      <c r="BT50" s="3">
        <f t="shared" si="34"/>
        <v>4.9400000000000004</v>
      </c>
      <c r="BU50" s="3">
        <f t="shared" si="35"/>
        <v>9.3800000000000008</v>
      </c>
      <c r="BV50" s="3">
        <f t="shared" si="36"/>
        <v>2.66</v>
      </c>
      <c r="BW50" s="3">
        <f t="shared" si="37"/>
        <v>0.35</v>
      </c>
      <c r="BX50" s="3">
        <f t="shared" si="38"/>
        <v>19.309999999999999</v>
      </c>
      <c r="BY50" s="3">
        <f t="shared" si="39"/>
        <v>166.86</v>
      </c>
      <c r="BZ50" s="3">
        <f t="shared" si="40"/>
        <v>61.26</v>
      </c>
      <c r="CA50" s="3">
        <f t="shared" si="41"/>
        <v>264.76</v>
      </c>
      <c r="CC50" s="149">
        <f t="shared" si="42"/>
        <v>1.8658407614443272E-2</v>
      </c>
      <c r="CD50" s="149">
        <f t="shared" si="43"/>
        <v>3.5428312433902404E-2</v>
      </c>
      <c r="CE50" s="149">
        <f t="shared" si="44"/>
        <v>1.0046834869315607E-2</v>
      </c>
      <c r="CF50" s="149">
        <f t="shared" si="45"/>
        <v>1.3219519564888955E-3</v>
      </c>
      <c r="CG50" s="149">
        <f t="shared" si="46"/>
        <v>7.2933977942287356E-2</v>
      </c>
      <c r="CH50" s="149">
        <f t="shared" si="47"/>
        <v>0.63023115274210617</v>
      </c>
      <c r="CI50" s="149">
        <f t="shared" si="48"/>
        <v>0.2313793624414564</v>
      </c>
      <c r="CJ50" s="149">
        <f t="shared" si="49"/>
        <v>1</v>
      </c>
      <c r="CK50" s="3"/>
      <c r="CL50" s="3"/>
      <c r="CM50" s="146">
        <f t="shared" si="50"/>
        <v>2738.4300000000003</v>
      </c>
      <c r="CN50" s="3">
        <f t="shared" si="51"/>
        <v>277.3</v>
      </c>
      <c r="CO50" s="3">
        <f t="shared" si="52"/>
        <v>264.76</v>
      </c>
      <c r="CP50" s="146">
        <f t="shared" si="53"/>
        <v>3280.4900000000007</v>
      </c>
      <c r="CQ50" s="3"/>
      <c r="CR50" s="146">
        <f t="shared" si="54"/>
        <v>3015.7300000000005</v>
      </c>
      <c r="CS50" s="3">
        <f t="shared" si="55"/>
        <v>264.76</v>
      </c>
      <c r="CT50" s="146">
        <f t="shared" si="56"/>
        <v>3280.4900000000007</v>
      </c>
      <c r="CU50" s="3"/>
      <c r="CV50" s="149">
        <f t="shared" si="57"/>
        <v>0.91929254471130828</v>
      </c>
      <c r="CW50" s="149">
        <f t="shared" si="58"/>
        <v>8.070745528869161E-2</v>
      </c>
      <c r="CX50" s="149">
        <f t="shared" si="59"/>
        <v>0.99999999999999989</v>
      </c>
    </row>
    <row r="51" spans="1:102" x14ac:dyDescent="0.25">
      <c r="A51" s="143">
        <v>2014</v>
      </c>
      <c r="B51" s="146">
        <v>44.94</v>
      </c>
      <c r="C51" s="146">
        <v>546.38</v>
      </c>
      <c r="D51" s="146">
        <v>73.67</v>
      </c>
      <c r="E51" s="146">
        <v>312.98</v>
      </c>
      <c r="F51" s="146">
        <v>7.53</v>
      </c>
      <c r="G51" s="146">
        <f t="shared" si="5"/>
        <v>985.49999999999989</v>
      </c>
      <c r="H51" s="146"/>
      <c r="I51" s="149">
        <f t="shared" si="6"/>
        <v>4.5601217656012182E-2</v>
      </c>
      <c r="J51" s="149">
        <f t="shared" si="7"/>
        <v>0.55441907661085754</v>
      </c>
      <c r="K51" s="149">
        <f t="shared" si="8"/>
        <v>7.4753932014205993E-2</v>
      </c>
      <c r="L51" s="149">
        <f t="shared" si="9"/>
        <v>0.31758498224251652</v>
      </c>
      <c r="M51" s="149">
        <f t="shared" si="10"/>
        <v>7.6407914764079158E-3</v>
      </c>
      <c r="N51" s="149">
        <f t="shared" si="11"/>
        <v>1.0000000000000002</v>
      </c>
      <c r="P51" s="146">
        <v>15.62</v>
      </c>
      <c r="Q51" s="146">
        <v>141.80000000000001</v>
      </c>
      <c r="R51" s="146">
        <v>233.05</v>
      </c>
      <c r="S51" s="146">
        <v>8.7200000000000006</v>
      </c>
      <c r="T51" s="146">
        <v>399.19</v>
      </c>
      <c r="V51" s="149">
        <f t="shared" si="12"/>
        <v>3.9129236704326262E-2</v>
      </c>
      <c r="W51" s="149">
        <f t="shared" si="13"/>
        <v>0.35521931912122051</v>
      </c>
      <c r="X51" s="149">
        <f t="shared" si="14"/>
        <v>0.58380720959943888</v>
      </c>
      <c r="Y51" s="149">
        <f t="shared" si="15"/>
        <v>2.1844234575014405E-2</v>
      </c>
      <c r="Z51" s="149">
        <f t="shared" si="16"/>
        <v>1.0000000000000002</v>
      </c>
      <c r="AB51" s="146">
        <v>74.92</v>
      </c>
      <c r="AC51" s="146">
        <v>1398.26</v>
      </c>
      <c r="AD51" s="146">
        <v>0.03</v>
      </c>
      <c r="AE51" s="146">
        <v>0.44</v>
      </c>
      <c r="AF51" s="146">
        <v>760.09</v>
      </c>
      <c r="AG51" s="146">
        <v>501.34</v>
      </c>
      <c r="AH51" s="146">
        <v>2735.08</v>
      </c>
      <c r="AJ51" s="146">
        <f t="shared" si="17"/>
        <v>1473.18</v>
      </c>
      <c r="AK51" s="146">
        <f t="shared" si="18"/>
        <v>1261.9000000000001</v>
      </c>
      <c r="AL51" s="146">
        <f t="shared" si="19"/>
        <v>2735.08</v>
      </c>
      <c r="AN51" s="149">
        <f t="shared" si="20"/>
        <v>0.53862409874665462</v>
      </c>
      <c r="AO51" s="149">
        <f t="shared" si="21"/>
        <v>0.46137590125334549</v>
      </c>
      <c r="AP51" s="149">
        <f t="shared" si="22"/>
        <v>1</v>
      </c>
      <c r="AR51" s="3">
        <v>273.23</v>
      </c>
      <c r="AS51" s="3">
        <v>0</v>
      </c>
      <c r="AT51" s="3">
        <v>273.23</v>
      </c>
      <c r="AV51" s="149">
        <f t="shared" si="23"/>
        <v>1</v>
      </c>
      <c r="AW51" s="149">
        <f t="shared" si="24"/>
        <v>0</v>
      </c>
      <c r="AX51" s="149">
        <f t="shared" si="25"/>
        <v>1</v>
      </c>
      <c r="AY51" s="3"/>
      <c r="AZ51" s="146">
        <f t="shared" si="26"/>
        <v>1473.18</v>
      </c>
      <c r="BA51" s="3">
        <f t="shared" si="27"/>
        <v>273.23</v>
      </c>
      <c r="BB51" s="146">
        <f t="shared" si="28"/>
        <v>1261.9000000000001</v>
      </c>
      <c r="BC51" s="146">
        <f t="shared" si="29"/>
        <v>3008.3100000000004</v>
      </c>
      <c r="BD51" s="3"/>
      <c r="BE51" s="149">
        <f t="shared" si="30"/>
        <v>0.48970352124614813</v>
      </c>
      <c r="BF51" s="149">
        <f t="shared" si="31"/>
        <v>9.0825081191765467E-2</v>
      </c>
      <c r="BG51" s="149">
        <f t="shared" si="32"/>
        <v>0.41947139756208635</v>
      </c>
      <c r="BH51" s="149">
        <f t="shared" si="33"/>
        <v>1</v>
      </c>
      <c r="BI51" s="3"/>
      <c r="BJ51" s="3">
        <v>4.9800000000000004</v>
      </c>
      <c r="BK51" s="3">
        <v>8.2100000000000009</v>
      </c>
      <c r="BL51" s="3">
        <v>2.74</v>
      </c>
      <c r="BM51" s="3">
        <v>0.19</v>
      </c>
      <c r="BN51" s="3">
        <v>21.62</v>
      </c>
      <c r="BO51" s="3">
        <v>158.09</v>
      </c>
      <c r="BP51" s="3">
        <v>10.53</v>
      </c>
      <c r="BQ51" s="3">
        <v>58.23</v>
      </c>
      <c r="BR51" s="3">
        <v>264.60000000000002</v>
      </c>
      <c r="BT51" s="3">
        <f t="shared" si="34"/>
        <v>4.9800000000000004</v>
      </c>
      <c r="BU51" s="3">
        <f t="shared" si="35"/>
        <v>8.2100000000000009</v>
      </c>
      <c r="BV51" s="3">
        <f t="shared" si="36"/>
        <v>2.74</v>
      </c>
      <c r="BW51" s="3">
        <f t="shared" si="37"/>
        <v>0.19</v>
      </c>
      <c r="BX51" s="3">
        <f t="shared" si="38"/>
        <v>21.62</v>
      </c>
      <c r="BY51" s="3">
        <f t="shared" si="39"/>
        <v>168.62</v>
      </c>
      <c r="BZ51" s="3">
        <f t="shared" si="40"/>
        <v>58.23</v>
      </c>
      <c r="CA51" s="3">
        <f t="shared" si="41"/>
        <v>264.59000000000003</v>
      </c>
      <c r="CC51" s="149">
        <f t="shared" si="42"/>
        <v>1.8821572999735438E-2</v>
      </c>
      <c r="CD51" s="149">
        <f t="shared" si="43"/>
        <v>3.1029139423258627E-2</v>
      </c>
      <c r="CE51" s="149">
        <f t="shared" si="44"/>
        <v>1.0355644582183755E-2</v>
      </c>
      <c r="CF51" s="149">
        <f t="shared" si="45"/>
        <v>7.1809214256018743E-4</v>
      </c>
      <c r="CG51" s="149">
        <f t="shared" si="46"/>
        <v>8.1711326958690794E-2</v>
      </c>
      <c r="CH51" s="149">
        <f t="shared" si="47"/>
        <v>0.63728787936052</v>
      </c>
      <c r="CI51" s="149">
        <f t="shared" si="48"/>
        <v>0.22007634453305111</v>
      </c>
      <c r="CJ51" s="149">
        <f t="shared" si="49"/>
        <v>1</v>
      </c>
      <c r="CK51" s="3"/>
      <c r="CL51" s="3"/>
      <c r="CM51" s="146">
        <f t="shared" si="50"/>
        <v>2735.08</v>
      </c>
      <c r="CN51" s="3">
        <f t="shared" si="51"/>
        <v>273.23</v>
      </c>
      <c r="CO51" s="3">
        <f t="shared" si="52"/>
        <v>264.59000000000003</v>
      </c>
      <c r="CP51" s="146">
        <f t="shared" si="53"/>
        <v>3272.9</v>
      </c>
      <c r="CQ51" s="3"/>
      <c r="CR51" s="146">
        <f t="shared" si="54"/>
        <v>3008.31</v>
      </c>
      <c r="CS51" s="3">
        <f t="shared" si="55"/>
        <v>264.59000000000003</v>
      </c>
      <c r="CT51" s="146">
        <f t="shared" si="56"/>
        <v>3272.9</v>
      </c>
      <c r="CU51" s="3"/>
      <c r="CV51" s="149">
        <f t="shared" si="57"/>
        <v>0.91915732225243663</v>
      </c>
      <c r="CW51" s="149">
        <f t="shared" si="58"/>
        <v>8.0842677747563332E-2</v>
      </c>
      <c r="CX51" s="149">
        <f t="shared" si="59"/>
        <v>1</v>
      </c>
    </row>
    <row r="52" spans="1:102" x14ac:dyDescent="0.25">
      <c r="A52" s="143">
        <v>2015</v>
      </c>
      <c r="B52" s="146">
        <v>38.85</v>
      </c>
      <c r="C52" s="146">
        <v>548.09</v>
      </c>
      <c r="D52" s="146">
        <v>64.17</v>
      </c>
      <c r="E52" s="146">
        <v>313.95999999999998</v>
      </c>
      <c r="F52" s="146">
        <v>7.5</v>
      </c>
      <c r="G52" s="146">
        <f t="shared" si="5"/>
        <v>972.56999999999994</v>
      </c>
      <c r="H52" s="146"/>
      <c r="I52" s="149">
        <f t="shared" si="6"/>
        <v>3.9945710848576454E-2</v>
      </c>
      <c r="J52" s="149">
        <f t="shared" si="7"/>
        <v>0.56354812507068908</v>
      </c>
      <c r="K52" s="149">
        <f t="shared" si="8"/>
        <v>6.5979826644868761E-2</v>
      </c>
      <c r="L52" s="149">
        <f t="shared" si="9"/>
        <v>0.3228148102450209</v>
      </c>
      <c r="M52" s="149">
        <f t="shared" si="10"/>
        <v>7.7115271908448756E-3</v>
      </c>
      <c r="N52" s="149">
        <f t="shared" si="11"/>
        <v>1</v>
      </c>
      <c r="P52" s="146">
        <v>10.66</v>
      </c>
      <c r="Q52" s="146">
        <v>144.43</v>
      </c>
      <c r="R52" s="146">
        <v>232.75</v>
      </c>
      <c r="S52" s="146">
        <v>8.84</v>
      </c>
      <c r="T52" s="146">
        <v>396.68</v>
      </c>
      <c r="V52" s="149">
        <f t="shared" si="12"/>
        <v>2.6873046284158517E-2</v>
      </c>
      <c r="W52" s="149">
        <f t="shared" si="13"/>
        <v>0.36409700514268428</v>
      </c>
      <c r="X52" s="149">
        <f t="shared" si="14"/>
        <v>0.58674498336190384</v>
      </c>
      <c r="Y52" s="149">
        <f t="shared" si="15"/>
        <v>2.2284965211253404E-2</v>
      </c>
      <c r="Z52" s="149">
        <f t="shared" si="16"/>
        <v>1</v>
      </c>
      <c r="AB52" s="146">
        <v>59.94</v>
      </c>
      <c r="AC52" s="146">
        <v>1507.87</v>
      </c>
      <c r="AD52" s="146">
        <v>0</v>
      </c>
      <c r="AE52" s="146">
        <v>0</v>
      </c>
      <c r="AF52" s="146">
        <v>716.92</v>
      </c>
      <c r="AG52" s="146">
        <v>467.97</v>
      </c>
      <c r="AH52" s="146">
        <v>2752.7</v>
      </c>
      <c r="AJ52" s="146">
        <f t="shared" si="17"/>
        <v>1567.81</v>
      </c>
      <c r="AK52" s="146">
        <f t="shared" si="18"/>
        <v>1184.8899999999999</v>
      </c>
      <c r="AL52" s="146">
        <f t="shared" si="19"/>
        <v>2752.7</v>
      </c>
      <c r="AN52" s="149">
        <f t="shared" si="20"/>
        <v>0.56955352926217895</v>
      </c>
      <c r="AO52" s="149">
        <f t="shared" si="21"/>
        <v>0.43044647073782105</v>
      </c>
      <c r="AP52" s="149">
        <f t="shared" si="22"/>
        <v>1</v>
      </c>
      <c r="AR52" s="3">
        <v>274.5</v>
      </c>
      <c r="AS52" s="3">
        <v>0</v>
      </c>
      <c r="AT52" s="3">
        <v>274.5</v>
      </c>
      <c r="AV52" s="149">
        <f t="shared" si="23"/>
        <v>1</v>
      </c>
      <c r="AW52" s="149">
        <f t="shared" si="24"/>
        <v>0</v>
      </c>
      <c r="AX52" s="149">
        <f t="shared" si="25"/>
        <v>1</v>
      </c>
      <c r="AY52" s="3"/>
      <c r="AZ52" s="146">
        <f t="shared" si="26"/>
        <v>1567.81</v>
      </c>
      <c r="BA52" s="3">
        <f t="shared" si="27"/>
        <v>274.5</v>
      </c>
      <c r="BB52" s="146">
        <f t="shared" si="28"/>
        <v>1184.8899999999999</v>
      </c>
      <c r="BC52" s="146">
        <f t="shared" si="29"/>
        <v>3027.2</v>
      </c>
      <c r="BD52" s="3"/>
      <c r="BE52" s="149">
        <f t="shared" si="30"/>
        <v>0.51790763742071888</v>
      </c>
      <c r="BF52" s="149">
        <f t="shared" si="31"/>
        <v>9.0677854122621568E-2</v>
      </c>
      <c r="BG52" s="149">
        <f t="shared" si="32"/>
        <v>0.39141450845665959</v>
      </c>
      <c r="BH52" s="149">
        <f t="shared" si="33"/>
        <v>1</v>
      </c>
      <c r="BI52" s="3"/>
      <c r="BJ52" s="3">
        <v>5.0199999999999996</v>
      </c>
      <c r="BK52" s="3">
        <v>6.95</v>
      </c>
      <c r="BL52" s="3">
        <v>2.81</v>
      </c>
      <c r="BM52" s="3">
        <v>0.09</v>
      </c>
      <c r="BN52" s="3">
        <v>23.9</v>
      </c>
      <c r="BO52" s="3">
        <v>158.81</v>
      </c>
      <c r="BP52" s="3">
        <v>11.46</v>
      </c>
      <c r="BQ52" s="3">
        <v>55.19</v>
      </c>
      <c r="BR52" s="3">
        <v>264.23</v>
      </c>
      <c r="BT52" s="3">
        <f t="shared" si="34"/>
        <v>5.0199999999999996</v>
      </c>
      <c r="BU52" s="3">
        <f t="shared" si="35"/>
        <v>6.95</v>
      </c>
      <c r="BV52" s="3">
        <f t="shared" si="36"/>
        <v>2.81</v>
      </c>
      <c r="BW52" s="3">
        <f t="shared" si="37"/>
        <v>0.09</v>
      </c>
      <c r="BX52" s="3">
        <f t="shared" si="38"/>
        <v>23.9</v>
      </c>
      <c r="BY52" s="3">
        <f t="shared" si="39"/>
        <v>170.27</v>
      </c>
      <c r="BZ52" s="3">
        <f t="shared" si="40"/>
        <v>55.19</v>
      </c>
      <c r="CA52" s="3">
        <f t="shared" si="41"/>
        <v>264.23</v>
      </c>
      <c r="CC52" s="149">
        <f t="shared" si="42"/>
        <v>1.8998599704802631E-2</v>
      </c>
      <c r="CD52" s="149">
        <f t="shared" si="43"/>
        <v>2.6302842220792492E-2</v>
      </c>
      <c r="CE52" s="149">
        <f t="shared" si="44"/>
        <v>1.0634674336752071E-2</v>
      </c>
      <c r="CF52" s="149">
        <f t="shared" si="45"/>
        <v>3.4061234530522648E-4</v>
      </c>
      <c r="CG52" s="149">
        <f t="shared" si="46"/>
        <v>9.045150058661014E-2</v>
      </c>
      <c r="CH52" s="149">
        <f t="shared" si="47"/>
        <v>0.64440071150134348</v>
      </c>
      <c r="CI52" s="149">
        <f t="shared" si="48"/>
        <v>0.20887105930439387</v>
      </c>
      <c r="CJ52" s="149">
        <f t="shared" si="49"/>
        <v>0.99999999999999989</v>
      </c>
      <c r="CK52" s="3"/>
      <c r="CL52" s="3"/>
      <c r="CM52" s="146">
        <f t="shared" si="50"/>
        <v>2752.7</v>
      </c>
      <c r="CN52" s="3">
        <f t="shared" si="51"/>
        <v>274.5</v>
      </c>
      <c r="CO52" s="3">
        <f t="shared" si="52"/>
        <v>264.23</v>
      </c>
      <c r="CP52" s="146">
        <f t="shared" si="53"/>
        <v>3291.43</v>
      </c>
      <c r="CQ52" s="3"/>
      <c r="CR52" s="146">
        <f t="shared" si="54"/>
        <v>3027.2</v>
      </c>
      <c r="CS52" s="3">
        <f t="shared" si="55"/>
        <v>264.23</v>
      </c>
      <c r="CT52" s="146">
        <f t="shared" si="56"/>
        <v>3291.43</v>
      </c>
      <c r="CU52" s="3"/>
      <c r="CV52" s="149">
        <f t="shared" si="57"/>
        <v>0.91972182303740324</v>
      </c>
      <c r="CW52" s="149">
        <f t="shared" si="58"/>
        <v>8.0278176962596814E-2</v>
      </c>
      <c r="CX52" s="149">
        <f t="shared" si="59"/>
        <v>1</v>
      </c>
    </row>
    <row r="53" spans="1:102" x14ac:dyDescent="0.25">
      <c r="A53" s="143">
        <v>2016</v>
      </c>
      <c r="B53" s="146">
        <v>38.200000000000003</v>
      </c>
      <c r="C53" s="146">
        <v>555.53</v>
      </c>
      <c r="D53" s="146">
        <v>55.59</v>
      </c>
      <c r="E53" s="146">
        <v>317.39999999999998</v>
      </c>
      <c r="F53" s="146">
        <v>7.56</v>
      </c>
      <c r="G53" s="146">
        <f t="shared" si="5"/>
        <v>974.28</v>
      </c>
      <c r="H53" s="146"/>
      <c r="I53" s="149">
        <f t="shared" si="6"/>
        <v>3.9208441105226428E-2</v>
      </c>
      <c r="J53" s="149">
        <f t="shared" si="7"/>
        <v>0.57019542636613707</v>
      </c>
      <c r="K53" s="149">
        <f t="shared" si="8"/>
        <v>5.7057519398940763E-2</v>
      </c>
      <c r="L53" s="149">
        <f t="shared" si="9"/>
        <v>0.32577903682719545</v>
      </c>
      <c r="M53" s="149">
        <f t="shared" si="10"/>
        <v>7.7595763025003076E-3</v>
      </c>
      <c r="N53" s="149">
        <f t="shared" si="11"/>
        <v>1</v>
      </c>
      <c r="P53" s="146">
        <v>6.65</v>
      </c>
      <c r="Q53" s="146">
        <v>144.94999999999999</v>
      </c>
      <c r="R53" s="146">
        <v>231.41</v>
      </c>
      <c r="S53" s="146">
        <v>8.91</v>
      </c>
      <c r="T53" s="146">
        <v>391.91</v>
      </c>
      <c r="V53" s="149">
        <f t="shared" si="12"/>
        <v>1.6968181470235513E-2</v>
      </c>
      <c r="W53" s="149">
        <f t="shared" si="13"/>
        <v>0.36985532392641163</v>
      </c>
      <c r="X53" s="149">
        <f t="shared" si="14"/>
        <v>0.59046719910183454</v>
      </c>
      <c r="Y53" s="149">
        <f t="shared" si="15"/>
        <v>2.2734811563879461E-2</v>
      </c>
      <c r="Z53" s="149">
        <f t="shared" si="16"/>
        <v>1.000025516062361</v>
      </c>
      <c r="AB53" s="146">
        <v>47.95</v>
      </c>
      <c r="AC53" s="146">
        <v>1587.95</v>
      </c>
      <c r="AD53" s="146">
        <v>0</v>
      </c>
      <c r="AE53" s="146">
        <v>0</v>
      </c>
      <c r="AF53" s="146">
        <v>688.74</v>
      </c>
      <c r="AG53" s="146">
        <v>432.54</v>
      </c>
      <c r="AH53" s="146">
        <v>2757.18</v>
      </c>
      <c r="AJ53" s="146">
        <f t="shared" si="17"/>
        <v>1635.9</v>
      </c>
      <c r="AK53" s="146">
        <f t="shared" si="18"/>
        <v>1121.28</v>
      </c>
      <c r="AL53" s="146">
        <f t="shared" si="19"/>
        <v>2757.1800000000003</v>
      </c>
      <c r="AN53" s="149">
        <f>AJ53/$AL53</f>
        <v>0.59332361325702343</v>
      </c>
      <c r="AO53" s="149">
        <f>AK53/$AL53</f>
        <v>0.40667638674297646</v>
      </c>
      <c r="AP53" s="149">
        <f>SUM(AN53:AO53)</f>
        <v>0.99999999999999989</v>
      </c>
      <c r="AR53" s="3">
        <v>276</v>
      </c>
      <c r="AS53" s="3">
        <v>0</v>
      </c>
      <c r="AT53" s="3">
        <v>276</v>
      </c>
      <c r="AV53" s="149">
        <f t="shared" si="23"/>
        <v>1</v>
      </c>
      <c r="AW53" s="149">
        <f t="shared" si="24"/>
        <v>0</v>
      </c>
      <c r="AX53" s="149">
        <f t="shared" si="25"/>
        <v>1</v>
      </c>
      <c r="AY53" s="3"/>
      <c r="AZ53" s="146">
        <f t="shared" si="26"/>
        <v>1635.9</v>
      </c>
      <c r="BA53" s="3">
        <f t="shared" si="27"/>
        <v>276</v>
      </c>
      <c r="BB53" s="146">
        <f t="shared" si="28"/>
        <v>1121.28</v>
      </c>
      <c r="BC53" s="146">
        <f t="shared" si="29"/>
        <v>3033.1800000000003</v>
      </c>
      <c r="BD53" s="3"/>
      <c r="BE53" s="149">
        <f t="shared" si="30"/>
        <v>0.53933495539334952</v>
      </c>
      <c r="BF53" s="149">
        <f t="shared" si="31"/>
        <v>9.0993610666033661E-2</v>
      </c>
      <c r="BG53" s="149">
        <f t="shared" si="32"/>
        <v>0.36967143394061674</v>
      </c>
      <c r="BH53" s="149">
        <f t="shared" si="33"/>
        <v>0.99999999999999989</v>
      </c>
      <c r="BI53" s="3"/>
      <c r="BJ53" s="3">
        <v>5.0599999999999996</v>
      </c>
      <c r="BK53" s="3">
        <v>5.53</v>
      </c>
      <c r="BL53" s="3">
        <v>2.88</v>
      </c>
      <c r="BM53" s="3">
        <v>0.04</v>
      </c>
      <c r="BN53" s="3">
        <v>26.15</v>
      </c>
      <c r="BO53" s="3">
        <v>159.44999999999999</v>
      </c>
      <c r="BP53" s="3">
        <v>12.37</v>
      </c>
      <c r="BQ53" s="3">
        <v>52.16</v>
      </c>
      <c r="BR53" s="3">
        <v>263.64999999999998</v>
      </c>
      <c r="BT53" s="3">
        <f t="shared" si="34"/>
        <v>5.0599999999999996</v>
      </c>
      <c r="BU53" s="3">
        <f t="shared" si="35"/>
        <v>5.53</v>
      </c>
      <c r="BV53" s="3">
        <f t="shared" si="36"/>
        <v>2.88</v>
      </c>
      <c r="BW53" s="3">
        <f t="shared" si="37"/>
        <v>0.04</v>
      </c>
      <c r="BX53" s="3">
        <f t="shared" si="38"/>
        <v>26.15</v>
      </c>
      <c r="BY53" s="3">
        <f t="shared" si="39"/>
        <v>171.82</v>
      </c>
      <c r="BZ53" s="3">
        <f t="shared" si="40"/>
        <v>52.16</v>
      </c>
      <c r="CA53" s="3">
        <f t="shared" si="41"/>
        <v>263.64</v>
      </c>
      <c r="CC53" s="149">
        <f t="shared" si="42"/>
        <v>1.9192838719465938E-2</v>
      </c>
      <c r="CD53" s="149">
        <f t="shared" si="43"/>
        <v>2.0975572750720681E-2</v>
      </c>
      <c r="CE53" s="149">
        <f t="shared" si="44"/>
        <v>1.0923987255348202E-2</v>
      </c>
      <c r="CF53" s="149">
        <f t="shared" si="45"/>
        <v>1.5172204521316949E-4</v>
      </c>
      <c r="CG53" s="149">
        <f t="shared" si="46"/>
        <v>9.9188287058109545E-2</v>
      </c>
      <c r="CH53" s="149">
        <f t="shared" si="47"/>
        <v>0.65172204521316945</v>
      </c>
      <c r="CI53" s="149">
        <f t="shared" si="48"/>
        <v>0.19784554695797299</v>
      </c>
      <c r="CJ53" s="149">
        <f t="shared" si="49"/>
        <v>1</v>
      </c>
      <c r="CK53" s="3"/>
      <c r="CL53" s="3"/>
      <c r="CM53" s="146">
        <f t="shared" si="50"/>
        <v>2757.1800000000003</v>
      </c>
      <c r="CN53" s="3">
        <f t="shared" si="51"/>
        <v>276</v>
      </c>
      <c r="CO53" s="3">
        <f t="shared" si="52"/>
        <v>263.64</v>
      </c>
      <c r="CP53" s="146">
        <f t="shared" si="53"/>
        <v>3296.82</v>
      </c>
      <c r="CQ53" s="3"/>
      <c r="CR53" s="146">
        <f t="shared" si="54"/>
        <v>3033.1800000000003</v>
      </c>
      <c r="CS53" s="3">
        <f t="shared" si="55"/>
        <v>263.64</v>
      </c>
      <c r="CT53" s="146">
        <f t="shared" si="56"/>
        <v>3296.82</v>
      </c>
      <c r="CU53" s="3"/>
      <c r="CV53" s="149">
        <f t="shared" si="57"/>
        <v>0.92003203086610741</v>
      </c>
      <c r="CW53" s="149">
        <f t="shared" si="58"/>
        <v>7.9967969133892647E-2</v>
      </c>
      <c r="CX53" s="149">
        <f t="shared" si="59"/>
        <v>1</v>
      </c>
    </row>
  </sheetData>
  <mergeCells count="22">
    <mergeCell ref="CM5:CT5"/>
    <mergeCell ref="CM4:CX4"/>
    <mergeCell ref="AZ4:BH4"/>
    <mergeCell ref="AZ5:BC5"/>
    <mergeCell ref="BE5:BH5"/>
    <mergeCell ref="BT5:CA5"/>
    <mergeCell ref="BJ4:CJ4"/>
    <mergeCell ref="CC5:CJ5"/>
    <mergeCell ref="AV5:AX5"/>
    <mergeCell ref="AR4:AX4"/>
    <mergeCell ref="BJ5:BR5"/>
    <mergeCell ref="B5:G5"/>
    <mergeCell ref="I5:N5"/>
    <mergeCell ref="B4:N4"/>
    <mergeCell ref="P5:T5"/>
    <mergeCell ref="P4:Z4"/>
    <mergeCell ref="V5:Z5"/>
    <mergeCell ref="AJ5:AL5"/>
    <mergeCell ref="AN5:AP5"/>
    <mergeCell ref="AB4:AP4"/>
    <mergeCell ref="AB5:AH5"/>
    <mergeCell ref="AR5:AT5"/>
  </mergeCells>
  <hyperlinks>
    <hyperlink ref="A2" r:id="rId1" xr:uid="{00000000-0004-0000-09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2"/>
  <sheetViews>
    <sheetView zoomScale="80" zoomScaleNormal="80" workbookViewId="0">
      <selection activeCell="N17" sqref="N17"/>
    </sheetView>
  </sheetViews>
  <sheetFormatPr defaultColWidth="8.7109375" defaultRowHeight="15" x14ac:dyDescent="0.25"/>
  <cols>
    <col min="1" max="1" width="8.7109375" style="3"/>
    <col min="5" max="9" width="8.7109375" style="3"/>
    <col min="10" max="10" width="8.7109375" style="3" customWidth="1"/>
    <col min="11" max="11" width="8.7109375" style="3"/>
  </cols>
  <sheetData>
    <row r="1" spans="1:11" s="95" customFormat="1" x14ac:dyDescent="0.25">
      <c r="A1" s="97" t="s">
        <v>25</v>
      </c>
      <c r="B1" s="97" t="s">
        <v>580</v>
      </c>
      <c r="C1" s="97" t="s">
        <v>157</v>
      </c>
      <c r="D1" s="97" t="s">
        <v>720</v>
      </c>
      <c r="E1" s="97" t="s">
        <v>579</v>
      </c>
      <c r="F1" s="97" t="s">
        <v>578</v>
      </c>
      <c r="G1" s="97" t="s">
        <v>249</v>
      </c>
      <c r="H1" s="97" t="s">
        <v>248</v>
      </c>
      <c r="I1" s="97" t="s">
        <v>2</v>
      </c>
      <c r="J1" s="95" t="s">
        <v>1039</v>
      </c>
      <c r="K1" s="97" t="s">
        <v>1038</v>
      </c>
    </row>
    <row r="2" spans="1:11" x14ac:dyDescent="0.25">
      <c r="A2" s="3">
        <v>1960</v>
      </c>
      <c r="B2">
        <f>(A2*Regression!$B$2)+Regression!$C$2</f>
        <v>84.997694338925157</v>
      </c>
      <c r="C2">
        <f>(A2*Regression!$B$3)+Regression!$C$3</f>
        <v>40.726750723786267</v>
      </c>
      <c r="D2">
        <f>(A2*Regression!$B$4)+Regression!$C$4</f>
        <v>47.546369492805297</v>
      </c>
      <c r="E2" s="3">
        <f>(A2*Regression!$B$5)+Regression!$C$5</f>
        <v>37.826351401985626</v>
      </c>
      <c r="F2" s="3">
        <f>(A2*Regression!$B$6)+Regression!$C$6</f>
        <v>74.366505591522071</v>
      </c>
      <c r="G2" s="3">
        <f>(A2*Regression!$B$7)+Regression!$C$7</f>
        <v>23.111634742935223</v>
      </c>
      <c r="H2" s="3">
        <f>(A2*Regression!$B$8)+Regression!$C$8</f>
        <v>11.980642392838575</v>
      </c>
      <c r="I2" s="3">
        <f>(7E-161)*EXP(0.1854*(A2))</f>
        <v>4.5789305019359634E-3</v>
      </c>
      <c r="J2" s="3">
        <f>(A2*Regression!$B$10)+Regression!$C$10</f>
        <v>109.39320040874557</v>
      </c>
    </row>
    <row r="3" spans="1:11" x14ac:dyDescent="0.25">
      <c r="A3" s="3">
        <v>1961</v>
      </c>
      <c r="B3">
        <f>(A3*Regression!$B$2)+Regression!$C$2</f>
        <v>86.623842465686721</v>
      </c>
      <c r="C3">
        <f>(A3*Regression!$B$3)+Regression!$C$3</f>
        <v>41.207229471740789</v>
      </c>
      <c r="D3">
        <f>(A3*Regression!$B$4)+Regression!$C$4</f>
        <v>48.261379609642063</v>
      </c>
      <c r="E3" s="3">
        <f>(A3*Regression!$B$5)+Regression!$C$5</f>
        <v>37.840436261248179</v>
      </c>
      <c r="F3" s="3">
        <f>(A3*Regression!$B$6)+Regression!$C$6</f>
        <v>74.629019979241377</v>
      </c>
      <c r="G3" s="3">
        <f>(A3*Regression!$B$7)+Regression!$C$7</f>
        <v>22.914247095710891</v>
      </c>
      <c r="H3" s="3">
        <f>(A3*Regression!$B$8)+Regression!$C$8</f>
        <v>12.077125034825741</v>
      </c>
      <c r="I3" s="3">
        <f t="shared" ref="I3:I62" si="0">(7E-161)*EXP(0.1854*(A3))</f>
        <v>5.5116578382540604E-3</v>
      </c>
      <c r="J3" s="3">
        <f>(A3*Regression!$B$10)+Regression!$C$10</f>
        <v>109.45909779780916</v>
      </c>
    </row>
    <row r="4" spans="1:11" x14ac:dyDescent="0.25">
      <c r="A4" s="3">
        <v>1962</v>
      </c>
      <c r="B4">
        <f>(A4*Regression!$B$2)+Regression!$C$2</f>
        <v>88.249990592448739</v>
      </c>
      <c r="C4">
        <f>(A4*Regression!$B$3)+Regression!$C$3</f>
        <v>41.68770821969531</v>
      </c>
      <c r="D4">
        <f>(A4*Regression!$B$4)+Regression!$C$4</f>
        <v>48.976389726478828</v>
      </c>
      <c r="E4" s="3">
        <f>(A4*Regression!$B$5)+Regression!$C$5</f>
        <v>37.854521120510725</v>
      </c>
      <c r="F4" s="3">
        <f>(A4*Regression!$B$6)+Regression!$C$6</f>
        <v>74.89153436696057</v>
      </c>
      <c r="G4" s="3">
        <f>(A4*Regression!$B$7)+Regression!$C$7</f>
        <v>22.716859448486559</v>
      </c>
      <c r="H4" s="3">
        <f>(A4*Regression!$B$8)+Regression!$C$8</f>
        <v>12.173607676812878</v>
      </c>
      <c r="I4" s="3">
        <f t="shared" si="0"/>
        <v>6.6343815686094173E-3</v>
      </c>
      <c r="J4" s="3">
        <f>(A4*Regression!$B$10)+Regression!$C$10</f>
        <v>109.52499518687276</v>
      </c>
    </row>
    <row r="5" spans="1:11" x14ac:dyDescent="0.25">
      <c r="A5" s="3">
        <v>1963</v>
      </c>
      <c r="B5">
        <f>(A5*Regression!$B$2)+Regression!$C$2</f>
        <v>89.876138719210758</v>
      </c>
      <c r="C5">
        <f>(A5*Regression!$B$3)+Regression!$C$3</f>
        <v>42.168186967649831</v>
      </c>
      <c r="D5">
        <f>(A5*Regression!$B$4)+Regression!$C$4</f>
        <v>49.691399843315594</v>
      </c>
      <c r="E5" s="3">
        <f>(A5*Regression!$B$5)+Regression!$C$5</f>
        <v>37.868605979773278</v>
      </c>
      <c r="F5" s="3">
        <f>(A5*Regression!$B$6)+Regression!$C$6</f>
        <v>75.154048754679764</v>
      </c>
      <c r="G5" s="3">
        <f>(A5*Regression!$B$7)+Regression!$C$7</f>
        <v>22.519471801262227</v>
      </c>
      <c r="H5" s="3">
        <f>(A5*Regression!$B$8)+Regression!$C$8</f>
        <v>12.270090318800044</v>
      </c>
      <c r="I5" s="3">
        <f t="shared" si="0"/>
        <v>7.9858039249846788E-3</v>
      </c>
      <c r="J5" s="3">
        <f>(A5*Regression!$B$10)+Regression!$C$10</f>
        <v>109.59089257593635</v>
      </c>
    </row>
    <row r="6" spans="1:11" x14ac:dyDescent="0.25">
      <c r="A6" s="3">
        <v>1964</v>
      </c>
      <c r="B6">
        <f>(A6*Regression!$B$2)+Regression!$C$2</f>
        <v>91.502286845972321</v>
      </c>
      <c r="C6">
        <f>(A6*Regression!$B$3)+Regression!$C$3</f>
        <v>42.648665715604352</v>
      </c>
      <c r="D6">
        <f>(A6*Regression!$B$4)+Regression!$C$4</f>
        <v>50.406409960152359</v>
      </c>
      <c r="E6" s="3">
        <f>(A6*Regression!$B$5)+Regression!$C$5</f>
        <v>37.882690839035831</v>
      </c>
      <c r="F6" s="3">
        <f>(A6*Regression!$B$6)+Regression!$C$6</f>
        <v>75.41656314239907</v>
      </c>
      <c r="G6" s="3">
        <f>(A6*Regression!$B$7)+Regression!$C$7</f>
        <v>22.322084154037839</v>
      </c>
      <c r="H6" s="3">
        <f>(A6*Regression!$B$8)+Regression!$C$8</f>
        <v>12.366572960787181</v>
      </c>
      <c r="I6" s="3">
        <f t="shared" si="0"/>
        <v>9.6125107771983832E-3</v>
      </c>
      <c r="J6" s="3">
        <f>(A6*Regression!$B$10)+Regression!$C$10</f>
        <v>109.65678996499992</v>
      </c>
    </row>
    <row r="7" spans="1:11" x14ac:dyDescent="0.25">
      <c r="A7" s="3">
        <v>1965</v>
      </c>
      <c r="B7">
        <f>(A7*Regression!$B$2)+Regression!$C$2</f>
        <v>93.12843497273434</v>
      </c>
      <c r="C7">
        <f>(A7*Regression!$B$3)+Regression!$C$3</f>
        <v>43.129144463558873</v>
      </c>
      <c r="D7">
        <f>(A7*Regression!$B$4)+Regression!$C$4</f>
        <v>51.121420076989125</v>
      </c>
      <c r="E7" s="3">
        <f>(A7*Regression!$B$5)+Regression!$C$5</f>
        <v>37.896775698298384</v>
      </c>
      <c r="F7" s="3">
        <f>(A7*Regression!$B$6)+Regression!$C$6</f>
        <v>75.679077530118263</v>
      </c>
      <c r="G7" s="3">
        <f>(A7*Regression!$B$7)+Regression!$C$7</f>
        <v>22.124696506813507</v>
      </c>
      <c r="H7" s="3">
        <f>(A7*Regression!$B$8)+Regression!$C$8</f>
        <v>12.463055602774318</v>
      </c>
      <c r="I7" s="3">
        <f t="shared" si="0"/>
        <v>1.1570577528540101E-2</v>
      </c>
      <c r="J7" s="3">
        <f>(A7*Regression!$B$10)+Regression!$C$10</f>
        <v>109.72268735406351</v>
      </c>
    </row>
    <row r="8" spans="1:11" x14ac:dyDescent="0.25">
      <c r="A8" s="3">
        <v>1966</v>
      </c>
      <c r="B8">
        <f>(A8*Regression!$B$2)+Regression!$C$2</f>
        <v>94.754583099496358</v>
      </c>
      <c r="C8">
        <f>(A8*Regression!$B$3)+Regression!$C$3</f>
        <v>43.609623211513394</v>
      </c>
      <c r="D8">
        <f>(A8*Regression!$B$4)+Regression!$C$4</f>
        <v>51.836430193826118</v>
      </c>
      <c r="E8" s="3">
        <f>(A8*Regression!$B$5)+Regression!$C$5</f>
        <v>37.910860557560937</v>
      </c>
      <c r="F8" s="3">
        <f>(A8*Regression!$B$6)+Regression!$C$6</f>
        <v>75.94159191783757</v>
      </c>
      <c r="G8" s="3">
        <f>(A8*Regression!$B$7)+Regression!$C$7</f>
        <v>21.927308859589175</v>
      </c>
      <c r="H8" s="3">
        <f>(A8*Regression!$B$8)+Regression!$C$8</f>
        <v>12.559538244761484</v>
      </c>
      <c r="I8" s="3">
        <f t="shared" si="0"/>
        <v>1.3927502132067211E-2</v>
      </c>
      <c r="J8" s="3">
        <f>(A8*Regression!$B$10)+Regression!$C$10</f>
        <v>109.7885847431271</v>
      </c>
    </row>
    <row r="9" spans="1:11" x14ac:dyDescent="0.25">
      <c r="A9" s="3">
        <v>1967</v>
      </c>
      <c r="B9">
        <f>(A9*Regression!$B$2)+Regression!$C$2</f>
        <v>96.380731226257922</v>
      </c>
      <c r="C9">
        <f>(A9*Regression!$B$3)+Regression!$C$3</f>
        <v>44.090101959467916</v>
      </c>
      <c r="D9">
        <f>(A9*Regression!$B$4)+Regression!$C$4</f>
        <v>52.551440310662883</v>
      </c>
      <c r="E9" s="3">
        <f>(A9*Regression!$B$5)+Regression!$C$5</f>
        <v>37.924945416823491</v>
      </c>
      <c r="F9" s="3">
        <f>(A9*Regression!$B$6)+Regression!$C$6</f>
        <v>76.204106305556763</v>
      </c>
      <c r="G9" s="3">
        <f>(A9*Regression!$B$7)+Regression!$C$7</f>
        <v>21.729921212364843</v>
      </c>
      <c r="H9" s="3">
        <f>(A9*Regression!$B$8)+Regression!$C$8</f>
        <v>12.656020886748621</v>
      </c>
      <c r="I9" s="3">
        <f t="shared" si="0"/>
        <v>1.6764531861982367E-2</v>
      </c>
      <c r="J9" s="3">
        <f>(A9*Regression!$B$10)+Regression!$C$10</f>
        <v>109.8544821321907</v>
      </c>
    </row>
    <row r="10" spans="1:11" x14ac:dyDescent="0.25">
      <c r="A10" s="3">
        <v>1968</v>
      </c>
      <c r="B10">
        <f>(A10*Regression!$B$2)+Regression!$C$2</f>
        <v>98.00687935301994</v>
      </c>
      <c r="C10">
        <f>(A10*Regression!$B$3)+Regression!$C$3</f>
        <v>44.570580707422437</v>
      </c>
      <c r="D10">
        <f>(A10*Regression!$B$4)+Regression!$C$4</f>
        <v>53.266450427499649</v>
      </c>
      <c r="E10" s="3">
        <f>(A10*Regression!$B$5)+Regression!$C$5</f>
        <v>37.939030276086044</v>
      </c>
      <c r="F10" s="3">
        <f>(A10*Regression!$B$6)+Regression!$C$6</f>
        <v>76.46662069327607</v>
      </c>
      <c r="G10" s="3">
        <f>(A10*Regression!$B$7)+Regression!$C$7</f>
        <v>21.532533565140511</v>
      </c>
      <c r="H10" s="3">
        <f>(A10*Regression!$B$8)+Regression!$C$8</f>
        <v>12.752503528735787</v>
      </c>
      <c r="I10" s="3">
        <f t="shared" si="0"/>
        <v>2.0179464047923059E-2</v>
      </c>
      <c r="J10" s="3">
        <f>(A10*Regression!$B$10)+Regression!$C$10</f>
        <v>109.92037952125426</v>
      </c>
    </row>
    <row r="11" spans="1:11" x14ac:dyDescent="0.25">
      <c r="A11" s="3">
        <v>1969</v>
      </c>
      <c r="B11">
        <f>(A11*Regression!$B$2)+Regression!$C$2</f>
        <v>99.633027479781958</v>
      </c>
      <c r="C11">
        <f>(A11*Regression!$B$3)+Regression!$C$3</f>
        <v>45.051059455376958</v>
      </c>
      <c r="D11">
        <f>(A11*Regression!$B$4)+Regression!$C$4</f>
        <v>53.981460544336414</v>
      </c>
      <c r="E11" s="3">
        <f>(A11*Regression!$B$5)+Regression!$C$5</f>
        <v>37.953115135348597</v>
      </c>
      <c r="F11" s="3">
        <f>(A11*Regression!$B$6)+Regression!$C$6</f>
        <v>76.729135080995263</v>
      </c>
      <c r="G11" s="3">
        <f>(A11*Regression!$B$7)+Regression!$C$7</f>
        <v>21.335145917916122</v>
      </c>
      <c r="H11" s="3">
        <f>(A11*Regression!$B$8)+Regression!$C$8</f>
        <v>12.848986170722924</v>
      </c>
      <c r="I11" s="3">
        <f t="shared" si="0"/>
        <v>2.4290017318340292E-2</v>
      </c>
      <c r="J11" s="3">
        <f>(A11*Regression!$B$10)+Regression!$C$10</f>
        <v>109.98627691031786</v>
      </c>
    </row>
    <row r="12" spans="1:11" x14ac:dyDescent="0.25">
      <c r="A12" s="3">
        <v>1970</v>
      </c>
      <c r="B12">
        <f>(A12*Regression!$B$2)+Regression!$C$2</f>
        <v>101.25917560654398</v>
      </c>
      <c r="C12">
        <f>(A12*Regression!$B$3)+Regression!$C$3</f>
        <v>45.531538203331479</v>
      </c>
      <c r="D12">
        <f>(A12*Regression!$B$4)+Regression!$C$4</f>
        <v>54.69647066117318</v>
      </c>
      <c r="E12" s="3">
        <f>(A12*Regression!$B$5)+Regression!$C$5</f>
        <v>37.96719999461115</v>
      </c>
      <c r="F12" s="3">
        <f>(A12*Regression!$B$6)+Regression!$C$6</f>
        <v>76.99164946871457</v>
      </c>
      <c r="G12" s="3">
        <f>(A12*Regression!$B$7)+Regression!$C$7</f>
        <v>21.137758270691791</v>
      </c>
      <c r="H12" s="3">
        <f>(A12*Regression!$B$8)+Regression!$C$8</f>
        <v>12.945468812710089</v>
      </c>
      <c r="I12" s="3">
        <f t="shared" si="0"/>
        <v>2.9237889565553798E-2</v>
      </c>
      <c r="J12" s="3">
        <f>(A12*Regression!$B$10)+Regression!$C$10</f>
        <v>110.05217429938145</v>
      </c>
    </row>
    <row r="13" spans="1:11" x14ac:dyDescent="0.25">
      <c r="A13" s="3">
        <v>1971</v>
      </c>
      <c r="B13">
        <f>(A13*Regression!$B$2)+Regression!$C$2</f>
        <v>102.88532373330554</v>
      </c>
      <c r="C13">
        <f>(A13*Regression!$B$3)+Regression!$C$3</f>
        <v>46.012016951286</v>
      </c>
      <c r="D13">
        <f>(A13*Regression!$B$4)+Regression!$C$4</f>
        <v>55.411480778009945</v>
      </c>
      <c r="E13" s="3">
        <f>(A13*Regression!$B$5)+Regression!$C$5</f>
        <v>37.981284853873703</v>
      </c>
      <c r="F13" s="3">
        <f>(A13*Regression!$B$6)+Regression!$C$6</f>
        <v>77.254163856433763</v>
      </c>
      <c r="G13" s="3">
        <f>(A13*Regression!$B$7)+Regression!$C$7</f>
        <v>20.940370623467459</v>
      </c>
      <c r="H13" s="3">
        <f>(A13*Regression!$B$8)+Regression!$C$8</f>
        <v>13.041951454697227</v>
      </c>
      <c r="I13" s="3">
        <f t="shared" si="0"/>
        <v>3.5193642517583008E-2</v>
      </c>
      <c r="J13" s="3">
        <f>(A13*Regression!$B$10)+Regression!$C$10</f>
        <v>110.11807168844504</v>
      </c>
    </row>
    <row r="14" spans="1:11" x14ac:dyDescent="0.25">
      <c r="A14" s="3">
        <v>1972</v>
      </c>
      <c r="B14">
        <f>(A14*Regression!$B$2)+Regression!$C$2</f>
        <v>104.51147186006756</v>
      </c>
      <c r="C14">
        <f>(A14*Regression!$B$3)+Regression!$C$3</f>
        <v>46.492495699240521</v>
      </c>
      <c r="D14">
        <f>(A14*Regression!$B$4)+Regression!$C$4</f>
        <v>56.126490894846711</v>
      </c>
      <c r="E14" s="3">
        <f>(A14*Regression!$B$5)+Regression!$C$5</f>
        <v>37.995369713136256</v>
      </c>
      <c r="F14" s="3">
        <f>(A14*Regression!$B$6)+Regression!$C$6</f>
        <v>77.51667824415307</v>
      </c>
      <c r="G14" s="3">
        <f>(A14*Regression!$B$7)+Regression!$C$7</f>
        <v>20.742982976243127</v>
      </c>
      <c r="H14" s="3">
        <f>(A14*Regression!$B$8)+Regression!$C$8</f>
        <v>13.138434096684364</v>
      </c>
      <c r="I14" s="3">
        <f t="shared" si="0"/>
        <v>4.2362581296382484E-2</v>
      </c>
      <c r="J14" s="3">
        <f>(A14*Regression!$B$10)+Regression!$C$10</f>
        <v>110.18396907750864</v>
      </c>
    </row>
    <row r="15" spans="1:11" x14ac:dyDescent="0.25">
      <c r="A15" s="3">
        <v>1973</v>
      </c>
      <c r="B15">
        <f>(A15*Regression!$B$2)+Regression!$C$2</f>
        <v>106.13761998682958</v>
      </c>
      <c r="C15">
        <f>(A15*Regression!$B$3)+Regression!$C$3</f>
        <v>46.972974447195043</v>
      </c>
      <c r="D15">
        <f>(A15*Regression!$B$4)+Regression!$C$4</f>
        <v>56.841501011683476</v>
      </c>
      <c r="E15" s="3">
        <f>(A15*Regression!$B$5)+Regression!$C$5</f>
        <v>38.009454572398809</v>
      </c>
      <c r="F15" s="3">
        <f>(A15*Regression!$B$6)+Regression!$C$6</f>
        <v>77.779192631872263</v>
      </c>
      <c r="G15" s="3">
        <f>(A15*Regression!$B$7)+Regression!$C$7</f>
        <v>20.545595329018795</v>
      </c>
      <c r="H15" s="3">
        <f>(A15*Regression!$B$8)+Regression!$C$8</f>
        <v>13.234916738671529</v>
      </c>
      <c r="I15" s="3">
        <f t="shared" si="0"/>
        <v>5.0991831641070573E-2</v>
      </c>
      <c r="J15" s="3">
        <f>(A15*Regression!$B$10)+Regression!$C$10</f>
        <v>110.2498664665722</v>
      </c>
    </row>
    <row r="16" spans="1:11" x14ac:dyDescent="0.25">
      <c r="A16" s="3">
        <v>1974</v>
      </c>
      <c r="B16">
        <f>(A16*Regression!$B$2)+Regression!$C$2</f>
        <v>107.76376811359114</v>
      </c>
      <c r="C16">
        <f>(A16*Regression!$B$3)+Regression!$C$3</f>
        <v>47.453453195149564</v>
      </c>
      <c r="D16">
        <f>(A16*Regression!$B$4)+Regression!$C$4</f>
        <v>57.556511128520242</v>
      </c>
      <c r="E16" s="3">
        <f>(A16*Regression!$B$5)+Regression!$C$5</f>
        <v>38.023539431661362</v>
      </c>
      <c r="F16" s="3">
        <f>(A16*Regression!$B$6)+Regression!$C$6</f>
        <v>78.04170701959157</v>
      </c>
      <c r="G16" s="3">
        <f>(A16*Regression!$B$7)+Regression!$C$7</f>
        <v>20.348207681794406</v>
      </c>
      <c r="H16" s="3">
        <f>(A16*Regression!$B$8)+Regression!$C$8</f>
        <v>13.331399380658667</v>
      </c>
      <c r="I16" s="3">
        <f t="shared" si="0"/>
        <v>6.1378858760270508E-2</v>
      </c>
      <c r="J16" s="3">
        <f>(A16*Regression!$B$10)+Regression!$C$10</f>
        <v>110.31576385563579</v>
      </c>
    </row>
    <row r="17" spans="1:10" x14ac:dyDescent="0.25">
      <c r="A17" s="3">
        <v>1975</v>
      </c>
      <c r="B17">
        <f>(A17*Regression!$B$2)+Regression!$C$2</f>
        <v>109.38991624035316</v>
      </c>
      <c r="C17">
        <f>(A17*Regression!$B$3)+Regression!$C$3</f>
        <v>47.933931943104085</v>
      </c>
      <c r="D17">
        <f>(A17*Regression!$B$4)+Regression!$C$4</f>
        <v>58.271521245357008</v>
      </c>
      <c r="E17" s="3">
        <f>(A17*Regression!$B$5)+Regression!$C$5</f>
        <v>38.037624290923915</v>
      </c>
      <c r="F17" s="3">
        <f>(A17*Regression!$B$6)+Regression!$C$6</f>
        <v>78.304221407310763</v>
      </c>
      <c r="G17" s="3">
        <f>(A17*Regression!$B$7)+Regression!$C$7</f>
        <v>20.150820034570074</v>
      </c>
      <c r="H17" s="3">
        <f>(A17*Regression!$B$8)+Regression!$C$8</f>
        <v>13.427882022645832</v>
      </c>
      <c r="I17" s="3">
        <f t="shared" si="0"/>
        <v>7.3881721473191511E-2</v>
      </c>
      <c r="J17" s="3">
        <f>(A17*Regression!$B$10)+Regression!$C$10</f>
        <v>110.38166124469939</v>
      </c>
    </row>
    <row r="18" spans="1:10" x14ac:dyDescent="0.25">
      <c r="A18" s="3">
        <v>1976</v>
      </c>
      <c r="B18">
        <f>(A18*Regression!$B$2)+Regression!$C$2</f>
        <v>111.01606436711518</v>
      </c>
      <c r="C18">
        <f>(A18*Regression!$B$3)+Regression!$C$3</f>
        <v>48.414410691058606</v>
      </c>
      <c r="D18">
        <f>(A18*Regression!$B$4)+Regression!$C$4</f>
        <v>58.986531362193773</v>
      </c>
      <c r="E18" s="3">
        <f>(A18*Regression!$B$5)+Regression!$C$5</f>
        <v>38.051709150186468</v>
      </c>
      <c r="F18" s="3">
        <f>(A18*Regression!$B$6)+Regression!$C$6</f>
        <v>78.56673579503007</v>
      </c>
      <c r="G18" s="3">
        <f>(A18*Regression!$B$7)+Regression!$C$7</f>
        <v>19.953432387345742</v>
      </c>
      <c r="H18" s="3">
        <f>(A18*Regression!$B$8)+Regression!$C$8</f>
        <v>13.524364664632969</v>
      </c>
      <c r="I18" s="3">
        <f t="shared" si="0"/>
        <v>8.8931415117405987E-2</v>
      </c>
      <c r="J18" s="3">
        <f>(A18*Regression!$B$10)+Regression!$C$10</f>
        <v>110.44755863376298</v>
      </c>
    </row>
    <row r="19" spans="1:10" x14ac:dyDescent="0.25">
      <c r="A19" s="3">
        <v>1977</v>
      </c>
      <c r="B19">
        <f>(A19*Regression!$B$2)+Regression!$C$2</f>
        <v>112.6422124938772</v>
      </c>
      <c r="C19">
        <f>(A19*Regression!$B$3)+Regression!$C$3</f>
        <v>48.894889439013127</v>
      </c>
      <c r="D19">
        <f>(A19*Regression!$B$4)+Regression!$C$4</f>
        <v>59.701541479030539</v>
      </c>
      <c r="E19" s="3">
        <f>(A19*Regression!$B$5)+Regression!$C$5</f>
        <v>38.065794009449021</v>
      </c>
      <c r="F19" s="3">
        <f>(A19*Regression!$B$6)+Regression!$C$6</f>
        <v>78.829250182749263</v>
      </c>
      <c r="G19" s="3">
        <f>(A19*Regression!$B$7)+Regression!$C$7</f>
        <v>19.756044740121411</v>
      </c>
      <c r="H19" s="3">
        <f>(A19*Regression!$B$8)+Regression!$C$8</f>
        <v>13.620847306620135</v>
      </c>
      <c r="I19" s="3">
        <f t="shared" si="0"/>
        <v>0.1070467287047947</v>
      </c>
      <c r="J19" s="3">
        <f>(A19*Regression!$B$10)+Regression!$C$10</f>
        <v>110.51345602282657</v>
      </c>
    </row>
    <row r="20" spans="1:10" x14ac:dyDescent="0.25">
      <c r="A20" s="3">
        <v>1978</v>
      </c>
      <c r="B20">
        <f>(A20*Regression!$B$2)+Regression!$C$2</f>
        <v>114.26836062063876</v>
      </c>
      <c r="C20">
        <f>(A20*Regression!$B$3)+Regression!$C$3</f>
        <v>49.375368186967648</v>
      </c>
      <c r="D20">
        <f>(A20*Regression!$B$4)+Regression!$C$4</f>
        <v>60.416551595867304</v>
      </c>
      <c r="E20" s="3">
        <f>(A20*Regression!$B$5)+Regression!$C$5</f>
        <v>38.079878868711567</v>
      </c>
      <c r="F20" s="3">
        <f>(A20*Regression!$B$6)+Regression!$C$6</f>
        <v>79.09176457046857</v>
      </c>
      <c r="G20" s="3">
        <f>(A20*Regression!$B$7)+Regression!$C$7</f>
        <v>19.558657092897022</v>
      </c>
      <c r="H20" s="3">
        <f>(A20*Regression!$B$8)+Regression!$C$8</f>
        <v>13.717329948607272</v>
      </c>
      <c r="I20" s="3">
        <f t="shared" si="0"/>
        <v>0.1288521284775527</v>
      </c>
      <c r="J20" s="3">
        <f>(A20*Regression!$B$10)+Regression!$C$10</f>
        <v>110.57935341189014</v>
      </c>
    </row>
    <row r="21" spans="1:10" x14ac:dyDescent="0.25">
      <c r="A21" s="3">
        <v>1979</v>
      </c>
      <c r="B21">
        <f>(A21*Regression!$B$2)+Regression!$C$2</f>
        <v>115.89450874740078</v>
      </c>
      <c r="C21">
        <f>(A21*Regression!$B$3)+Regression!$C$3</f>
        <v>49.85584693492217</v>
      </c>
      <c r="D21">
        <f>(A21*Regression!$B$4)+Regression!$C$4</f>
        <v>61.131561712704297</v>
      </c>
      <c r="E21" s="3">
        <f>(A21*Regression!$B$5)+Regression!$C$5</f>
        <v>38.093963727974121</v>
      </c>
      <c r="F21" s="3">
        <f>(A21*Regression!$B$6)+Regression!$C$6</f>
        <v>79.354278958187763</v>
      </c>
      <c r="G21" s="3">
        <f>(A21*Regression!$B$7)+Regression!$C$7</f>
        <v>19.36126944567269</v>
      </c>
      <c r="H21" s="3">
        <f>(A21*Regression!$B$8)+Regression!$C$8</f>
        <v>13.813812590594409</v>
      </c>
      <c r="I21" s="3">
        <f t="shared" si="0"/>
        <v>0.15509928434134479</v>
      </c>
      <c r="J21" s="3">
        <f>(A21*Regression!$B$10)+Regression!$C$10</f>
        <v>110.64525080095373</v>
      </c>
    </row>
    <row r="22" spans="1:10" x14ac:dyDescent="0.25">
      <c r="A22" s="3">
        <v>1980</v>
      </c>
      <c r="B22">
        <f>(A22*Regression!$B$2)+Regression!$C$2</f>
        <v>117.5206568741628</v>
      </c>
      <c r="C22">
        <f>(A22*Regression!$B$3)+Regression!$C$3</f>
        <v>50.336325682876691</v>
      </c>
      <c r="D22">
        <f>(A22*Regression!$B$4)+Regression!$C$4</f>
        <v>61.846571829541062</v>
      </c>
      <c r="E22" s="3">
        <f>(A22*Regression!$B$5)+Regression!$C$5</f>
        <v>38.108048587236674</v>
      </c>
      <c r="F22" s="3">
        <f>(A22*Regression!$B$6)+Regression!$C$6</f>
        <v>79.61679334590707</v>
      </c>
      <c r="G22" s="3">
        <f>(A22*Regression!$B$7)+Regression!$C$7</f>
        <v>19.163881798448358</v>
      </c>
      <c r="H22" s="3">
        <f>(A22*Regression!$B$8)+Regression!$C$8</f>
        <v>13.910295232581575</v>
      </c>
      <c r="I22" s="3">
        <f t="shared" si="0"/>
        <v>0.18669298122916203</v>
      </c>
      <c r="J22" s="3">
        <f>(A22*Regression!$B$10)+Regression!$C$10</f>
        <v>110.71114819001733</v>
      </c>
    </row>
    <row r="23" spans="1:10" x14ac:dyDescent="0.25">
      <c r="A23" s="3">
        <v>1981</v>
      </c>
      <c r="B23">
        <f>(A23*Regression!$B$2)+Regression!$C$2</f>
        <v>119.14680500092436</v>
      </c>
      <c r="C23">
        <f>(A23*Regression!$B$3)+Regression!$C$3</f>
        <v>50.816804430831212</v>
      </c>
      <c r="D23">
        <f>(A23*Regression!$B$4)+Regression!$C$4</f>
        <v>62.561581946377828</v>
      </c>
      <c r="E23" s="3">
        <f>(A23*Regression!$B$5)+Regression!$C$5</f>
        <v>38.122133446499227</v>
      </c>
      <c r="F23" s="3">
        <f>(A23*Regression!$B$6)+Regression!$C$6</f>
        <v>79.879307733626263</v>
      </c>
      <c r="G23" s="3">
        <f>(A23*Regression!$B$7)+Regression!$C$7</f>
        <v>18.966494151224026</v>
      </c>
      <c r="H23" s="3">
        <f>(A23*Regression!$B$8)+Regression!$C$8</f>
        <v>14.006777874568712</v>
      </c>
      <c r="I23" s="3">
        <f t="shared" si="0"/>
        <v>0.22472230860538642</v>
      </c>
      <c r="J23" s="3">
        <f>(A23*Regression!$B$10)+Regression!$C$10</f>
        <v>110.77704557908092</v>
      </c>
    </row>
    <row r="24" spans="1:10" x14ac:dyDescent="0.25">
      <c r="A24" s="3">
        <v>1982</v>
      </c>
      <c r="B24">
        <f>(A24*Regression!$B$2)+Regression!$C$2</f>
        <v>120.77295312768638</v>
      </c>
      <c r="C24">
        <f>(A24*Regression!$B$3)+Regression!$C$3</f>
        <v>51.297283178785733</v>
      </c>
      <c r="D24">
        <f>(A24*Regression!$B$4)+Regression!$C$4</f>
        <v>63.276592063214594</v>
      </c>
      <c r="E24" s="3">
        <f>(A24*Regression!$B$5)+Regression!$C$5</f>
        <v>38.13621830576178</v>
      </c>
      <c r="F24" s="3">
        <f>(A24*Regression!$B$6)+Regression!$C$6</f>
        <v>80.141822121345569</v>
      </c>
      <c r="G24" s="3">
        <f>(A24*Regression!$B$7)+Regression!$C$7</f>
        <v>18.769106503999694</v>
      </c>
      <c r="H24" s="3">
        <f>(A24*Regression!$B$8)+Regression!$C$8</f>
        <v>14.103260516555878</v>
      </c>
      <c r="I24" s="3">
        <f t="shared" si="0"/>
        <v>0.27049820326640717</v>
      </c>
      <c r="J24" s="3">
        <f>(A24*Regression!$B$10)+Regression!$C$10</f>
        <v>110.84294296814451</v>
      </c>
    </row>
    <row r="25" spans="1:10" x14ac:dyDescent="0.25">
      <c r="A25" s="3">
        <v>1983</v>
      </c>
      <c r="B25">
        <f>(A25*Regression!$B$2)+Regression!$C$2</f>
        <v>122.3991012544484</v>
      </c>
      <c r="C25">
        <f>(A25*Regression!$B$3)+Regression!$C$3</f>
        <v>51.777761926740254</v>
      </c>
      <c r="D25">
        <f>(A25*Regression!$B$4)+Regression!$C$4</f>
        <v>63.991602180051359</v>
      </c>
      <c r="E25" s="3">
        <f>(A25*Regression!$B$5)+Regression!$C$5</f>
        <v>38.150303165024333</v>
      </c>
      <c r="F25" s="3">
        <f>(A25*Regression!$B$6)+Regression!$C$6</f>
        <v>80.404336509064763</v>
      </c>
      <c r="G25" s="3">
        <f>(A25*Regression!$B$7)+Regression!$C$7</f>
        <v>18.571718856775306</v>
      </c>
      <c r="H25" s="3">
        <f>(A25*Regression!$B$8)+Regression!$C$8</f>
        <v>14.199743158543015</v>
      </c>
      <c r="I25" s="3">
        <f t="shared" si="0"/>
        <v>0.32559863960297852</v>
      </c>
      <c r="J25" s="3">
        <f>(A25*Regression!$B$10)+Regression!$C$10</f>
        <v>110.90884035720808</v>
      </c>
    </row>
    <row r="26" spans="1:10" x14ac:dyDescent="0.25">
      <c r="A26" s="3">
        <v>1984</v>
      </c>
      <c r="B26">
        <f>(A26*Regression!$B$2)+Regression!$C$2</f>
        <v>124.02524938121041</v>
      </c>
      <c r="C26">
        <f>(A26*Regression!$B$3)+Regression!$C$3</f>
        <v>52.258240674694662</v>
      </c>
      <c r="D26">
        <f>(A26*Regression!$B$4)+Regression!$C$4</f>
        <v>64.706612296888125</v>
      </c>
      <c r="E26" s="3">
        <f>(A26*Regression!$B$5)+Regression!$C$5</f>
        <v>38.164388024286879</v>
      </c>
      <c r="F26" s="3">
        <f>(A26*Regression!$B$6)+Regression!$C$6</f>
        <v>80.666850896784069</v>
      </c>
      <c r="G26" s="3">
        <f>(A26*Regression!$B$7)+Regression!$C$7</f>
        <v>18.374331209550974</v>
      </c>
      <c r="H26" s="3">
        <f>(A26*Regression!$B$8)+Regression!$C$8</f>
        <v>14.296225800530181</v>
      </c>
      <c r="I26" s="3">
        <f t="shared" si="0"/>
        <v>0.3919230251111841</v>
      </c>
      <c r="J26" s="3">
        <f>(A26*Regression!$B$10)+Regression!$C$10</f>
        <v>110.97473774627167</v>
      </c>
    </row>
    <row r="27" spans="1:10" x14ac:dyDescent="0.25">
      <c r="A27" s="3">
        <v>1985</v>
      </c>
      <c r="B27">
        <f>(A27*Regression!$B$2)+Regression!$C$2</f>
        <v>125.65139750797198</v>
      </c>
      <c r="C27">
        <f>(A27*Regression!$B$3)+Regression!$C$3</f>
        <v>52.738719422649183</v>
      </c>
      <c r="D27">
        <f>(A27*Regression!$B$4)+Regression!$C$4</f>
        <v>65.42162241372489</v>
      </c>
      <c r="E27" s="3">
        <f>(A27*Regression!$B$5)+Regression!$C$5</f>
        <v>38.178472883549432</v>
      </c>
      <c r="F27" s="3">
        <f>(A27*Regression!$B$6)+Regression!$C$6</f>
        <v>80.929365284503263</v>
      </c>
      <c r="G27" s="3">
        <f>(A27*Regression!$B$7)+Regression!$C$7</f>
        <v>18.176943562326642</v>
      </c>
      <c r="H27" s="3">
        <f>(A27*Regression!$B$8)+Regression!$C$8</f>
        <v>14.392708442517318</v>
      </c>
      <c r="I27" s="3">
        <f t="shared" si="0"/>
        <v>0.47175767625930826</v>
      </c>
      <c r="J27" s="3">
        <f>(A27*Regression!$B$10)+Regression!$C$10</f>
        <v>111.04063513533526</v>
      </c>
    </row>
    <row r="28" spans="1:10" x14ac:dyDescent="0.25">
      <c r="A28" s="3">
        <v>1986</v>
      </c>
      <c r="B28">
        <f>(A28*Regression!$B$2)+Regression!$C$2</f>
        <v>127.277545634734</v>
      </c>
      <c r="C28">
        <f>(A28*Regression!$B$3)+Regression!$C$3</f>
        <v>53.219198170603704</v>
      </c>
      <c r="D28">
        <f>(A28*Regression!$B$4)+Regression!$C$4</f>
        <v>66.136632530561656</v>
      </c>
      <c r="E28" s="3">
        <f>(A28*Regression!$B$5)+Regression!$C$5</f>
        <v>38.192557742811985</v>
      </c>
      <c r="F28" s="3">
        <f>(A28*Regression!$B$6)+Regression!$C$6</f>
        <v>81.191879672222569</v>
      </c>
      <c r="G28" s="3">
        <f>(A28*Regression!$B$7)+Regression!$C$7</f>
        <v>17.97955591510231</v>
      </c>
      <c r="H28" s="3">
        <f>(A28*Regression!$B$8)+Regression!$C$8</f>
        <v>14.489191084504455</v>
      </c>
      <c r="I28" s="3">
        <f t="shared" si="0"/>
        <v>0.56785463177739692</v>
      </c>
      <c r="J28" s="3">
        <f>(A28*Regression!$B$10)+Regression!$C$10</f>
        <v>111.10653252439886</v>
      </c>
    </row>
    <row r="29" spans="1:10" x14ac:dyDescent="0.25">
      <c r="A29" s="3">
        <v>1987</v>
      </c>
      <c r="B29">
        <f>(A29*Regression!$B$2)+Regression!$C$2</f>
        <v>128.90369376149602</v>
      </c>
      <c r="C29">
        <f>(A29*Regression!$B$3)+Regression!$C$3</f>
        <v>53.699676918558225</v>
      </c>
      <c r="D29">
        <f>(A29*Regression!$B$4)+Regression!$C$4</f>
        <v>66.851642647398421</v>
      </c>
      <c r="E29" s="3">
        <f>(A29*Regression!$B$5)+Regression!$C$5</f>
        <v>38.206642602074538</v>
      </c>
      <c r="F29" s="3">
        <f>(A29*Regression!$B$6)+Regression!$C$6</f>
        <v>81.454394059941762</v>
      </c>
      <c r="G29" s="3">
        <f>(A29*Regression!$B$7)+Regression!$C$7</f>
        <v>17.782168267877978</v>
      </c>
      <c r="H29" s="3">
        <f>(A29*Regression!$B$8)+Regression!$C$8</f>
        <v>14.585673726491621</v>
      </c>
      <c r="I29" s="3">
        <f t="shared" si="0"/>
        <v>0.68352652019974558</v>
      </c>
      <c r="J29" s="3">
        <f>(A29*Regression!$B$10)+Regression!$C$10</f>
        <v>111.17242991346245</v>
      </c>
    </row>
    <row r="30" spans="1:10" x14ac:dyDescent="0.25">
      <c r="A30" s="3">
        <v>1988</v>
      </c>
      <c r="B30">
        <f>(A30*Regression!$B$2)+Regression!$C$2</f>
        <v>130.52984188825758</v>
      </c>
      <c r="C30">
        <f>(A30*Regression!$B$3)+Regression!$C$3</f>
        <v>54.180155666512746</v>
      </c>
      <c r="D30">
        <f>(A30*Regression!$B$4)+Regression!$C$4</f>
        <v>67.566652764235187</v>
      </c>
      <c r="E30" s="3">
        <f>(A30*Regression!$B$5)+Regression!$C$5</f>
        <v>38.220727461337091</v>
      </c>
      <c r="F30" s="3">
        <f>(A30*Regression!$B$6)+Regression!$C$6</f>
        <v>81.716908447661069</v>
      </c>
      <c r="G30" s="3">
        <f>(A30*Regression!$B$7)+Regression!$C$7</f>
        <v>17.584780620653589</v>
      </c>
      <c r="H30" s="3">
        <f>(A30*Regression!$B$8)+Regression!$C$8</f>
        <v>14.682156368478758</v>
      </c>
      <c r="I30" s="3">
        <f t="shared" si="0"/>
        <v>0.82276075190929432</v>
      </c>
      <c r="J30" s="3">
        <f>(A30*Regression!$B$10)+Regression!$C$10</f>
        <v>111.23832730252602</v>
      </c>
    </row>
    <row r="31" spans="1:10" x14ac:dyDescent="0.25">
      <c r="A31" s="3">
        <v>1989</v>
      </c>
      <c r="B31">
        <f>(A31*Regression!$B$2)+Regression!$C$2</f>
        <v>132.1559900150196</v>
      </c>
      <c r="C31">
        <f>(A31*Regression!$B$3)+Regression!$C$3</f>
        <v>54.660634414467268</v>
      </c>
      <c r="D31">
        <f>(A31*Regression!$B$4)+Regression!$C$4</f>
        <v>68.281662881071952</v>
      </c>
      <c r="E31" s="3">
        <f>(A31*Regression!$B$5)+Regression!$C$5</f>
        <v>38.234812320599644</v>
      </c>
      <c r="F31" s="3">
        <f>(A31*Regression!$B$6)+Regression!$C$6</f>
        <v>81.979422835380262</v>
      </c>
      <c r="G31" s="3">
        <f>(A31*Regression!$B$7)+Regression!$C$7</f>
        <v>17.387392973429257</v>
      </c>
      <c r="H31" s="3">
        <f>(A31*Regression!$B$8)+Regression!$C$8</f>
        <v>14.778639010465923</v>
      </c>
      <c r="I31" s="3">
        <f t="shared" si="0"/>
        <v>0.99035697208144391</v>
      </c>
      <c r="J31" s="3">
        <f>(A31*Regression!$B$10)+Regression!$C$10</f>
        <v>111.30422469158961</v>
      </c>
    </row>
    <row r="32" spans="1:10" x14ac:dyDescent="0.25">
      <c r="A32" s="3">
        <v>1990</v>
      </c>
      <c r="B32">
        <f>(A32*Regression!$B$2)+Regression!$C$2</f>
        <v>133.78213814178162</v>
      </c>
      <c r="C32">
        <f>(A32*Regression!$B$3)+Regression!$C$3</f>
        <v>55.141113162421789</v>
      </c>
      <c r="D32">
        <f>(A32*Regression!$B$4)+Regression!$C$4</f>
        <v>68.996672997908718</v>
      </c>
      <c r="E32" s="3">
        <f>(A32*Regression!$B$5)+Regression!$C$5</f>
        <v>38.248897179862198</v>
      </c>
      <c r="F32" s="3">
        <f>(A32*Regression!$B$6)+Regression!$C$6</f>
        <v>82.241937223099569</v>
      </c>
      <c r="G32" s="3">
        <f>(A32*Regression!$B$7)+Regression!$C$7</f>
        <v>17.190005326204925</v>
      </c>
      <c r="H32" s="3">
        <f>(A32*Regression!$B$8)+Regression!$C$8</f>
        <v>14.875121652453061</v>
      </c>
      <c r="I32" s="3">
        <f t="shared" si="0"/>
        <v>1.1920925127678614</v>
      </c>
      <c r="J32" s="3">
        <f>(A32*Regression!$B$10)+Regression!$C$10</f>
        <v>111.3701220806532</v>
      </c>
    </row>
    <row r="33" spans="1:10" x14ac:dyDescent="0.25">
      <c r="A33" s="3">
        <v>1991</v>
      </c>
      <c r="B33">
        <f>(A33*Regression!$B$2)+Regression!$C$2</f>
        <v>135.40828626854363</v>
      </c>
      <c r="C33">
        <f>(A33*Regression!$B$3)+Regression!$C$3</f>
        <v>55.62159191037631</v>
      </c>
      <c r="D33">
        <f>(A33*Regression!$B$4)+Regression!$C$4</f>
        <v>69.711683114745483</v>
      </c>
      <c r="E33" s="3">
        <f>(A33*Regression!$B$5)+Regression!$C$5</f>
        <v>38.262982039124751</v>
      </c>
      <c r="F33" s="3">
        <f>(A33*Regression!$B$6)+Regression!$C$6</f>
        <v>82.504451610818762</v>
      </c>
      <c r="G33" s="3">
        <f>(A33*Regression!$B$7)+Regression!$C$7</f>
        <v>16.992617678980594</v>
      </c>
      <c r="H33" s="3">
        <f>(A33*Regression!$B$8)+Regression!$C$8</f>
        <v>14.971604294440226</v>
      </c>
      <c r="I33" s="3">
        <f t="shared" si="0"/>
        <v>1.4349215475410704</v>
      </c>
      <c r="J33" s="3">
        <f>(A33*Regression!$B$10)+Regression!$C$10</f>
        <v>111.4360194697168</v>
      </c>
    </row>
    <row r="34" spans="1:10" x14ac:dyDescent="0.25">
      <c r="A34" s="3">
        <v>1992</v>
      </c>
      <c r="B34">
        <f>(A34*Regression!$B$2)+Regression!$C$2</f>
        <v>137.0344343953052</v>
      </c>
      <c r="C34">
        <f>(A34*Regression!$B$3)+Regression!$C$3</f>
        <v>56.102070658330831</v>
      </c>
      <c r="D34">
        <f>(A34*Regression!$B$4)+Regression!$C$4</f>
        <v>70.426693231582476</v>
      </c>
      <c r="E34" s="3">
        <f>(A34*Regression!$B$5)+Regression!$C$5</f>
        <v>38.277066898387304</v>
      </c>
      <c r="F34" s="3">
        <f>(A34*Regression!$B$6)+Regression!$C$6</f>
        <v>82.766965998538069</v>
      </c>
      <c r="G34" s="3">
        <f>(A34*Regression!$B$7)+Regression!$C$7</f>
        <v>16.795230031756262</v>
      </c>
      <c r="H34" s="3">
        <f>(A34*Regression!$B$8)+Regression!$C$8</f>
        <v>15.068086936427363</v>
      </c>
      <c r="I34" s="3">
        <f t="shared" si="0"/>
        <v>1.7272148139047125</v>
      </c>
      <c r="J34" s="3">
        <f>(A34*Regression!$B$10)+Regression!$C$10</f>
        <v>111.50191685878039</v>
      </c>
    </row>
    <row r="35" spans="1:10" x14ac:dyDescent="0.25">
      <c r="A35" s="3">
        <v>1993</v>
      </c>
      <c r="B35">
        <f>(A35*Regression!$B$2)+Regression!$C$2</f>
        <v>138.66058252206722</v>
      </c>
      <c r="C35">
        <f>(A35*Regression!$B$3)+Regression!$C$3</f>
        <v>56.582549406285352</v>
      </c>
      <c r="D35">
        <f>(A35*Regression!$B$4)+Regression!$C$4</f>
        <v>71.141703348419242</v>
      </c>
      <c r="E35" s="3">
        <f>(A35*Regression!$B$5)+Regression!$C$5</f>
        <v>38.291151757649857</v>
      </c>
      <c r="F35" s="3">
        <f>(A35*Regression!$B$6)+Regression!$C$6</f>
        <v>83.029480386257262</v>
      </c>
      <c r="G35" s="3">
        <f>(A35*Regression!$B$7)+Regression!$C$7</f>
        <v>16.597842384531873</v>
      </c>
      <c r="H35" s="3">
        <f>(A35*Regression!$B$8)+Regression!$C$8</f>
        <v>15.1645695784145</v>
      </c>
      <c r="I35" s="3">
        <f t="shared" si="0"/>
        <v>2.079048167117076</v>
      </c>
      <c r="J35" s="3">
        <f>(A35*Regression!$B$10)+Regression!$C$10</f>
        <v>111.56781424784396</v>
      </c>
    </row>
    <row r="36" spans="1:10" x14ac:dyDescent="0.25">
      <c r="A36" s="3">
        <v>1994</v>
      </c>
      <c r="B36">
        <f>(A36*Regression!$B$2)+Regression!$C$2</f>
        <v>140.28673064882923</v>
      </c>
      <c r="C36">
        <f>(A36*Regression!$B$3)+Regression!$C$3</f>
        <v>57.063028154239873</v>
      </c>
      <c r="D36">
        <f>(A36*Regression!$B$4)+Regression!$C$4</f>
        <v>71.856713465256007</v>
      </c>
      <c r="E36" s="3">
        <f>(A36*Regression!$B$5)+Regression!$C$5</f>
        <v>38.30523661691241</v>
      </c>
      <c r="F36" s="3">
        <f>(A36*Regression!$B$6)+Regression!$C$6</f>
        <v>83.291994773976569</v>
      </c>
      <c r="G36" s="3">
        <f>(A36*Regression!$B$7)+Regression!$C$7</f>
        <v>16.400454737307541</v>
      </c>
      <c r="H36" s="3">
        <f>(A36*Regression!$B$8)+Regression!$C$8</f>
        <v>15.261052220401666</v>
      </c>
      <c r="I36" s="3">
        <f t="shared" si="0"/>
        <v>2.5025499123766402</v>
      </c>
      <c r="J36" s="3">
        <f>(A36*Regression!$B$10)+Regression!$C$10</f>
        <v>111.63371163690755</v>
      </c>
    </row>
    <row r="37" spans="1:10" x14ac:dyDescent="0.25">
      <c r="A37" s="3">
        <v>1995</v>
      </c>
      <c r="B37">
        <f>(A37*Regression!$B$2)+Regression!$C$2</f>
        <v>141.9128787755908</v>
      </c>
      <c r="C37">
        <f>(A37*Regression!$B$3)+Regression!$C$3</f>
        <v>57.543506902194395</v>
      </c>
      <c r="D37">
        <f>(A37*Regression!$B$4)+Regression!$C$4</f>
        <v>72.571723582092773</v>
      </c>
      <c r="E37" s="3">
        <f>(A37*Regression!$B$5)+Regression!$C$5</f>
        <v>38.319321476174963</v>
      </c>
      <c r="F37" s="3">
        <f>(A37*Regression!$B$6)+Regression!$C$6</f>
        <v>83.554509161695762</v>
      </c>
      <c r="G37" s="3">
        <f>(A37*Regression!$B$7)+Regression!$C$7</f>
        <v>16.203067090083209</v>
      </c>
      <c r="H37" s="3">
        <f>(A37*Regression!$B$8)+Regression!$C$8</f>
        <v>15.357534862388803</v>
      </c>
      <c r="I37" s="3">
        <f t="shared" si="0"/>
        <v>3.0123188885134193</v>
      </c>
      <c r="J37" s="3">
        <f>(A37*Regression!$B$10)+Regression!$C$10</f>
        <v>111.69960902597114</v>
      </c>
    </row>
    <row r="38" spans="1:10" x14ac:dyDescent="0.25">
      <c r="A38" s="3">
        <v>1996</v>
      </c>
      <c r="B38">
        <f>(A38*Regression!$B$2)+Regression!$C$2</f>
        <v>143.53902690235282</v>
      </c>
      <c r="C38">
        <f>(A38*Regression!$B$3)+Regression!$C$3</f>
        <v>58.023985650148916</v>
      </c>
      <c r="D38">
        <f>(A38*Regression!$B$4)+Regression!$C$4</f>
        <v>73.286733698929538</v>
      </c>
      <c r="E38" s="3">
        <f>(A38*Regression!$B$5)+Regression!$C$5</f>
        <v>38.333406335437516</v>
      </c>
      <c r="F38" s="3">
        <f>(A38*Regression!$B$6)+Regression!$C$6</f>
        <v>83.817023549415069</v>
      </c>
      <c r="G38" s="3">
        <f>(A38*Regression!$B$7)+Regression!$C$7</f>
        <v>16.005679442858877</v>
      </c>
      <c r="H38" s="3">
        <f>(A38*Regression!$B$8)+Regression!$C$8</f>
        <v>15.454017504375969</v>
      </c>
      <c r="I38" s="3">
        <f t="shared" si="0"/>
        <v>3.6259277152549241</v>
      </c>
      <c r="J38" s="3">
        <f>(A38*Regression!$B$10)+Regression!$C$10</f>
        <v>111.76550641503474</v>
      </c>
    </row>
    <row r="39" spans="1:10" x14ac:dyDescent="0.25">
      <c r="A39" s="3">
        <v>1997</v>
      </c>
      <c r="B39">
        <f>(A39*Regression!$B$2)+Regression!$C$2</f>
        <v>145.16517502911483</v>
      </c>
      <c r="C39">
        <f>(A39*Regression!$B$3)+Regression!$C$3</f>
        <v>58.504464398103437</v>
      </c>
      <c r="D39">
        <f>(A39*Regression!$B$4)+Regression!$C$4</f>
        <v>74.001743815766304</v>
      </c>
      <c r="E39" s="3">
        <f>(A39*Regression!$B$5)+Regression!$C$5</f>
        <v>38.347491194700069</v>
      </c>
      <c r="F39" s="3">
        <f>(A39*Regression!$B$6)+Regression!$C$6</f>
        <v>84.079537937134262</v>
      </c>
      <c r="G39" s="3">
        <f>(A39*Regression!$B$7)+Regression!$C$7</f>
        <v>15.808291795634545</v>
      </c>
      <c r="H39" s="3">
        <f>(A39*Regression!$B$8)+Regression!$C$8</f>
        <v>15.550500146363106</v>
      </c>
      <c r="I39" s="3">
        <f t="shared" si="0"/>
        <v>4.3645285518698902</v>
      </c>
      <c r="J39" s="3">
        <f>(A39*Regression!$B$10)+Regression!$C$10</f>
        <v>111.83140380409833</v>
      </c>
    </row>
    <row r="40" spans="1:10" x14ac:dyDescent="0.25">
      <c r="A40" s="3">
        <v>1998</v>
      </c>
      <c r="B40">
        <f>(A40*Regression!$B$2)+Regression!$C$2</f>
        <v>146.79132315587685</v>
      </c>
      <c r="C40">
        <f>(A40*Regression!$B$3)+Regression!$C$3</f>
        <v>58.984943146057958</v>
      </c>
      <c r="D40">
        <f>(A40*Regression!$B$4)+Regression!$C$4</f>
        <v>74.716753932603069</v>
      </c>
      <c r="E40" s="3">
        <f>(A40*Regression!$B$5)+Regression!$C$5</f>
        <v>38.361576053962622</v>
      </c>
      <c r="F40" s="3">
        <f>(A40*Regression!$B$6)+Regression!$C$6</f>
        <v>84.342052324853569</v>
      </c>
      <c r="G40" s="3">
        <f>(A40*Regression!$B$7)+Regression!$C$7</f>
        <v>15.610904148410157</v>
      </c>
      <c r="H40" s="3">
        <f>(A40*Regression!$B$8)+Regression!$C$8</f>
        <v>15.646982788350272</v>
      </c>
      <c r="I40" s="3">
        <f t="shared" si="0"/>
        <v>5.2535822487427097</v>
      </c>
      <c r="J40" s="3">
        <f>(A40*Regression!$B$10)+Regression!$C$10</f>
        <v>111.89730119316189</v>
      </c>
    </row>
    <row r="41" spans="1:10" x14ac:dyDescent="0.25">
      <c r="A41" s="3">
        <v>1999</v>
      </c>
      <c r="B41">
        <f>(A41*Regression!$B$2)+Regression!$C$2</f>
        <v>148.41747128263842</v>
      </c>
      <c r="C41">
        <f>(A41*Regression!$B$3)+Regression!$C$3</f>
        <v>59.465421894012479</v>
      </c>
      <c r="D41">
        <f>(A41*Regression!$B$4)+Regression!$C$4</f>
        <v>75.431764049439835</v>
      </c>
      <c r="E41" s="3">
        <f>(A41*Regression!$B$5)+Regression!$C$5</f>
        <v>38.375660913225175</v>
      </c>
      <c r="F41" s="3">
        <f>(A41*Regression!$B$6)+Regression!$C$6</f>
        <v>84.604566712572762</v>
      </c>
      <c r="G41" s="3">
        <f>(A41*Regression!$B$7)+Regression!$C$7</f>
        <v>15.413516501185825</v>
      </c>
      <c r="H41" s="3">
        <f>(A41*Regression!$B$8)+Regression!$C$8</f>
        <v>15.743465430337409</v>
      </c>
      <c r="I41" s="3">
        <f t="shared" si="0"/>
        <v>6.3237360269938536</v>
      </c>
      <c r="J41" s="3">
        <f>(A41*Regression!$B$10)+Regression!$C$10</f>
        <v>111.96319858222549</v>
      </c>
    </row>
    <row r="42" spans="1:10" x14ac:dyDescent="0.25">
      <c r="A42" s="3">
        <v>2000</v>
      </c>
      <c r="B42">
        <f>(A42*Regression!$B$2)+Regression!$C$2</f>
        <v>150.04361940940043</v>
      </c>
      <c r="C42">
        <f>(A42*Regression!$B$3)+Regression!$C$3</f>
        <v>59.945900641967</v>
      </c>
      <c r="D42">
        <f>(A42*Regression!$B$4)+Regression!$C$4</f>
        <v>76.1467741662766</v>
      </c>
      <c r="E42" s="3">
        <f>(A42*Regression!$B$5)+Regression!$C$5</f>
        <v>38.389745772487728</v>
      </c>
      <c r="F42" s="3">
        <f>(A42*Regression!$B$6)+Regression!$C$6</f>
        <v>84.867081100292069</v>
      </c>
      <c r="G42" s="3">
        <f>(A42*Regression!$B$7)+Regression!$C$7</f>
        <v>15.216128853961493</v>
      </c>
      <c r="H42" s="3">
        <f>(A42*Regression!$B$8)+Regression!$C$8</f>
        <v>15.839948072324546</v>
      </c>
      <c r="I42" s="3">
        <f t="shared" si="0"/>
        <v>7.6118799412862774</v>
      </c>
      <c r="J42" s="3">
        <f>(A42*Regression!$B$10)+Regression!$C$10</f>
        <v>112.02909597128908</v>
      </c>
    </row>
    <row r="43" spans="1:10" x14ac:dyDescent="0.25">
      <c r="A43" s="3">
        <v>2001</v>
      </c>
      <c r="B43">
        <f>(A43*Regression!$B$2)+Regression!$C$2</f>
        <v>151.66976753616245</v>
      </c>
      <c r="C43">
        <f>(A43*Regression!$B$3)+Regression!$C$3</f>
        <v>60.426379389921522</v>
      </c>
      <c r="D43">
        <f>(A43*Regression!$B$4)+Regression!$C$4</f>
        <v>76.861784283113366</v>
      </c>
      <c r="E43" s="3">
        <f>(A43*Regression!$B$5)+Regression!$C$5</f>
        <v>38.403830631750274</v>
      </c>
      <c r="F43" s="3">
        <f>(A43*Regression!$B$6)+Regression!$C$6</f>
        <v>85.129595488011262</v>
      </c>
      <c r="G43" s="3">
        <f>(A43*Regression!$B$7)+Regression!$C$7</f>
        <v>15.018741206737161</v>
      </c>
      <c r="H43" s="3">
        <f>(A43*Regression!$B$8)+Regression!$C$8</f>
        <v>15.936430714311712</v>
      </c>
      <c r="I43" s="3">
        <f t="shared" si="0"/>
        <v>9.1624185439157166</v>
      </c>
      <c r="J43" s="3">
        <f>(A43*Regression!$B$10)+Regression!$C$10</f>
        <v>112.09499336035267</v>
      </c>
    </row>
    <row r="44" spans="1:10" x14ac:dyDescent="0.25">
      <c r="A44" s="3">
        <v>2002</v>
      </c>
      <c r="B44">
        <f>(A44*Regression!$B$2)+Regression!$C$2</f>
        <v>153.29591566292402</v>
      </c>
      <c r="C44">
        <f>(A44*Regression!$B$3)+Regression!$C$3</f>
        <v>60.906858137876043</v>
      </c>
      <c r="D44">
        <f>(A44*Regression!$B$4)+Regression!$C$4</f>
        <v>77.576794399950131</v>
      </c>
      <c r="E44" s="3">
        <f>(A44*Regression!$B$5)+Regression!$C$5</f>
        <v>38.417915491012828</v>
      </c>
      <c r="F44" s="3">
        <f>(A44*Regression!$B$6)+Regression!$C$6</f>
        <v>85.392109875730569</v>
      </c>
      <c r="G44" s="3">
        <f>(A44*Regression!$B$7)+Regression!$C$7</f>
        <v>14.821353559512829</v>
      </c>
      <c r="H44" s="3">
        <f>(A44*Regression!$B$8)+Regression!$C$8</f>
        <v>16.032913356298849</v>
      </c>
      <c r="I44" s="3">
        <f t="shared" si="0"/>
        <v>11.028801586655675</v>
      </c>
      <c r="J44" s="3">
        <f>(A44*Regression!$B$10)+Regression!$C$10</f>
        <v>112.16089074941624</v>
      </c>
    </row>
    <row r="45" spans="1:10" x14ac:dyDescent="0.25">
      <c r="A45" s="3">
        <v>2003</v>
      </c>
      <c r="B45">
        <f>(A45*Regression!$B$2)+Regression!$C$2</f>
        <v>154.92206378968604</v>
      </c>
      <c r="C45">
        <f>(A45*Regression!$B$3)+Regression!$C$3</f>
        <v>61.387336885830564</v>
      </c>
      <c r="D45">
        <f>(A45*Regression!$B$4)+Regression!$C$4</f>
        <v>78.291804516786897</v>
      </c>
      <c r="E45" s="3">
        <f>(A45*Regression!$B$5)+Regression!$C$5</f>
        <v>38.432000350275381</v>
      </c>
      <c r="F45" s="3">
        <f>(A45*Regression!$B$6)+Regression!$C$6</f>
        <v>85.654624263449762</v>
      </c>
      <c r="G45" s="3">
        <f>(A45*Regression!$B$7)+Regression!$C$7</f>
        <v>14.62396591228844</v>
      </c>
      <c r="H45" s="3">
        <f>(A45*Regression!$B$8)+Regression!$C$8</f>
        <v>16.129395998286014</v>
      </c>
      <c r="I45" s="3">
        <f t="shared" si="0"/>
        <v>13.275366526295928</v>
      </c>
      <c r="J45" s="3">
        <f>(A45*Regression!$B$10)+Regression!$C$10</f>
        <v>112.22678813847983</v>
      </c>
    </row>
    <row r="46" spans="1:10" x14ac:dyDescent="0.25">
      <c r="A46" s="3">
        <v>2004</v>
      </c>
      <c r="B46">
        <f>(A46*Regression!$B$2)+Regression!$C$2</f>
        <v>156.54821191644805</v>
      </c>
      <c r="C46">
        <f>(A46*Regression!$B$3)+Regression!$C$3</f>
        <v>61.867815633785085</v>
      </c>
      <c r="D46">
        <f>(A46*Regression!$B$4)+Regression!$C$4</f>
        <v>79.00681463362389</v>
      </c>
      <c r="E46" s="3">
        <f>(A46*Regression!$B$5)+Regression!$C$5</f>
        <v>38.446085209537934</v>
      </c>
      <c r="F46" s="3">
        <f>(A46*Regression!$B$6)+Regression!$C$6</f>
        <v>85.917138651169068</v>
      </c>
      <c r="G46" s="3">
        <f>(A46*Regression!$B$7)+Regression!$C$7</f>
        <v>14.426578265064109</v>
      </c>
      <c r="H46" s="3">
        <f>(A46*Regression!$B$8)+Regression!$C$8</f>
        <v>16.225878640273152</v>
      </c>
      <c r="I46" s="3">
        <f t="shared" si="0"/>
        <v>15.979556348238679</v>
      </c>
      <c r="J46" s="3">
        <f>(A46*Regression!$B$10)+Regression!$C$10</f>
        <v>112.29268552754343</v>
      </c>
    </row>
    <row r="47" spans="1:10" x14ac:dyDescent="0.25">
      <c r="A47" s="3">
        <v>2005</v>
      </c>
      <c r="B47">
        <f>(A47*Regression!$B$2)+Regression!$C$2</f>
        <v>158.17436004320962</v>
      </c>
      <c r="C47">
        <f>(A47*Regression!$B$3)+Regression!$C$3</f>
        <v>62.348294381739606</v>
      </c>
      <c r="D47">
        <f>(A47*Regression!$B$4)+Regression!$C$4</f>
        <v>79.721824750460655</v>
      </c>
      <c r="E47" s="3">
        <f>(A47*Regression!$B$5)+Regression!$C$5</f>
        <v>38.460170068800487</v>
      </c>
      <c r="F47" s="3">
        <f>(A47*Regression!$B$6)+Regression!$C$6</f>
        <v>86.179653038888262</v>
      </c>
      <c r="G47" s="3">
        <f>(A47*Regression!$B$7)+Regression!$C$7</f>
        <v>14.229190617839777</v>
      </c>
      <c r="H47" s="3">
        <f>(A47*Regression!$B$8)+Regression!$C$8</f>
        <v>16.322361282260317</v>
      </c>
      <c r="I47" s="3">
        <f t="shared" si="0"/>
        <v>19.234589160362813</v>
      </c>
      <c r="J47" s="3">
        <f>(A47*Regression!$B$10)+Regression!$C$10</f>
        <v>112.35858291660702</v>
      </c>
    </row>
    <row r="48" spans="1:10" x14ac:dyDescent="0.25">
      <c r="A48" s="3">
        <v>2006</v>
      </c>
      <c r="B48">
        <f>(A48*Regression!$B$2)+Regression!$C$2</f>
        <v>159.80050816997164</v>
      </c>
      <c r="C48">
        <f>(A48*Regression!$B$3)+Regression!$C$3</f>
        <v>62.828773129694127</v>
      </c>
      <c r="D48">
        <f>(A48*Regression!$B$4)+Regression!$C$4</f>
        <v>80.436834867297421</v>
      </c>
      <c r="E48" s="3">
        <f>(A48*Regression!$B$5)+Regression!$C$5</f>
        <v>38.474254928063033</v>
      </c>
      <c r="F48" s="3">
        <f>(A48*Regression!$B$6)+Regression!$C$6</f>
        <v>86.442167426607455</v>
      </c>
      <c r="G48" s="3">
        <f>(A48*Regression!$B$7)+Regression!$C$7</f>
        <v>14.031802970615445</v>
      </c>
      <c r="H48" s="3">
        <f>(A48*Regression!$B$8)+Regression!$C$8</f>
        <v>16.418843924247454</v>
      </c>
      <c r="I48" s="3">
        <f t="shared" si="0"/>
        <v>23.152671582694154</v>
      </c>
      <c r="J48" s="3">
        <f>(A48*Regression!$B$10)+Regression!$C$10</f>
        <v>112.42448030567061</v>
      </c>
    </row>
    <row r="49" spans="1:10" x14ac:dyDescent="0.25">
      <c r="A49" s="3">
        <v>2007</v>
      </c>
      <c r="B49">
        <f>(A49*Regression!$B$2)+Regression!$C$2</f>
        <v>161.42665629673365</v>
      </c>
      <c r="C49">
        <f>(A49*Regression!$B$3)+Regression!$C$3</f>
        <v>63.309251877648649</v>
      </c>
      <c r="D49">
        <f>(A49*Regression!$B$4)+Regression!$C$4</f>
        <v>81.151844984134186</v>
      </c>
      <c r="E49" s="3">
        <f>(A49*Regression!$B$5)+Regression!$C$5</f>
        <v>38.488339787325586</v>
      </c>
      <c r="F49" s="3">
        <f>(A49*Regression!$B$6)+Regression!$C$6</f>
        <v>86.704681814326761</v>
      </c>
      <c r="G49" s="3">
        <f>(A49*Regression!$B$7)+Regression!$C$7</f>
        <v>13.834415323391056</v>
      </c>
      <c r="H49" s="3">
        <f>(A49*Regression!$B$8)+Regression!$C$8</f>
        <v>16.515326566234592</v>
      </c>
      <c r="I49" s="3">
        <f t="shared" si="0"/>
        <v>27.868866703988012</v>
      </c>
      <c r="J49" s="3">
        <f>(A49*Regression!$B$10)+Regression!$C$10</f>
        <v>112.49037769473418</v>
      </c>
    </row>
    <row r="50" spans="1:10" x14ac:dyDescent="0.25">
      <c r="A50" s="3">
        <v>2008</v>
      </c>
      <c r="B50">
        <f>(A50*Regression!$B$2)+Regression!$C$2</f>
        <v>163.05280442349567</v>
      </c>
      <c r="C50">
        <f>(A50*Regression!$B$3)+Regression!$C$3</f>
        <v>63.78973062560317</v>
      </c>
      <c r="D50">
        <f>(A50*Regression!$B$4)+Regression!$C$4</f>
        <v>81.866855100970952</v>
      </c>
      <c r="E50" s="3">
        <f>(A50*Regression!$B$5)+Regression!$C$5</f>
        <v>38.502424646588139</v>
      </c>
      <c r="F50" s="3">
        <f>(A50*Regression!$B$6)+Regression!$C$6</f>
        <v>86.967196202045955</v>
      </c>
      <c r="G50" s="3">
        <f>(A50*Regression!$B$7)+Regression!$C$7</f>
        <v>13.637027676166724</v>
      </c>
      <c r="H50" s="3">
        <f>(A50*Regression!$B$8)+Regression!$C$8</f>
        <v>16.611809208221757</v>
      </c>
      <c r="I50" s="3">
        <f t="shared" si="0"/>
        <v>33.545749940373582</v>
      </c>
      <c r="J50" s="3">
        <f>(A50*Regression!$B$10)+Regression!$C$10</f>
        <v>112.55627508379777</v>
      </c>
    </row>
    <row r="51" spans="1:10" x14ac:dyDescent="0.25">
      <c r="A51" s="3">
        <v>2009</v>
      </c>
      <c r="B51">
        <f>(A51*Regression!$B$2)+Regression!$C$2</f>
        <v>164.67895255025724</v>
      </c>
      <c r="C51">
        <f>(A51*Regression!$B$3)+Regression!$C$3</f>
        <v>64.270209373557691</v>
      </c>
      <c r="D51">
        <f>(A51*Regression!$B$4)+Regression!$C$4</f>
        <v>82.581865217807717</v>
      </c>
      <c r="E51" s="3">
        <f>(A51*Regression!$B$5)+Regression!$C$5</f>
        <v>38.516509505850692</v>
      </c>
      <c r="F51" s="3">
        <f>(A51*Regression!$B$6)+Regression!$C$6</f>
        <v>87.229710589765261</v>
      </c>
      <c r="G51" s="3">
        <f>(A51*Regression!$B$7)+Regression!$C$7</f>
        <v>13.439640028942392</v>
      </c>
      <c r="H51" s="3">
        <f>(A51*Regression!$B$8)+Regression!$C$8</f>
        <v>16.708291850208894</v>
      </c>
      <c r="I51" s="3">
        <f t="shared" si="0"/>
        <v>40.379013291596905</v>
      </c>
      <c r="J51" s="3">
        <f>(A51*Regression!$B$10)+Regression!$C$10</f>
        <v>112.62217247286137</v>
      </c>
    </row>
    <row r="52" spans="1:10" x14ac:dyDescent="0.25">
      <c r="A52" s="3">
        <v>2010</v>
      </c>
      <c r="B52">
        <f>(A52*Regression!$B$2)+Regression!$C$2</f>
        <v>166.30510067701925</v>
      </c>
      <c r="C52">
        <f>(A52*Regression!$B$3)+Regression!$C$3</f>
        <v>64.750688121512098</v>
      </c>
      <c r="D52">
        <f>(A52*Regression!$B$4)+Regression!$C$4</f>
        <v>83.296875334644483</v>
      </c>
      <c r="E52" s="3">
        <f>(A52*Regression!$B$5)+Regression!$C$5</f>
        <v>38.530594365113245</v>
      </c>
      <c r="F52" s="3">
        <f>(A52*Regression!$B$6)+Regression!$C$6</f>
        <v>87.492224977484454</v>
      </c>
      <c r="G52" s="3">
        <f>(A52*Regression!$B$7)+Regression!$C$7</f>
        <v>13.24225238171806</v>
      </c>
      <c r="H52" s="3">
        <f>(A52*Regression!$B$8)+Regression!$C$8</f>
        <v>16.80477449219606</v>
      </c>
      <c r="I52" s="3">
        <f t="shared" si="0"/>
        <v>48.604211183263502</v>
      </c>
      <c r="J52" s="3">
        <f>(A52*Regression!$B$10)+Regression!$C$10</f>
        <v>112.68806986192496</v>
      </c>
    </row>
    <row r="53" spans="1:10" x14ac:dyDescent="0.25">
      <c r="A53" s="3">
        <v>2011</v>
      </c>
      <c r="B53">
        <f>(A53*Regression!$B$2)+Regression!$C$2</f>
        <v>167.93124880378127</v>
      </c>
      <c r="C53">
        <f>(A53*Regression!$B$3)+Regression!$C$3</f>
        <v>65.23116686946662</v>
      </c>
      <c r="D53">
        <f>(A53*Regression!$B$4)+Regression!$C$4</f>
        <v>84.011885451481248</v>
      </c>
      <c r="E53" s="3">
        <f>(A53*Regression!$B$5)+Regression!$C$5</f>
        <v>38.544679224375798</v>
      </c>
      <c r="F53" s="3">
        <f>(A53*Regression!$B$6)+Regression!$C$6</f>
        <v>87.754739365203761</v>
      </c>
      <c r="G53" s="3">
        <f>(A53*Regression!$B$7)+Regression!$C$7</f>
        <v>13.044864734493729</v>
      </c>
      <c r="H53" s="3">
        <f>(A53*Regression!$B$8)+Regression!$C$8</f>
        <v>16.901257134183197</v>
      </c>
      <c r="I53" s="3">
        <f t="shared" si="0"/>
        <v>58.504880435972247</v>
      </c>
      <c r="J53" s="3">
        <f>(A53*Regression!$B$10)+Regression!$C$10</f>
        <v>112.75396725098855</v>
      </c>
    </row>
    <row r="54" spans="1:10" x14ac:dyDescent="0.25">
      <c r="A54" s="3">
        <v>2012</v>
      </c>
      <c r="B54">
        <f>(A54*Regression!$B$2)+Regression!$C$2</f>
        <v>169.55739693054284</v>
      </c>
      <c r="C54">
        <f>(A54*Regression!$B$3)+Regression!$C$3</f>
        <v>65.711645617421141</v>
      </c>
      <c r="D54">
        <f>(A54*Regression!$B$4)+Regression!$C$4</f>
        <v>84.726895568318014</v>
      </c>
      <c r="E54" s="3">
        <f>(A54*Regression!$B$5)+Regression!$C$5</f>
        <v>38.558764083638351</v>
      </c>
      <c r="F54" s="3">
        <f>(A54*Regression!$B$6)+Regression!$C$6</f>
        <v>88.017253752922954</v>
      </c>
      <c r="G54" s="3">
        <f>(A54*Regression!$B$7)+Regression!$C$7</f>
        <v>12.84747708726934</v>
      </c>
      <c r="H54" s="3">
        <f>(A54*Regression!$B$8)+Regression!$C$8</f>
        <v>16.997739776170363</v>
      </c>
      <c r="I54" s="3">
        <f t="shared" si="0"/>
        <v>70.422314270703183</v>
      </c>
      <c r="J54" s="3">
        <f>(A54*Regression!$B$10)+Regression!$C$10</f>
        <v>112.81986464005212</v>
      </c>
    </row>
    <row r="55" spans="1:10" x14ac:dyDescent="0.25">
      <c r="A55" s="3">
        <v>2013</v>
      </c>
      <c r="B55">
        <f>(A55*Regression!$B$2)+Regression!$C$2</f>
        <v>171.18354505730485</v>
      </c>
      <c r="C55">
        <f>(A55*Regression!$B$3)+Regression!$C$3</f>
        <v>66.192124365375662</v>
      </c>
      <c r="D55">
        <f>(A55*Regression!$B$4)+Regression!$C$4</f>
        <v>85.441905685154779</v>
      </c>
      <c r="E55" s="3">
        <f>(A55*Regression!$B$5)+Regression!$C$5</f>
        <v>38.572848942900904</v>
      </c>
      <c r="F55" s="3">
        <f>(A55*Regression!$B$6)+Regression!$C$6</f>
        <v>88.279768140642261</v>
      </c>
      <c r="G55" s="3">
        <f>(A55*Regression!$B$7)+Regression!$C$7</f>
        <v>12.650089440045008</v>
      </c>
      <c r="H55" s="3">
        <f>(A55*Regression!$B$8)+Regression!$C$8</f>
        <v>17.0942224181575</v>
      </c>
      <c r="I55" s="3">
        <f t="shared" si="0"/>
        <v>84.767327277408015</v>
      </c>
      <c r="J55" s="3">
        <f>(A55*Regression!$B$10)+Regression!$C$10</f>
        <v>112.88576202911571</v>
      </c>
    </row>
    <row r="56" spans="1:10" x14ac:dyDescent="0.25">
      <c r="A56" s="3">
        <v>2014</v>
      </c>
      <c r="B56">
        <f>(A56*Regression!$B$2)+Regression!$C$2</f>
        <v>172.80969318406687</v>
      </c>
      <c r="C56">
        <f>(A56*Regression!$B$3)+Regression!$C$3</f>
        <v>66.672603113330183</v>
      </c>
      <c r="D56">
        <f>(A56*Regression!$B$4)+Regression!$C$4</f>
        <v>86.156915801991545</v>
      </c>
      <c r="E56" s="3">
        <f>(A56*Regression!$B$5)+Regression!$C$5</f>
        <v>38.586933802163458</v>
      </c>
      <c r="F56" s="3">
        <f>(A56*Regression!$B$6)+Regression!$C$6</f>
        <v>88.542282528361454</v>
      </c>
      <c r="G56" s="3">
        <f>(A56*Regression!$B$7)+Regression!$C$7</f>
        <v>12.452701792820676</v>
      </c>
      <c r="H56" s="3">
        <f>(A56*Regression!$B$8)+Regression!$C$8</f>
        <v>17.190705060144637</v>
      </c>
      <c r="I56" s="3">
        <f t="shared" si="0"/>
        <v>102.03441690560966</v>
      </c>
      <c r="J56" s="3">
        <f>(A56*Regression!$B$10)+Regression!$C$10</f>
        <v>112.9516594181793</v>
      </c>
    </row>
    <row r="57" spans="1:10" x14ac:dyDescent="0.25">
      <c r="A57" s="3">
        <v>2015</v>
      </c>
      <c r="B57">
        <f>(A57*Regression!$B$2)+Regression!$C$2</f>
        <v>174.43584131082889</v>
      </c>
      <c r="C57">
        <f>(A57*Regression!$B$3)+Regression!$C$3</f>
        <v>67.153081861284704</v>
      </c>
      <c r="D57">
        <f>(A57*Regression!$B$4)+Regression!$C$4</f>
        <v>86.87192591882831</v>
      </c>
      <c r="E57" s="3">
        <f>(A57*Regression!$B$5)+Regression!$C$5</f>
        <v>38.601018661426011</v>
      </c>
      <c r="F57" s="3">
        <f>(A57*Regression!$B$6)+Regression!$C$6</f>
        <v>88.804796916080761</v>
      </c>
      <c r="G57" s="3">
        <f>(A57*Regression!$B$7)+Regression!$C$7</f>
        <v>12.255314145596344</v>
      </c>
      <c r="H57" s="3">
        <f>(A57*Regression!$B$8)+Regression!$C$8</f>
        <v>17.287187702131803</v>
      </c>
      <c r="I57" s="3">
        <f t="shared" si="0"/>
        <v>122.81880964817294</v>
      </c>
      <c r="J57" s="3">
        <f>(A57*Regression!$B$10)+Regression!$C$10</f>
        <v>113.0175568072429</v>
      </c>
    </row>
    <row r="58" spans="1:10" x14ac:dyDescent="0.25">
      <c r="A58" s="3">
        <v>2016</v>
      </c>
      <c r="B58">
        <f>(A58*Regression!$B$2)+Regression!$C$2</f>
        <v>176.06198943759046</v>
      </c>
      <c r="C58">
        <f>(A58*Regression!$B$3)+Regression!$C$3</f>
        <v>67.633560609239225</v>
      </c>
      <c r="D58">
        <f>(A58*Regression!$B$4)+Regression!$C$4</f>
        <v>87.586936035665076</v>
      </c>
      <c r="E58" s="3">
        <f>(A58*Regression!$B$5)+Regression!$C$5</f>
        <v>38.615103520688564</v>
      </c>
      <c r="F58" s="3">
        <f>(A58*Regression!$B$6)+Regression!$C$6</f>
        <v>89.067311303799954</v>
      </c>
      <c r="G58" s="3">
        <f>(A58*Regression!$B$7)+Regression!$C$7</f>
        <v>12.057926498372012</v>
      </c>
      <c r="H58" s="3">
        <f>(A58*Regression!$B$8)+Regression!$C$8</f>
        <v>17.38367034411894</v>
      </c>
      <c r="I58" s="3">
        <f t="shared" si="0"/>
        <v>147.83697952964755</v>
      </c>
      <c r="J58" s="3">
        <f>(A58*Regression!$B$10)+Regression!$C$10</f>
        <v>113.08345419630649</v>
      </c>
    </row>
    <row r="59" spans="1:10" x14ac:dyDescent="0.25">
      <c r="A59" s="3">
        <v>2017</v>
      </c>
      <c r="B59">
        <f>(A59*Regression!$B$2)+Regression!$C$2</f>
        <v>177.68813756435247</v>
      </c>
      <c r="C59">
        <f>(A59*Regression!$B$3)+Regression!$C$3</f>
        <v>68.114039357193747</v>
      </c>
      <c r="D59">
        <f>(A59*Regression!$B$4)+Regression!$C$4</f>
        <v>88.301946152502069</v>
      </c>
      <c r="E59" s="3">
        <f>(A59*Regression!$B$5)+Regression!$C$5</f>
        <v>38.629188379951117</v>
      </c>
      <c r="F59" s="3">
        <f>(A59*Regression!$B$6)+Regression!$C$6</f>
        <v>89.329825691519261</v>
      </c>
      <c r="G59" s="3">
        <f>(A59*Regression!$B$7)+Regression!$C$7</f>
        <v>11.860538851147624</v>
      </c>
      <c r="H59" s="3">
        <f>(A59*Regression!$B$8)+Regression!$C$8</f>
        <v>17.480152986106106</v>
      </c>
      <c r="I59" s="3">
        <f t="shared" si="0"/>
        <v>177.95134620711832</v>
      </c>
      <c r="J59" s="3">
        <f>(A59*Regression!$B$10)+Regression!$C$10</f>
        <v>113.14935158537006</v>
      </c>
    </row>
    <row r="60" spans="1:10" x14ac:dyDescent="0.25">
      <c r="A60" s="3">
        <v>2018</v>
      </c>
      <c r="B60">
        <f>(A60*Regression!$B$2)+Regression!$C$2</f>
        <v>179.31428569111449</v>
      </c>
      <c r="C60">
        <f>(A60*Regression!$B$3)+Regression!$C$3</f>
        <v>68.594518105148268</v>
      </c>
      <c r="D60">
        <f>(A60*Regression!$B$4)+Regression!$C$4</f>
        <v>89.016956269338834</v>
      </c>
      <c r="E60" s="3">
        <f>(A60*Regression!$B$5)+Regression!$C$5</f>
        <v>38.64327323921367</v>
      </c>
      <c r="F60" s="3">
        <f>(A60*Regression!$B$6)+Regression!$C$6</f>
        <v>89.592340079238454</v>
      </c>
      <c r="G60" s="3">
        <f>(A60*Regression!$B$7)+Regression!$C$7</f>
        <v>11.663151203923292</v>
      </c>
      <c r="H60" s="3">
        <f>(A60*Regression!$B$8)+Regression!$C$8</f>
        <v>17.576635628093243</v>
      </c>
      <c r="I60" s="3">
        <f t="shared" si="0"/>
        <v>214.20000406986793</v>
      </c>
      <c r="J60" s="3">
        <f>(A60*Regression!$B$10)+Regression!$C$10</f>
        <v>113.21524897443365</v>
      </c>
    </row>
    <row r="61" spans="1:10" x14ac:dyDescent="0.25">
      <c r="A61" s="3">
        <v>2019</v>
      </c>
      <c r="B61">
        <f>(A61*Regression!$B$2)+Regression!$C$2</f>
        <v>180.94043381787606</v>
      </c>
      <c r="C61">
        <f>(A61*Regression!$B$3)+Regression!$C$3</f>
        <v>69.074996853102789</v>
      </c>
      <c r="D61">
        <f>(A61*Regression!$B$4)+Regression!$C$4</f>
        <v>89.7319663861756</v>
      </c>
      <c r="E61" s="3">
        <f>(A61*Regression!$B$5)+Regression!$C$5</f>
        <v>38.657358098476223</v>
      </c>
      <c r="F61" s="3">
        <f>(A61*Regression!$B$6)+Regression!$C$6</f>
        <v>89.854854466957761</v>
      </c>
      <c r="G61" s="3">
        <f>(A61*Regression!$B$7)+Regression!$C$7</f>
        <v>11.46576355669896</v>
      </c>
      <c r="H61" s="3">
        <f>(A61*Regression!$B$8)+Regression!$C$8</f>
        <v>17.673118270080408</v>
      </c>
      <c r="I61" s="3">
        <f t="shared" si="0"/>
        <v>257.83250715130634</v>
      </c>
      <c r="J61" s="3">
        <f>(A61*Regression!$B$10)+Regression!$C$10</f>
        <v>113.28114636349724</v>
      </c>
    </row>
    <row r="62" spans="1:10" x14ac:dyDescent="0.25">
      <c r="A62" s="3">
        <v>2020</v>
      </c>
      <c r="B62">
        <f>(A62*Regression!$B$2)+Regression!$C$2</f>
        <v>182.56658194463807</v>
      </c>
      <c r="C62">
        <f>(A62*Regression!$B$3)+Regression!$C$3</f>
        <v>69.55547560105731</v>
      </c>
      <c r="D62">
        <f>(A62*Regression!$B$4)+Regression!$C$4</f>
        <v>90.446976503012365</v>
      </c>
      <c r="E62" s="3">
        <f>(A62*Regression!$B$5)+Regression!$C$5</f>
        <v>38.671442957738776</v>
      </c>
      <c r="F62" s="3">
        <f>(A62*Regression!$B$6)+Regression!$C$6</f>
        <v>90.117368854676954</v>
      </c>
      <c r="G62" s="3">
        <f>(A62*Regression!$B$7)+Regression!$C$7</f>
        <v>11.268375909474628</v>
      </c>
      <c r="H62" s="3">
        <f>(A62*Regression!$B$8)+Regression!$C$8</f>
        <v>17.769600912067546</v>
      </c>
      <c r="I62" s="3">
        <f t="shared" si="0"/>
        <v>310.3529434212557</v>
      </c>
      <c r="J62" s="3">
        <f>(A62*Regression!$B$10)+Regression!$C$10</f>
        <v>113.34704375256084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2"/>
  <sheetViews>
    <sheetView topLeftCell="A13" zoomScale="80" zoomScaleNormal="80" workbookViewId="0">
      <selection activeCell="D57" sqref="D57"/>
    </sheetView>
  </sheetViews>
  <sheetFormatPr defaultColWidth="8.7109375" defaultRowHeight="15" x14ac:dyDescent="0.25"/>
  <cols>
    <col min="1" max="1" width="8.7109375" style="3"/>
    <col min="2" max="2" width="25.28515625" style="3" bestFit="1" customWidth="1"/>
    <col min="3" max="3" width="20.7109375" style="3" customWidth="1"/>
  </cols>
  <sheetData>
    <row r="1" spans="1:3" ht="30" x14ac:dyDescent="0.25">
      <c r="A1" s="143" t="s">
        <v>25</v>
      </c>
      <c r="B1" s="143" t="s">
        <v>1098</v>
      </c>
      <c r="C1" s="153" t="s">
        <v>156</v>
      </c>
    </row>
    <row r="2" spans="1:3" x14ac:dyDescent="0.25">
      <c r="A2" s="3">
        <v>1960</v>
      </c>
      <c r="B2" s="3">
        <v>1.37</v>
      </c>
      <c r="C2" s="3">
        <v>0.95499999999999996</v>
      </c>
    </row>
    <row r="3" spans="1:3" x14ac:dyDescent="0.25">
      <c r="A3" s="3">
        <v>1961</v>
      </c>
      <c r="B3" s="3">
        <v>1.37</v>
      </c>
      <c r="C3" s="3">
        <v>0.95499999999999996</v>
      </c>
    </row>
    <row r="4" spans="1:3" x14ac:dyDescent="0.25">
      <c r="A4" s="3">
        <v>1962</v>
      </c>
      <c r="B4" s="3">
        <v>1.37</v>
      </c>
      <c r="C4" s="3">
        <v>0.95499999999999996</v>
      </c>
    </row>
    <row r="5" spans="1:3" x14ac:dyDescent="0.25">
      <c r="A5" s="3">
        <v>1963</v>
      </c>
      <c r="B5" s="3">
        <v>1.37</v>
      </c>
      <c r="C5" s="3">
        <v>0.95499999999999996</v>
      </c>
    </row>
    <row r="6" spans="1:3" x14ac:dyDescent="0.25">
      <c r="A6" s="3">
        <v>1964</v>
      </c>
      <c r="B6" s="3">
        <v>1.37</v>
      </c>
      <c r="C6" s="3">
        <v>0.95499999999999996</v>
      </c>
    </row>
    <row r="7" spans="1:3" x14ac:dyDescent="0.25">
      <c r="A7" s="3">
        <v>1965</v>
      </c>
      <c r="B7" s="3">
        <v>1.37</v>
      </c>
      <c r="C7" s="3">
        <v>0.95499999999999996</v>
      </c>
    </row>
    <row r="8" spans="1:3" x14ac:dyDescent="0.25">
      <c r="A8" s="3">
        <v>1966</v>
      </c>
      <c r="B8" s="3">
        <v>1.37</v>
      </c>
      <c r="C8" s="3">
        <v>0.95499999999999996</v>
      </c>
    </row>
    <row r="9" spans="1:3" x14ac:dyDescent="0.25">
      <c r="A9" s="3">
        <v>1967</v>
      </c>
      <c r="B9" s="3">
        <v>1.37</v>
      </c>
      <c r="C9" s="3">
        <v>0.95499999999999996</v>
      </c>
    </row>
    <row r="10" spans="1:3" x14ac:dyDescent="0.25">
      <c r="A10" s="3">
        <v>1968</v>
      </c>
      <c r="B10" s="3">
        <v>1.37</v>
      </c>
      <c r="C10" s="3">
        <v>0.95499999999999996</v>
      </c>
    </row>
    <row r="11" spans="1:3" x14ac:dyDescent="0.25">
      <c r="A11" s="3">
        <v>1969</v>
      </c>
      <c r="B11" s="3">
        <v>1.37</v>
      </c>
      <c r="C11" s="3">
        <v>0.95499999999999996</v>
      </c>
    </row>
    <row r="12" spans="1:3" x14ac:dyDescent="0.25">
      <c r="A12" s="3">
        <v>1970</v>
      </c>
      <c r="B12" s="3">
        <v>1.37</v>
      </c>
      <c r="C12" s="3">
        <v>0.95499999999999996</v>
      </c>
    </row>
    <row r="13" spans="1:3" x14ac:dyDescent="0.25">
      <c r="A13" s="3">
        <v>1971</v>
      </c>
      <c r="B13" s="3">
        <v>1.37</v>
      </c>
      <c r="C13" s="3">
        <v>0.95499999999999996</v>
      </c>
    </row>
    <row r="14" spans="1:3" x14ac:dyDescent="0.25">
      <c r="A14" s="3">
        <v>1972</v>
      </c>
      <c r="B14" s="3">
        <v>1.37</v>
      </c>
      <c r="C14" s="3">
        <v>0.95499999999999996</v>
      </c>
    </row>
    <row r="15" spans="1:3" x14ac:dyDescent="0.25">
      <c r="A15" s="3">
        <v>1973</v>
      </c>
      <c r="B15" s="3">
        <v>1.37</v>
      </c>
      <c r="C15" s="3">
        <v>0.95499999999999996</v>
      </c>
    </row>
    <row r="16" spans="1:3" x14ac:dyDescent="0.25">
      <c r="A16" s="3">
        <v>1974</v>
      </c>
      <c r="B16" s="3">
        <v>1.37</v>
      </c>
      <c r="C16" s="3">
        <v>0.95499999999999996</v>
      </c>
    </row>
    <row r="17" spans="1:3" x14ac:dyDescent="0.25">
      <c r="A17" s="3">
        <v>1975</v>
      </c>
      <c r="B17" s="3">
        <v>1.37</v>
      </c>
      <c r="C17" s="3">
        <v>0.95499999999999996</v>
      </c>
    </row>
    <row r="18" spans="1:3" x14ac:dyDescent="0.25">
      <c r="A18" s="3">
        <v>1976</v>
      </c>
      <c r="B18" s="3">
        <v>1.37</v>
      </c>
      <c r="C18" s="3">
        <v>0.95499999999999996</v>
      </c>
    </row>
    <row r="19" spans="1:3" x14ac:dyDescent="0.25">
      <c r="A19" s="3">
        <v>1977</v>
      </c>
      <c r="B19" s="3">
        <v>1.37</v>
      </c>
      <c r="C19" s="3">
        <v>0.95499999999999996</v>
      </c>
    </row>
    <row r="20" spans="1:3" x14ac:dyDescent="0.25">
      <c r="A20" s="3">
        <v>1978</v>
      </c>
      <c r="B20" s="3">
        <v>1.37</v>
      </c>
      <c r="C20" s="3">
        <v>0.95499999999999996</v>
      </c>
    </row>
    <row r="21" spans="1:3" x14ac:dyDescent="0.25">
      <c r="A21" s="3">
        <v>1979</v>
      </c>
      <c r="B21" s="3">
        <v>1.37</v>
      </c>
      <c r="C21" s="3">
        <v>0.95499999999999996</v>
      </c>
    </row>
    <row r="22" spans="1:3" x14ac:dyDescent="0.25">
      <c r="A22" s="3">
        <v>1980</v>
      </c>
      <c r="B22" s="3">
        <v>1.37</v>
      </c>
      <c r="C22" s="3">
        <v>0.95499999999999996</v>
      </c>
    </row>
    <row r="23" spans="1:3" x14ac:dyDescent="0.25">
      <c r="A23" s="3">
        <v>1981</v>
      </c>
      <c r="B23" s="3">
        <v>1.37</v>
      </c>
      <c r="C23" s="3">
        <v>0.95499999999999996</v>
      </c>
    </row>
    <row r="24" spans="1:3" x14ac:dyDescent="0.25">
      <c r="A24" s="3">
        <v>1982</v>
      </c>
      <c r="B24" s="3">
        <v>1.37</v>
      </c>
      <c r="C24" s="3">
        <v>0.95499999999999996</v>
      </c>
    </row>
    <row r="25" spans="1:3" x14ac:dyDescent="0.25">
      <c r="A25" s="3">
        <v>1983</v>
      </c>
      <c r="B25" s="3">
        <v>1.37</v>
      </c>
      <c r="C25" s="3">
        <v>0.95499999999999996</v>
      </c>
    </row>
    <row r="26" spans="1:3" x14ac:dyDescent="0.25">
      <c r="A26" s="3">
        <v>1984</v>
      </c>
      <c r="B26" s="3">
        <v>1.37</v>
      </c>
      <c r="C26" s="3">
        <v>0.95499999999999996</v>
      </c>
    </row>
    <row r="27" spans="1:3" x14ac:dyDescent="0.25">
      <c r="A27" s="3">
        <v>1985</v>
      </c>
      <c r="B27" s="3">
        <v>1.37</v>
      </c>
      <c r="C27" s="3">
        <v>0.95499999999999996</v>
      </c>
    </row>
    <row r="28" spans="1:3" x14ac:dyDescent="0.25">
      <c r="A28" s="3">
        <v>1986</v>
      </c>
      <c r="B28" s="3">
        <v>1.37</v>
      </c>
      <c r="C28" s="3">
        <v>0.95499999999999996</v>
      </c>
    </row>
    <row r="29" spans="1:3" x14ac:dyDescent="0.25">
      <c r="A29" s="3">
        <v>1987</v>
      </c>
      <c r="B29" s="3">
        <v>1.37</v>
      </c>
      <c r="C29" s="3">
        <v>0.95499999999999996</v>
      </c>
    </row>
    <row r="30" spans="1:3" x14ac:dyDescent="0.25">
      <c r="A30" s="3">
        <v>1988</v>
      </c>
      <c r="B30" s="3">
        <v>1.37</v>
      </c>
      <c r="C30" s="3">
        <v>0.95499999999999996</v>
      </c>
    </row>
    <row r="31" spans="1:3" x14ac:dyDescent="0.25">
      <c r="A31" s="3">
        <v>1989</v>
      </c>
      <c r="B31" s="3">
        <v>1.37</v>
      </c>
      <c r="C31" s="3">
        <v>0.95499999999999996</v>
      </c>
    </row>
    <row r="32" spans="1:3" x14ac:dyDescent="0.25">
      <c r="A32" s="3">
        <v>1990</v>
      </c>
      <c r="B32" s="3">
        <v>1.37</v>
      </c>
      <c r="C32" s="3">
        <v>0.95499999999999996</v>
      </c>
    </row>
    <row r="33" spans="1:3" x14ac:dyDescent="0.25">
      <c r="A33" s="3">
        <v>1991</v>
      </c>
      <c r="B33" s="3">
        <v>1.37</v>
      </c>
      <c r="C33" s="3">
        <v>0.95499999999999996</v>
      </c>
    </row>
    <row r="34" spans="1:3" x14ac:dyDescent="0.25">
      <c r="A34" s="3">
        <v>1992</v>
      </c>
      <c r="B34" s="3">
        <v>1.37</v>
      </c>
      <c r="C34" s="3">
        <v>0.95499999999999996</v>
      </c>
    </row>
    <row r="35" spans="1:3" x14ac:dyDescent="0.25">
      <c r="A35" s="3">
        <v>1993</v>
      </c>
      <c r="B35" s="3">
        <v>1.37</v>
      </c>
      <c r="C35" s="3">
        <v>0.95499999999999996</v>
      </c>
    </row>
    <row r="36" spans="1:3" x14ac:dyDescent="0.25">
      <c r="A36" s="3">
        <v>1994</v>
      </c>
      <c r="B36" s="3">
        <v>1.37</v>
      </c>
      <c r="C36" s="3">
        <v>0.95499999999999996</v>
      </c>
    </row>
    <row r="37" spans="1:3" x14ac:dyDescent="0.25">
      <c r="A37" s="3">
        <v>1995</v>
      </c>
      <c r="B37" s="3">
        <v>1.37</v>
      </c>
      <c r="C37" s="3">
        <v>0.95499999999999996</v>
      </c>
    </row>
    <row r="38" spans="1:3" x14ac:dyDescent="0.25">
      <c r="A38" s="3">
        <v>1996</v>
      </c>
      <c r="B38" s="3">
        <v>1.37</v>
      </c>
      <c r="C38" s="3">
        <v>0.95499999999999996</v>
      </c>
    </row>
    <row r="39" spans="1:3" x14ac:dyDescent="0.25">
      <c r="A39" s="3">
        <v>1997</v>
      </c>
      <c r="B39" s="3">
        <v>1.37</v>
      </c>
      <c r="C39" s="3">
        <v>0.95499999999999996</v>
      </c>
    </row>
    <row r="40" spans="1:3" x14ac:dyDescent="0.25">
      <c r="A40" s="3">
        <v>1998</v>
      </c>
      <c r="B40" s="3">
        <v>1.37</v>
      </c>
      <c r="C40" s="3">
        <v>0.95499999999999996</v>
      </c>
    </row>
    <row r="41" spans="1:3" x14ac:dyDescent="0.25">
      <c r="A41" s="3">
        <v>1999</v>
      </c>
      <c r="B41" s="3">
        <v>1.37</v>
      </c>
      <c r="C41" s="3">
        <v>0.95499999999999996</v>
      </c>
    </row>
    <row r="42" spans="1:3" x14ac:dyDescent="0.25">
      <c r="A42" s="3">
        <v>2000</v>
      </c>
      <c r="B42" s="3">
        <v>1.37</v>
      </c>
      <c r="C42" s="3">
        <v>0.95499999999999996</v>
      </c>
    </row>
    <row r="43" spans="1:3" x14ac:dyDescent="0.25">
      <c r="A43" s="3">
        <v>2001</v>
      </c>
      <c r="B43" s="3">
        <v>1.37</v>
      </c>
      <c r="C43" s="3">
        <v>0.95499999999999996</v>
      </c>
    </row>
    <row r="44" spans="1:3" x14ac:dyDescent="0.25">
      <c r="A44" s="3">
        <v>2002</v>
      </c>
      <c r="B44" s="3">
        <v>1.37</v>
      </c>
      <c r="C44" s="3">
        <v>0.95499999999999996</v>
      </c>
    </row>
    <row r="45" spans="1:3" x14ac:dyDescent="0.25">
      <c r="A45" s="3">
        <v>2003</v>
      </c>
      <c r="B45" s="3">
        <v>1.37</v>
      </c>
      <c r="C45" s="3">
        <v>0.95499999999999996</v>
      </c>
    </row>
    <row r="46" spans="1:3" x14ac:dyDescent="0.25">
      <c r="A46" s="3">
        <v>2004</v>
      </c>
      <c r="B46" s="3">
        <v>1.37</v>
      </c>
      <c r="C46" s="3">
        <v>0.95499999999999996</v>
      </c>
    </row>
    <row r="47" spans="1:3" x14ac:dyDescent="0.25">
      <c r="A47" s="3">
        <v>2005</v>
      </c>
      <c r="B47" s="3">
        <v>1.37</v>
      </c>
      <c r="C47" s="3">
        <v>0.95499999999999996</v>
      </c>
    </row>
    <row r="48" spans="1:3" x14ac:dyDescent="0.25">
      <c r="A48" s="3">
        <v>2006</v>
      </c>
      <c r="B48" s="3">
        <v>1.37</v>
      </c>
      <c r="C48" s="3">
        <v>0.95499999999999996</v>
      </c>
    </row>
    <row r="49" spans="1:3" x14ac:dyDescent="0.25">
      <c r="A49" s="3">
        <v>2007</v>
      </c>
      <c r="B49" s="3">
        <v>1.37</v>
      </c>
      <c r="C49" s="3">
        <v>0.95499999999999996</v>
      </c>
    </row>
    <row r="50" spans="1:3" x14ac:dyDescent="0.25">
      <c r="A50" s="3">
        <v>2008</v>
      </c>
      <c r="B50" s="3">
        <v>1.37</v>
      </c>
      <c r="C50" s="3">
        <v>0.95499999999999996</v>
      </c>
    </row>
    <row r="51" spans="1:3" x14ac:dyDescent="0.25">
      <c r="A51" s="3">
        <v>2009</v>
      </c>
      <c r="B51" s="3">
        <v>1.37</v>
      </c>
      <c r="C51" s="3">
        <v>0.95499999999999996</v>
      </c>
    </row>
    <row r="52" spans="1:3" x14ac:dyDescent="0.25">
      <c r="A52" s="3">
        <v>2010</v>
      </c>
      <c r="B52" s="3">
        <v>1.37</v>
      </c>
      <c r="C52" s="3">
        <v>0.95499999999999996</v>
      </c>
    </row>
    <row r="53" spans="1:3" x14ac:dyDescent="0.25">
      <c r="A53" s="3">
        <v>2011</v>
      </c>
      <c r="B53" s="3">
        <v>1.37</v>
      </c>
      <c r="C53" s="3">
        <v>0.95499999999999996</v>
      </c>
    </row>
    <row r="54" spans="1:3" x14ac:dyDescent="0.25">
      <c r="A54" s="3">
        <v>2012</v>
      </c>
      <c r="B54" s="3">
        <v>1.37</v>
      </c>
      <c r="C54" s="3">
        <v>0.95499999999999996</v>
      </c>
    </row>
    <row r="55" spans="1:3" x14ac:dyDescent="0.25">
      <c r="A55" s="3">
        <v>2013</v>
      </c>
      <c r="B55" s="3">
        <v>1.37</v>
      </c>
      <c r="C55" s="3">
        <v>0.95499999999999996</v>
      </c>
    </row>
    <row r="56" spans="1:3" x14ac:dyDescent="0.25">
      <c r="A56" s="3">
        <v>2014</v>
      </c>
      <c r="B56" s="3">
        <v>1.37</v>
      </c>
      <c r="C56" s="3">
        <v>0.95499999999999996</v>
      </c>
    </row>
    <row r="57" spans="1:3" x14ac:dyDescent="0.25">
      <c r="A57" s="3">
        <v>2015</v>
      </c>
      <c r="B57" s="3">
        <v>1.37</v>
      </c>
      <c r="C57" s="3">
        <v>0.95499999999999996</v>
      </c>
    </row>
    <row r="58" spans="1:3" x14ac:dyDescent="0.25">
      <c r="A58" s="3">
        <v>2016</v>
      </c>
      <c r="B58" s="3">
        <v>1.37</v>
      </c>
      <c r="C58" s="3">
        <v>0.95499999999999996</v>
      </c>
    </row>
    <row r="59" spans="1:3" x14ac:dyDescent="0.25">
      <c r="A59" s="3">
        <v>2017</v>
      </c>
      <c r="B59" s="3">
        <v>1.37</v>
      </c>
      <c r="C59" s="3">
        <v>0.95499999999999996</v>
      </c>
    </row>
    <row r="60" spans="1:3" x14ac:dyDescent="0.25">
      <c r="A60" s="3">
        <v>2018</v>
      </c>
      <c r="B60" s="3">
        <v>1.37</v>
      </c>
      <c r="C60" s="3">
        <v>0.95499999999999996</v>
      </c>
    </row>
    <row r="61" spans="1:3" x14ac:dyDescent="0.25">
      <c r="A61" s="3">
        <v>2019</v>
      </c>
      <c r="B61" s="3">
        <v>1.37</v>
      </c>
      <c r="C61" s="3">
        <v>0.95499999999999996</v>
      </c>
    </row>
    <row r="62" spans="1:3" x14ac:dyDescent="0.25">
      <c r="A62" s="3">
        <v>2020</v>
      </c>
      <c r="B62" s="3">
        <v>1.37</v>
      </c>
      <c r="C62" s="3">
        <v>0.95499999999999996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J123"/>
  <sheetViews>
    <sheetView showGridLines="0" zoomScale="75" zoomScaleNormal="75" workbookViewId="0">
      <pane xSplit="1" ySplit="6" topLeftCell="B24" activePane="bottomRight" state="frozen"/>
      <selection pane="topRight" activeCell="B1" sqref="B1"/>
      <selection pane="bottomLeft" activeCell="A7" sqref="A7"/>
      <selection pane="bottomRight" activeCell="T95" sqref="T95"/>
    </sheetView>
  </sheetViews>
  <sheetFormatPr defaultColWidth="9.140625" defaultRowHeight="12.75" x14ac:dyDescent="0.2"/>
  <cols>
    <col min="1" max="1" width="13.7109375" style="64" customWidth="1"/>
    <col min="2" max="2" width="18.7109375" style="56" bestFit="1" customWidth="1"/>
    <col min="3" max="3" width="8.28515625" style="56" bestFit="1" customWidth="1"/>
    <col min="4" max="4" width="25" style="56" bestFit="1" customWidth="1"/>
    <col min="5" max="5" width="22.7109375" style="56" bestFit="1" customWidth="1"/>
    <col min="6" max="7" width="6.7109375" style="56" bestFit="1" customWidth="1"/>
    <col min="8" max="8" width="10.28515625" style="56" customWidth="1"/>
    <col min="9" max="9" width="9.42578125" style="56" customWidth="1"/>
    <col min="10" max="10" width="7.7109375" style="56" customWidth="1"/>
    <col min="11" max="11" width="6.42578125" style="56" bestFit="1" customWidth="1"/>
    <col min="12" max="12" width="6.42578125" style="56" customWidth="1"/>
    <col min="13" max="13" width="16.7109375" style="56" bestFit="1" customWidth="1"/>
    <col min="14" max="14" width="6.28515625" style="56" customWidth="1"/>
    <col min="15" max="15" width="12.140625" style="56" customWidth="1"/>
    <col min="16" max="16" width="9.28515625" style="56" customWidth="1"/>
    <col min="17" max="17" width="12.42578125" style="56" customWidth="1"/>
    <col min="18" max="18" width="12.28515625" style="56" customWidth="1"/>
    <col min="19" max="19" width="9" style="56" customWidth="1"/>
    <col min="20" max="20" width="6.28515625" style="56" customWidth="1"/>
    <col min="21" max="21" width="10" style="56" customWidth="1"/>
    <col min="22" max="22" width="9.140625" style="56"/>
    <col min="23" max="23" width="11.7109375" style="56" bestFit="1" customWidth="1"/>
    <col min="24" max="24" width="9.140625" style="56"/>
    <col min="25" max="25" width="10.7109375" style="56" bestFit="1" customWidth="1"/>
    <col min="26" max="26" width="8.42578125" style="56" customWidth="1"/>
    <col min="27" max="27" width="8.28515625" style="56" bestFit="1" customWidth="1"/>
    <col min="28" max="28" width="10.140625" style="56" customWidth="1"/>
    <col min="29" max="31" width="6.28515625" style="56" customWidth="1"/>
    <col min="32" max="32" width="10.28515625" style="56" bestFit="1" customWidth="1"/>
    <col min="33" max="33" width="9" style="56" customWidth="1"/>
    <col min="34" max="35" width="6.42578125" style="56" customWidth="1"/>
    <col min="36" max="44" width="10.42578125" style="56" customWidth="1"/>
    <col min="45" max="45" width="11.42578125" style="56" bestFit="1" customWidth="1"/>
    <col min="46" max="46" width="9" style="56" customWidth="1"/>
    <col min="47" max="47" width="10" style="56" customWidth="1"/>
    <col min="48" max="48" width="8.42578125" style="56" customWidth="1"/>
    <col min="49" max="49" width="9.42578125" style="56" customWidth="1"/>
    <col min="50" max="50" width="7.42578125" style="56" bestFit="1" customWidth="1"/>
    <col min="51" max="51" width="8.42578125" style="56" customWidth="1"/>
    <col min="52" max="53" width="9.140625" style="56"/>
    <col min="54" max="54" width="11" style="56" customWidth="1"/>
    <col min="55" max="56" width="8.28515625" style="56" bestFit="1" customWidth="1"/>
    <col min="57" max="57" width="7.140625" style="56" bestFit="1" customWidth="1"/>
    <col min="58" max="58" width="3.7109375" style="56" customWidth="1"/>
    <col min="59" max="60" width="9.140625" style="56"/>
    <col min="61" max="61" width="12" style="56" bestFit="1" customWidth="1"/>
    <col min="62" max="16384" width="9.140625" style="56"/>
  </cols>
  <sheetData>
    <row r="1" spans="1:62" ht="20.25" x14ac:dyDescent="0.3">
      <c r="A1" s="54" t="s">
        <v>221</v>
      </c>
      <c r="B1" s="55"/>
      <c r="C1" s="55"/>
      <c r="D1" s="55"/>
      <c r="E1" s="55"/>
      <c r="F1" s="55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</row>
    <row r="2" spans="1:62" ht="20.25" x14ac:dyDescent="0.3">
      <c r="A2" s="54" t="s">
        <v>241</v>
      </c>
      <c r="B2" s="55"/>
      <c r="C2" s="55"/>
      <c r="D2" s="55"/>
      <c r="E2" s="55"/>
      <c r="F2" s="55"/>
      <c r="Z2" s="57"/>
      <c r="AA2" s="57"/>
      <c r="AB2" s="57"/>
      <c r="AC2" s="57"/>
      <c r="AD2" s="57"/>
      <c r="AE2" s="57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</row>
    <row r="3" spans="1:62" ht="15.75" thickBot="1" x14ac:dyDescent="0.3">
      <c r="A3" s="53" t="s">
        <v>242</v>
      </c>
      <c r="B3" s="48"/>
      <c r="C3" s="48"/>
      <c r="D3" s="48"/>
      <c r="E3" s="48"/>
      <c r="F3" s="48"/>
      <c r="G3" s="59"/>
      <c r="H3" s="59"/>
      <c r="I3" s="59"/>
      <c r="J3" s="59"/>
      <c r="K3" s="59"/>
      <c r="L3" s="59"/>
      <c r="M3" s="59"/>
      <c r="N3" s="59"/>
      <c r="O3" s="60"/>
      <c r="P3" s="59"/>
      <c r="Q3" s="59"/>
      <c r="R3" s="59"/>
      <c r="S3" s="59"/>
      <c r="T3" s="59"/>
      <c r="U3" s="61"/>
      <c r="V3" s="59"/>
      <c r="W3" s="59"/>
      <c r="X3" s="59"/>
      <c r="Y3" s="59"/>
      <c r="Z3" s="59"/>
      <c r="AA3" s="58"/>
      <c r="AB3" s="58"/>
      <c r="AC3" s="58"/>
      <c r="AD3" s="58"/>
      <c r="AE3" s="58"/>
      <c r="AF3" s="59"/>
      <c r="AG3" s="59"/>
      <c r="AH3" s="59"/>
      <c r="AI3" s="59"/>
      <c r="AJ3" s="59"/>
      <c r="AK3" s="58"/>
      <c r="AL3" s="59"/>
      <c r="AM3" s="58"/>
      <c r="AN3" s="58"/>
      <c r="AO3" s="58"/>
      <c r="AP3" s="58"/>
      <c r="AQ3" s="58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62"/>
      <c r="BC3" s="62"/>
      <c r="BD3" s="62"/>
      <c r="BE3" s="62"/>
      <c r="BF3" s="62"/>
      <c r="BG3" s="59"/>
      <c r="BH3" s="63" t="s">
        <v>222</v>
      </c>
    </row>
    <row r="4" spans="1:62" ht="15" customHeight="1" thickTop="1" x14ac:dyDescent="0.25">
      <c r="B4" s="173" t="s">
        <v>204</v>
      </c>
      <c r="C4" s="174"/>
      <c r="D4" s="174"/>
      <c r="E4" s="174"/>
      <c r="F4" s="175"/>
      <c r="H4" s="173" t="s">
        <v>205</v>
      </c>
      <c r="I4" s="174"/>
      <c r="J4" s="174"/>
      <c r="K4" s="175"/>
      <c r="L4" s="65"/>
      <c r="M4" s="66" t="s">
        <v>223</v>
      </c>
      <c r="O4" s="176" t="s">
        <v>206</v>
      </c>
      <c r="P4" s="177"/>
      <c r="Q4" s="177"/>
      <c r="R4" s="177"/>
      <c r="S4" s="177"/>
      <c r="U4" s="174" t="s">
        <v>207</v>
      </c>
      <c r="V4" s="174"/>
      <c r="W4" s="174"/>
      <c r="X4" s="174"/>
      <c r="Y4" s="175"/>
      <c r="AA4" s="173" t="s">
        <v>208</v>
      </c>
      <c r="AB4" s="174"/>
      <c r="AC4" s="174"/>
      <c r="AD4" s="174"/>
      <c r="AE4" s="175"/>
      <c r="AF4" s="67"/>
      <c r="AG4" s="178" t="s">
        <v>209</v>
      </c>
      <c r="AH4" s="179"/>
      <c r="AI4" s="180"/>
      <c r="AJ4" s="180"/>
      <c r="AK4" s="66" t="s">
        <v>224</v>
      </c>
      <c r="AL4" s="67"/>
      <c r="AM4" s="172" t="s">
        <v>225</v>
      </c>
      <c r="AN4" s="172"/>
      <c r="AO4" s="172"/>
      <c r="AP4" s="172"/>
      <c r="AQ4" s="172"/>
      <c r="AR4" s="67"/>
      <c r="AS4" s="173" t="s">
        <v>210</v>
      </c>
      <c r="AT4" s="173"/>
      <c r="AU4" s="173"/>
      <c r="AV4" s="173"/>
      <c r="AW4" s="173"/>
      <c r="AX4" s="173"/>
      <c r="AY4" s="58"/>
      <c r="AZ4" s="174" t="s">
        <v>226</v>
      </c>
      <c r="BA4" s="174"/>
      <c r="BB4" s="174"/>
      <c r="BC4" s="174"/>
      <c r="BD4" s="174"/>
      <c r="BE4" s="68"/>
      <c r="BF4" s="67"/>
      <c r="BG4" s="173" t="s">
        <v>211</v>
      </c>
      <c r="BH4" s="173"/>
      <c r="BI4" s="173"/>
      <c r="BJ4" s="68"/>
    </row>
    <row r="5" spans="1:62" ht="53.25" customHeight="1" x14ac:dyDescent="0.25">
      <c r="A5" s="69"/>
      <c r="B5" s="70" t="s">
        <v>212</v>
      </c>
      <c r="C5" s="71" t="s">
        <v>1</v>
      </c>
      <c r="D5" s="70" t="s">
        <v>213</v>
      </c>
      <c r="E5" s="71" t="s">
        <v>2</v>
      </c>
      <c r="F5" s="71" t="s">
        <v>7</v>
      </c>
      <c r="G5" s="72"/>
      <c r="H5" s="70" t="s">
        <v>243</v>
      </c>
      <c r="I5" s="71" t="s">
        <v>244</v>
      </c>
      <c r="J5" s="71" t="s">
        <v>245</v>
      </c>
      <c r="K5" s="71" t="s">
        <v>7</v>
      </c>
      <c r="L5" s="71"/>
      <c r="M5" s="71"/>
      <c r="N5" s="72"/>
      <c r="O5" s="73" t="s">
        <v>172</v>
      </c>
      <c r="P5" s="72" t="s">
        <v>173</v>
      </c>
      <c r="Q5" s="72" t="s">
        <v>174</v>
      </c>
      <c r="R5" s="72" t="s">
        <v>175</v>
      </c>
      <c r="S5" s="72" t="s">
        <v>171</v>
      </c>
      <c r="T5" s="72"/>
      <c r="U5" s="72" t="s">
        <v>176</v>
      </c>
      <c r="V5" s="72" t="s">
        <v>177</v>
      </c>
      <c r="W5" s="72" t="s">
        <v>178</v>
      </c>
      <c r="X5" s="72" t="s">
        <v>179</v>
      </c>
      <c r="Y5" s="74" t="s">
        <v>7</v>
      </c>
      <c r="Z5" s="74"/>
      <c r="AA5" s="75" t="s">
        <v>214</v>
      </c>
      <c r="AB5" s="75" t="s">
        <v>215</v>
      </c>
      <c r="AC5" s="75" t="s">
        <v>216</v>
      </c>
      <c r="AD5" s="75" t="s">
        <v>227</v>
      </c>
      <c r="AE5" s="75" t="s">
        <v>7</v>
      </c>
      <c r="AF5" s="74"/>
      <c r="AG5" s="75" t="s">
        <v>228</v>
      </c>
      <c r="AH5" s="75" t="s">
        <v>229</v>
      </c>
      <c r="AI5" s="75" t="s">
        <v>246</v>
      </c>
      <c r="AJ5" s="74" t="s">
        <v>247</v>
      </c>
      <c r="AK5" s="74"/>
      <c r="AL5" s="74"/>
      <c r="AM5" s="76" t="s">
        <v>181</v>
      </c>
      <c r="AN5" s="76" t="s">
        <v>182</v>
      </c>
      <c r="AO5" s="76" t="s">
        <v>183</v>
      </c>
      <c r="AP5" s="76" t="s">
        <v>184</v>
      </c>
      <c r="AQ5" s="76" t="s">
        <v>7</v>
      </c>
      <c r="AR5" s="74"/>
      <c r="AS5" s="73" t="s">
        <v>217</v>
      </c>
      <c r="AT5" s="73" t="s">
        <v>186</v>
      </c>
      <c r="AU5" s="73" t="s">
        <v>187</v>
      </c>
      <c r="AV5" s="73" t="s">
        <v>188</v>
      </c>
      <c r="AW5" s="73" t="s">
        <v>230</v>
      </c>
      <c r="AX5" s="73" t="s">
        <v>7</v>
      </c>
      <c r="AY5" s="77"/>
      <c r="AZ5" s="72" t="s">
        <v>190</v>
      </c>
      <c r="BA5" s="72" t="s">
        <v>191</v>
      </c>
      <c r="BB5" s="72" t="s">
        <v>192</v>
      </c>
      <c r="BC5" s="72" t="s">
        <v>193</v>
      </c>
      <c r="BD5" s="72" t="s">
        <v>7</v>
      </c>
      <c r="BE5" s="72"/>
      <c r="BF5" s="77"/>
      <c r="BG5" s="73" t="s">
        <v>218</v>
      </c>
      <c r="BH5" s="73" t="s">
        <v>231</v>
      </c>
      <c r="BI5" s="57" t="s">
        <v>7</v>
      </c>
    </row>
    <row r="6" spans="1:62" ht="15.75" hidden="1" customHeight="1" x14ac:dyDescent="0.2">
      <c r="A6" s="69" t="s">
        <v>232</v>
      </c>
      <c r="B6" s="69">
        <v>2018</v>
      </c>
      <c r="C6" s="69">
        <v>2018</v>
      </c>
      <c r="D6" s="69">
        <v>2018</v>
      </c>
      <c r="E6" s="69">
        <v>2018</v>
      </c>
      <c r="F6" s="69"/>
      <c r="G6" s="69"/>
      <c r="H6" s="69">
        <v>2018</v>
      </c>
      <c r="I6" s="69">
        <v>2018</v>
      </c>
      <c r="J6" s="69">
        <v>2018</v>
      </c>
      <c r="K6" s="69"/>
      <c r="L6" s="69"/>
      <c r="M6" s="69"/>
      <c r="N6" s="69"/>
      <c r="O6" s="69">
        <v>2018</v>
      </c>
      <c r="P6" s="69">
        <v>2018</v>
      </c>
      <c r="Q6" s="69">
        <v>2018</v>
      </c>
      <c r="R6" s="69">
        <v>2018</v>
      </c>
      <c r="S6" s="69"/>
      <c r="T6" s="69"/>
      <c r="U6" s="69">
        <v>2018</v>
      </c>
      <c r="V6" s="69">
        <v>2010</v>
      </c>
      <c r="W6" s="69">
        <v>2018</v>
      </c>
      <c r="X6" s="69">
        <v>2010</v>
      </c>
      <c r="Y6" s="69"/>
      <c r="Z6" s="69"/>
      <c r="AA6" s="69">
        <v>2020</v>
      </c>
      <c r="AB6" s="69">
        <v>2020</v>
      </c>
      <c r="AC6" s="69">
        <v>2020</v>
      </c>
      <c r="AD6" s="69">
        <v>2020</v>
      </c>
      <c r="AE6" s="69"/>
      <c r="AF6" s="69"/>
      <c r="AG6" s="69">
        <v>2020</v>
      </c>
      <c r="AH6" s="69">
        <v>2020</v>
      </c>
      <c r="AI6" s="69"/>
      <c r="AJ6" s="69"/>
      <c r="AK6" s="69"/>
      <c r="AL6" s="69"/>
      <c r="AM6" s="69">
        <v>2010</v>
      </c>
      <c r="AN6" s="69">
        <v>2010</v>
      </c>
      <c r="AO6" s="69">
        <v>2010</v>
      </c>
      <c r="AP6" s="69">
        <v>2018</v>
      </c>
      <c r="AQ6" s="69"/>
      <c r="AR6" s="69"/>
      <c r="AS6" s="69">
        <v>2013</v>
      </c>
      <c r="AT6" s="69">
        <v>2013</v>
      </c>
      <c r="AU6" s="69">
        <v>2018</v>
      </c>
      <c r="AV6" s="69">
        <v>2010</v>
      </c>
      <c r="AW6" s="69">
        <v>2010</v>
      </c>
      <c r="AX6" s="69"/>
      <c r="AY6" s="69"/>
      <c r="AZ6" s="69">
        <v>2017</v>
      </c>
      <c r="BA6" s="69">
        <v>2017</v>
      </c>
      <c r="BB6" s="69">
        <v>2010</v>
      </c>
      <c r="BC6" s="69">
        <v>2010</v>
      </c>
      <c r="BD6" s="69"/>
      <c r="BE6" s="69"/>
      <c r="BF6" s="69"/>
      <c r="BG6" s="69">
        <v>2013</v>
      </c>
      <c r="BH6" s="69">
        <v>2015</v>
      </c>
    </row>
    <row r="7" spans="1:62" ht="15" customHeight="1" x14ac:dyDescent="0.25">
      <c r="A7" s="78">
        <v>1970</v>
      </c>
      <c r="B7" s="79" t="s">
        <v>219</v>
      </c>
      <c r="C7" s="79" t="s">
        <v>219</v>
      </c>
      <c r="D7" s="79" t="s">
        <v>219</v>
      </c>
      <c r="E7" s="79" t="s">
        <v>219</v>
      </c>
      <c r="F7" s="79" t="s">
        <v>219</v>
      </c>
      <c r="H7" s="79" t="s">
        <v>219</v>
      </c>
      <c r="I7" s="79" t="s">
        <v>219</v>
      </c>
      <c r="J7" s="79" t="s">
        <v>219</v>
      </c>
      <c r="K7" s="79" t="s">
        <v>219</v>
      </c>
      <c r="L7" s="79"/>
      <c r="M7" s="79">
        <v>11297.494288519776</v>
      </c>
      <c r="O7" s="49" t="s">
        <v>219</v>
      </c>
      <c r="P7" s="49" t="s">
        <v>219</v>
      </c>
      <c r="Q7" s="49" t="s">
        <v>219</v>
      </c>
      <c r="R7" s="49" t="s">
        <v>219</v>
      </c>
      <c r="S7" s="79" t="s">
        <v>219</v>
      </c>
      <c r="U7" s="49" t="s">
        <v>219</v>
      </c>
      <c r="V7" s="49" t="s">
        <v>219</v>
      </c>
      <c r="W7" s="49" t="s">
        <v>219</v>
      </c>
      <c r="X7" s="49" t="s">
        <v>219</v>
      </c>
      <c r="Y7" s="79" t="s">
        <v>219</v>
      </c>
      <c r="AA7" s="49" t="s">
        <v>219</v>
      </c>
      <c r="AB7" s="49" t="s">
        <v>219</v>
      </c>
      <c r="AC7" s="49" t="s">
        <v>219</v>
      </c>
      <c r="AD7" s="79"/>
      <c r="AE7" s="79" t="s">
        <v>219</v>
      </c>
      <c r="AG7" s="49" t="s">
        <v>219</v>
      </c>
      <c r="AH7" s="49" t="s">
        <v>219</v>
      </c>
      <c r="AI7" s="79" t="s">
        <v>219</v>
      </c>
      <c r="AJ7" s="79"/>
      <c r="AK7" s="79" t="s">
        <v>219</v>
      </c>
      <c r="AL7" s="79"/>
      <c r="AM7" s="49" t="s">
        <v>219</v>
      </c>
      <c r="AN7" s="49" t="s">
        <v>219</v>
      </c>
      <c r="AO7" s="49" t="s">
        <v>219</v>
      </c>
      <c r="AP7" s="49" t="s">
        <v>219</v>
      </c>
      <c r="AQ7" s="79" t="s">
        <v>219</v>
      </c>
      <c r="AR7" s="79"/>
      <c r="AS7" s="49" t="s">
        <v>219</v>
      </c>
      <c r="AT7" s="49" t="s">
        <v>219</v>
      </c>
      <c r="AU7" s="49" t="s">
        <v>219</v>
      </c>
      <c r="AV7" s="49" t="s">
        <v>219</v>
      </c>
      <c r="AW7" s="49" t="s">
        <v>219</v>
      </c>
      <c r="AX7" s="79" t="s">
        <v>219</v>
      </c>
      <c r="AZ7" s="49" t="s">
        <v>219</v>
      </c>
      <c r="BA7" s="49" t="s">
        <v>219</v>
      </c>
      <c r="BB7" s="49" t="s">
        <v>219</v>
      </c>
      <c r="BC7" s="49">
        <v>1796</v>
      </c>
      <c r="BD7" s="79">
        <v>1796</v>
      </c>
      <c r="BG7" s="49">
        <v>530.80813687499779</v>
      </c>
      <c r="BH7" s="49" t="s">
        <v>219</v>
      </c>
      <c r="BI7" s="79">
        <f t="shared" ref="BI7:BI54" si="0">IF(SUM(BG7:BH7)=0,".",(SUM(BG7:BH7)))</f>
        <v>530.80813687499779</v>
      </c>
    </row>
    <row r="8" spans="1:62" ht="15" customHeight="1" x14ac:dyDescent="0.25">
      <c r="A8" s="78">
        <v>1971</v>
      </c>
      <c r="B8" s="79" t="s">
        <v>219</v>
      </c>
      <c r="C8" s="79" t="s">
        <v>219</v>
      </c>
      <c r="D8" s="79" t="s">
        <v>219</v>
      </c>
      <c r="E8" s="79" t="s">
        <v>219</v>
      </c>
      <c r="F8" s="79" t="s">
        <v>219</v>
      </c>
      <c r="H8" s="79" t="s">
        <v>219</v>
      </c>
      <c r="I8" s="79" t="s">
        <v>219</v>
      </c>
      <c r="J8" s="79" t="s">
        <v>219</v>
      </c>
      <c r="K8" s="79" t="s">
        <v>219</v>
      </c>
      <c r="L8" s="79"/>
      <c r="M8" s="79">
        <v>11618.40601721514</v>
      </c>
      <c r="O8" s="49" t="s">
        <v>219</v>
      </c>
      <c r="P8" s="49" t="s">
        <v>219</v>
      </c>
      <c r="Q8" s="49" t="s">
        <v>219</v>
      </c>
      <c r="R8" s="49" t="s">
        <v>219</v>
      </c>
      <c r="S8" s="79" t="s">
        <v>219</v>
      </c>
      <c r="U8" s="49" t="s">
        <v>219</v>
      </c>
      <c r="V8" s="49" t="s">
        <v>219</v>
      </c>
      <c r="W8" s="49" t="s">
        <v>219</v>
      </c>
      <c r="X8" s="49" t="s">
        <v>219</v>
      </c>
      <c r="Y8" s="79" t="s">
        <v>219</v>
      </c>
      <c r="AA8" s="49" t="s">
        <v>219</v>
      </c>
      <c r="AB8" s="49" t="s">
        <v>219</v>
      </c>
      <c r="AC8" s="49" t="s">
        <v>219</v>
      </c>
      <c r="AD8" s="79"/>
      <c r="AE8" s="79" t="s">
        <v>219</v>
      </c>
      <c r="AG8" s="49" t="s">
        <v>219</v>
      </c>
      <c r="AH8" s="49" t="s">
        <v>219</v>
      </c>
      <c r="AI8" s="79" t="s">
        <v>219</v>
      </c>
      <c r="AK8" s="79" t="s">
        <v>219</v>
      </c>
      <c r="AM8" s="49" t="s">
        <v>219</v>
      </c>
      <c r="AN8" s="49" t="s">
        <v>219</v>
      </c>
      <c r="AO8" s="49" t="s">
        <v>219</v>
      </c>
      <c r="AP8" s="49" t="s">
        <v>219</v>
      </c>
      <c r="AQ8" s="79" t="s">
        <v>219</v>
      </c>
      <c r="AS8" s="49" t="s">
        <v>219</v>
      </c>
      <c r="AT8" s="49" t="s">
        <v>219</v>
      </c>
      <c r="AU8" s="49" t="s">
        <v>219</v>
      </c>
      <c r="AV8" s="49" t="s">
        <v>219</v>
      </c>
      <c r="AW8" s="49" t="s">
        <v>219</v>
      </c>
      <c r="AX8" s="79" t="s">
        <v>219</v>
      </c>
      <c r="AZ8" s="49" t="s">
        <v>219</v>
      </c>
      <c r="BA8" s="49" t="s">
        <v>219</v>
      </c>
      <c r="BB8" s="49" t="s">
        <v>219</v>
      </c>
      <c r="BC8" s="49">
        <v>1926</v>
      </c>
      <c r="BD8" s="79">
        <v>1926</v>
      </c>
      <c r="BG8" s="49">
        <v>537.48896624999782</v>
      </c>
      <c r="BH8" s="49" t="s">
        <v>219</v>
      </c>
      <c r="BI8" s="79">
        <f t="shared" si="0"/>
        <v>537.48896624999782</v>
      </c>
    </row>
    <row r="9" spans="1:62" ht="15" customHeight="1" x14ac:dyDescent="0.25">
      <c r="A9" s="78">
        <v>1972</v>
      </c>
      <c r="B9" s="79" t="s">
        <v>219</v>
      </c>
      <c r="C9" s="79" t="s">
        <v>219</v>
      </c>
      <c r="D9" s="79" t="s">
        <v>219</v>
      </c>
      <c r="E9" s="79" t="s">
        <v>219</v>
      </c>
      <c r="F9" s="79" t="s">
        <v>219</v>
      </c>
      <c r="H9" s="79" t="s">
        <v>219</v>
      </c>
      <c r="I9" s="79" t="s">
        <v>219</v>
      </c>
      <c r="J9" s="79" t="s">
        <v>219</v>
      </c>
      <c r="K9" s="79" t="s">
        <v>219</v>
      </c>
      <c r="L9" s="79"/>
      <c r="M9" s="79">
        <v>11934.279852172878</v>
      </c>
      <c r="O9" s="49" t="s">
        <v>219</v>
      </c>
      <c r="P9" s="49" t="s">
        <v>219</v>
      </c>
      <c r="Q9" s="49" t="s">
        <v>219</v>
      </c>
      <c r="R9" s="49" t="s">
        <v>219</v>
      </c>
      <c r="S9" s="79" t="s">
        <v>219</v>
      </c>
      <c r="U9" s="49" t="s">
        <v>219</v>
      </c>
      <c r="V9" s="49" t="s">
        <v>219</v>
      </c>
      <c r="W9" s="49" t="s">
        <v>219</v>
      </c>
      <c r="X9" s="49" t="s">
        <v>219</v>
      </c>
      <c r="Y9" s="79" t="s">
        <v>219</v>
      </c>
      <c r="AA9" s="49" t="s">
        <v>219</v>
      </c>
      <c r="AB9" s="49" t="s">
        <v>219</v>
      </c>
      <c r="AC9" s="49" t="s">
        <v>219</v>
      </c>
      <c r="AD9" s="79"/>
      <c r="AE9" s="79" t="s">
        <v>219</v>
      </c>
      <c r="AG9" s="49" t="s">
        <v>219</v>
      </c>
      <c r="AH9" s="49" t="s">
        <v>219</v>
      </c>
      <c r="AI9" s="79" t="s">
        <v>219</v>
      </c>
      <c r="AK9" s="79" t="s">
        <v>219</v>
      </c>
      <c r="AM9" s="49" t="s">
        <v>219</v>
      </c>
      <c r="AN9" s="49" t="s">
        <v>219</v>
      </c>
      <c r="AO9" s="49" t="s">
        <v>219</v>
      </c>
      <c r="AP9" s="49" t="s">
        <v>219</v>
      </c>
      <c r="AQ9" s="79" t="s">
        <v>219</v>
      </c>
      <c r="AS9" s="49" t="s">
        <v>219</v>
      </c>
      <c r="AT9" s="49" t="s">
        <v>219</v>
      </c>
      <c r="AU9" s="49" t="s">
        <v>219</v>
      </c>
      <c r="AV9" s="49" t="s">
        <v>219</v>
      </c>
      <c r="AW9" s="49" t="s">
        <v>219</v>
      </c>
      <c r="AX9" s="79" t="s">
        <v>219</v>
      </c>
      <c r="AZ9" s="49" t="s">
        <v>219</v>
      </c>
      <c r="BA9" s="49" t="s">
        <v>219</v>
      </c>
      <c r="BB9" s="49" t="s">
        <v>219</v>
      </c>
      <c r="BC9" s="49">
        <v>2052</v>
      </c>
      <c r="BD9" s="79">
        <v>2052</v>
      </c>
      <c r="BG9" s="49">
        <v>542.29143778745868</v>
      </c>
      <c r="BH9" s="49" t="s">
        <v>219</v>
      </c>
      <c r="BI9" s="79">
        <f t="shared" si="0"/>
        <v>542.29143778745868</v>
      </c>
    </row>
    <row r="10" spans="1:62" ht="15" customHeight="1" x14ac:dyDescent="0.25">
      <c r="A10" s="78">
        <v>1973</v>
      </c>
      <c r="B10" s="79" t="s">
        <v>219</v>
      </c>
      <c r="C10" s="79" t="s">
        <v>219</v>
      </c>
      <c r="D10" s="79" t="s">
        <v>219</v>
      </c>
      <c r="E10" s="79" t="s">
        <v>219</v>
      </c>
      <c r="F10" s="79" t="s">
        <v>219</v>
      </c>
      <c r="H10" s="79" t="s">
        <v>219</v>
      </c>
      <c r="I10" s="79" t="s">
        <v>219</v>
      </c>
      <c r="J10" s="79" t="s">
        <v>219</v>
      </c>
      <c r="K10" s="79" t="s">
        <v>219</v>
      </c>
      <c r="L10" s="79"/>
      <c r="M10" s="79">
        <v>12246.6365492798</v>
      </c>
      <c r="O10" s="49" t="s">
        <v>219</v>
      </c>
      <c r="P10" s="49" t="s">
        <v>219</v>
      </c>
      <c r="Q10" s="49" t="s">
        <v>219</v>
      </c>
      <c r="R10" s="49" t="s">
        <v>219</v>
      </c>
      <c r="S10" s="79" t="s">
        <v>219</v>
      </c>
      <c r="U10" s="49" t="s">
        <v>219</v>
      </c>
      <c r="V10" s="49" t="s">
        <v>219</v>
      </c>
      <c r="W10" s="49" t="s">
        <v>219</v>
      </c>
      <c r="X10" s="49" t="s">
        <v>219</v>
      </c>
      <c r="Y10" s="79" t="s">
        <v>219</v>
      </c>
      <c r="AA10" s="49" t="s">
        <v>219</v>
      </c>
      <c r="AB10" s="49" t="s">
        <v>219</v>
      </c>
      <c r="AC10" s="49" t="s">
        <v>219</v>
      </c>
      <c r="AD10" s="79"/>
      <c r="AE10" s="79" t="s">
        <v>219</v>
      </c>
      <c r="AG10" s="49" t="s">
        <v>219</v>
      </c>
      <c r="AH10" s="49" t="s">
        <v>219</v>
      </c>
      <c r="AI10" s="79" t="s">
        <v>219</v>
      </c>
      <c r="AK10" s="79" t="s">
        <v>219</v>
      </c>
      <c r="AM10" s="49" t="s">
        <v>219</v>
      </c>
      <c r="AN10" s="49" t="s">
        <v>219</v>
      </c>
      <c r="AO10" s="49" t="s">
        <v>219</v>
      </c>
      <c r="AP10" s="49" t="s">
        <v>219</v>
      </c>
      <c r="AQ10" s="79" t="s">
        <v>219</v>
      </c>
      <c r="AS10" s="49" t="s">
        <v>219</v>
      </c>
      <c r="AT10" s="49" t="s">
        <v>219</v>
      </c>
      <c r="AU10" s="49" t="s">
        <v>219</v>
      </c>
      <c r="AV10" s="49" t="s">
        <v>219</v>
      </c>
      <c r="AW10" s="49" t="s">
        <v>219</v>
      </c>
      <c r="AX10" s="79" t="s">
        <v>219</v>
      </c>
      <c r="AZ10" s="49" t="s">
        <v>219</v>
      </c>
      <c r="BA10" s="49" t="s">
        <v>219</v>
      </c>
      <c r="BB10" s="49" t="s">
        <v>219</v>
      </c>
      <c r="BC10" s="49">
        <v>2171</v>
      </c>
      <c r="BD10" s="79">
        <v>2171</v>
      </c>
      <c r="BG10" s="49">
        <v>547.09390932491931</v>
      </c>
      <c r="BH10" s="49" t="s">
        <v>219</v>
      </c>
      <c r="BI10" s="79">
        <f t="shared" si="0"/>
        <v>547.09390932491931</v>
      </c>
    </row>
    <row r="11" spans="1:62" ht="15" customHeight="1" x14ac:dyDescent="0.25">
      <c r="A11" s="78">
        <v>1974</v>
      </c>
      <c r="B11" s="79" t="s">
        <v>219</v>
      </c>
      <c r="C11" s="79" t="s">
        <v>219</v>
      </c>
      <c r="D11" s="79" t="s">
        <v>219</v>
      </c>
      <c r="E11" s="79" t="s">
        <v>219</v>
      </c>
      <c r="F11" s="79" t="s">
        <v>219</v>
      </c>
      <c r="H11" s="79" t="s">
        <v>219</v>
      </c>
      <c r="I11" s="79" t="s">
        <v>219</v>
      </c>
      <c r="J11" s="79" t="s">
        <v>219</v>
      </c>
      <c r="K11" s="79" t="s">
        <v>219</v>
      </c>
      <c r="L11" s="79"/>
      <c r="M11" s="79">
        <v>12555.389952224301</v>
      </c>
      <c r="O11" s="49" t="s">
        <v>219</v>
      </c>
      <c r="P11" s="49" t="s">
        <v>219</v>
      </c>
      <c r="Q11" s="49" t="s">
        <v>219</v>
      </c>
      <c r="R11" s="49" t="s">
        <v>219</v>
      </c>
      <c r="S11" s="79" t="s">
        <v>219</v>
      </c>
      <c r="U11" s="49" t="s">
        <v>219</v>
      </c>
      <c r="V11" s="49" t="s">
        <v>219</v>
      </c>
      <c r="W11" s="49" t="s">
        <v>219</v>
      </c>
      <c r="X11" s="49" t="s">
        <v>219</v>
      </c>
      <c r="Y11" s="79" t="s">
        <v>219</v>
      </c>
      <c r="AA11" s="49" t="s">
        <v>219</v>
      </c>
      <c r="AB11" s="49" t="s">
        <v>219</v>
      </c>
      <c r="AC11" s="49" t="s">
        <v>219</v>
      </c>
      <c r="AD11" s="79"/>
      <c r="AE11" s="79" t="s">
        <v>219</v>
      </c>
      <c r="AG11" s="49" t="s">
        <v>219</v>
      </c>
      <c r="AH11" s="49" t="s">
        <v>219</v>
      </c>
      <c r="AI11" s="79" t="s">
        <v>219</v>
      </c>
      <c r="AK11" s="79" t="s">
        <v>219</v>
      </c>
      <c r="AM11" s="49" t="s">
        <v>219</v>
      </c>
      <c r="AN11" s="49" t="s">
        <v>219</v>
      </c>
      <c r="AO11" s="49" t="s">
        <v>219</v>
      </c>
      <c r="AP11" s="49" t="s">
        <v>219</v>
      </c>
      <c r="AQ11" s="79" t="s">
        <v>219</v>
      </c>
      <c r="AS11" s="49" t="s">
        <v>219</v>
      </c>
      <c r="AT11" s="49" t="s">
        <v>219</v>
      </c>
      <c r="AU11" s="49" t="s">
        <v>219</v>
      </c>
      <c r="AV11" s="49" t="s">
        <v>219</v>
      </c>
      <c r="AW11" s="49" t="s">
        <v>219</v>
      </c>
      <c r="AX11" s="79" t="s">
        <v>219</v>
      </c>
      <c r="AZ11" s="49" t="s">
        <v>219</v>
      </c>
      <c r="BA11" s="49" t="s">
        <v>219</v>
      </c>
      <c r="BB11" s="49" t="s">
        <v>219</v>
      </c>
      <c r="BC11" s="49">
        <v>2276</v>
      </c>
      <c r="BD11" s="79">
        <v>2276</v>
      </c>
      <c r="BG11" s="49">
        <v>551.89638086238017</v>
      </c>
      <c r="BH11" s="49" t="s">
        <v>219</v>
      </c>
      <c r="BI11" s="79">
        <f t="shared" si="0"/>
        <v>551.89638086238017</v>
      </c>
    </row>
    <row r="12" spans="1:62" ht="15" customHeight="1" x14ac:dyDescent="0.25">
      <c r="A12" s="78">
        <v>1975</v>
      </c>
      <c r="B12" s="79" t="s">
        <v>219</v>
      </c>
      <c r="C12" s="79" t="s">
        <v>219</v>
      </c>
      <c r="D12" s="79" t="s">
        <v>219</v>
      </c>
      <c r="E12" s="79" t="s">
        <v>219</v>
      </c>
      <c r="F12" s="79" t="s">
        <v>219</v>
      </c>
      <c r="H12" s="79" t="s">
        <v>219</v>
      </c>
      <c r="I12" s="79" t="s">
        <v>219</v>
      </c>
      <c r="J12" s="79" t="s">
        <v>219</v>
      </c>
      <c r="K12" s="79" t="s">
        <v>219</v>
      </c>
      <c r="L12" s="79"/>
      <c r="M12" s="79">
        <v>12860.2648126442</v>
      </c>
      <c r="O12" s="49" t="s">
        <v>219</v>
      </c>
      <c r="P12" s="49" t="s">
        <v>219</v>
      </c>
      <c r="Q12" s="49" t="s">
        <v>219</v>
      </c>
      <c r="R12" s="49" t="s">
        <v>219</v>
      </c>
      <c r="S12" s="79" t="s">
        <v>219</v>
      </c>
      <c r="U12" s="49" t="s">
        <v>219</v>
      </c>
      <c r="V12" s="49"/>
      <c r="W12" s="49" t="s">
        <v>219</v>
      </c>
      <c r="X12" s="49" t="s">
        <v>219</v>
      </c>
      <c r="Y12" s="79"/>
      <c r="AA12" s="49" t="s">
        <v>219</v>
      </c>
      <c r="AB12" s="49" t="s">
        <v>219</v>
      </c>
      <c r="AC12" s="49" t="s">
        <v>219</v>
      </c>
      <c r="AD12" s="79"/>
      <c r="AE12" s="79" t="s">
        <v>219</v>
      </c>
      <c r="AG12" s="49" t="s">
        <v>219</v>
      </c>
      <c r="AH12" s="49" t="s">
        <v>219</v>
      </c>
      <c r="AI12" s="79" t="s">
        <v>219</v>
      </c>
      <c r="AK12" s="79" t="s">
        <v>219</v>
      </c>
      <c r="AM12" s="49" t="s">
        <v>219</v>
      </c>
      <c r="AN12" s="49" t="s">
        <v>219</v>
      </c>
      <c r="AO12" s="49" t="s">
        <v>219</v>
      </c>
      <c r="AP12" s="49" t="s">
        <v>219</v>
      </c>
      <c r="AQ12" s="79" t="s">
        <v>219</v>
      </c>
      <c r="AS12" s="49" t="s">
        <v>219</v>
      </c>
      <c r="AT12" s="49" t="s">
        <v>219</v>
      </c>
      <c r="AU12" s="49" t="s">
        <v>219</v>
      </c>
      <c r="AV12" s="49" t="s">
        <v>219</v>
      </c>
      <c r="AW12" s="49" t="s">
        <v>219</v>
      </c>
      <c r="AX12" s="79" t="s">
        <v>219</v>
      </c>
      <c r="AZ12" s="49" t="s">
        <v>219</v>
      </c>
      <c r="BA12" s="49" t="s">
        <v>219</v>
      </c>
      <c r="BB12" s="49" t="s">
        <v>219</v>
      </c>
      <c r="BC12" s="49">
        <v>2362</v>
      </c>
      <c r="BD12" s="79">
        <v>2362</v>
      </c>
      <c r="BG12" s="49">
        <v>556.69885239984103</v>
      </c>
      <c r="BH12" s="49" t="s">
        <v>219</v>
      </c>
      <c r="BI12" s="79">
        <f t="shared" si="0"/>
        <v>556.69885239984103</v>
      </c>
    </row>
    <row r="13" spans="1:62" ht="15" customHeight="1" x14ac:dyDescent="0.25">
      <c r="A13" s="78">
        <v>1976</v>
      </c>
      <c r="B13" s="79" t="s">
        <v>219</v>
      </c>
      <c r="C13" s="79" t="s">
        <v>219</v>
      </c>
      <c r="D13" s="79" t="s">
        <v>219</v>
      </c>
      <c r="E13" s="79" t="s">
        <v>219</v>
      </c>
      <c r="F13" s="79" t="s">
        <v>219</v>
      </c>
      <c r="H13" s="79" t="s">
        <v>219</v>
      </c>
      <c r="I13" s="79" t="s">
        <v>219</v>
      </c>
      <c r="J13" s="79" t="s">
        <v>219</v>
      </c>
      <c r="K13" s="79" t="s">
        <v>219</v>
      </c>
      <c r="L13" s="79"/>
      <c r="M13" s="79">
        <v>13161.070996438861</v>
      </c>
      <c r="O13" s="49" t="s">
        <v>219</v>
      </c>
      <c r="P13" s="49" t="s">
        <v>219</v>
      </c>
      <c r="Q13" s="49" t="s">
        <v>219</v>
      </c>
      <c r="R13" s="49" t="s">
        <v>219</v>
      </c>
      <c r="S13" s="79" t="s">
        <v>219</v>
      </c>
      <c r="U13" s="49" t="s">
        <v>219</v>
      </c>
      <c r="V13" s="49"/>
      <c r="W13" s="49" t="s">
        <v>219</v>
      </c>
      <c r="X13" s="49" t="s">
        <v>219</v>
      </c>
      <c r="Y13" s="79"/>
      <c r="AA13" s="49" t="s">
        <v>219</v>
      </c>
      <c r="AB13" s="49" t="s">
        <v>219</v>
      </c>
      <c r="AC13" s="49" t="s">
        <v>219</v>
      </c>
      <c r="AD13" s="79"/>
      <c r="AE13" s="79" t="s">
        <v>219</v>
      </c>
      <c r="AG13" s="49" t="s">
        <v>219</v>
      </c>
      <c r="AH13" s="49" t="s">
        <v>219</v>
      </c>
      <c r="AI13" s="79" t="s">
        <v>219</v>
      </c>
      <c r="AK13" s="79" t="s">
        <v>219</v>
      </c>
      <c r="AM13" s="49" t="s">
        <v>219</v>
      </c>
      <c r="AN13" s="49">
        <v>3</v>
      </c>
      <c r="AO13" s="49" t="s">
        <v>219</v>
      </c>
      <c r="AP13" s="49" t="s">
        <v>219</v>
      </c>
      <c r="AQ13" s="79">
        <v>3</v>
      </c>
      <c r="AS13" s="49" t="s">
        <v>219</v>
      </c>
      <c r="AT13" s="49" t="s">
        <v>219</v>
      </c>
      <c r="AU13" s="49" t="s">
        <v>219</v>
      </c>
      <c r="AV13" s="49" t="s">
        <v>219</v>
      </c>
      <c r="AW13" s="49" t="s">
        <v>219</v>
      </c>
      <c r="AX13" s="79" t="s">
        <v>219</v>
      </c>
      <c r="AZ13" s="49" t="s">
        <v>219</v>
      </c>
      <c r="BA13" s="49" t="s">
        <v>219</v>
      </c>
      <c r="BB13" s="49">
        <v>1</v>
      </c>
      <c r="BC13" s="49">
        <v>2430</v>
      </c>
      <c r="BD13" s="79">
        <v>2431</v>
      </c>
      <c r="BG13" s="49">
        <v>561.50132393730166</v>
      </c>
      <c r="BH13" s="49" t="s">
        <v>219</v>
      </c>
      <c r="BI13" s="79">
        <f t="shared" si="0"/>
        <v>561.50132393730166</v>
      </c>
    </row>
    <row r="14" spans="1:62" ht="15" customHeight="1" x14ac:dyDescent="0.25">
      <c r="A14" s="78">
        <v>1977</v>
      </c>
      <c r="B14" s="79" t="s">
        <v>219</v>
      </c>
      <c r="C14" s="79" t="s">
        <v>219</v>
      </c>
      <c r="D14" s="79" t="s">
        <v>219</v>
      </c>
      <c r="E14" s="79" t="s">
        <v>219</v>
      </c>
      <c r="F14" s="79" t="s">
        <v>219</v>
      </c>
      <c r="H14" s="79" t="s">
        <v>219</v>
      </c>
      <c r="I14" s="79" t="s">
        <v>219</v>
      </c>
      <c r="J14" s="79" t="s">
        <v>219</v>
      </c>
      <c r="K14" s="79" t="s">
        <v>219</v>
      </c>
      <c r="L14" s="79"/>
      <c r="M14" s="79">
        <v>13457.700286966945</v>
      </c>
      <c r="O14" s="49" t="s">
        <v>219</v>
      </c>
      <c r="P14" s="49" t="s">
        <v>219</v>
      </c>
      <c r="Q14" s="49" t="s">
        <v>219</v>
      </c>
      <c r="R14" s="49" t="s">
        <v>219</v>
      </c>
      <c r="S14" s="79" t="s">
        <v>219</v>
      </c>
      <c r="U14" s="49" t="s">
        <v>219</v>
      </c>
      <c r="V14" s="49"/>
      <c r="W14" s="49" t="s">
        <v>219</v>
      </c>
      <c r="X14" s="49" t="s">
        <v>219</v>
      </c>
      <c r="Y14" s="79"/>
      <c r="AA14" s="49" t="s">
        <v>219</v>
      </c>
      <c r="AB14" s="49" t="s">
        <v>219</v>
      </c>
      <c r="AC14" s="49" t="s">
        <v>219</v>
      </c>
      <c r="AD14" s="79"/>
      <c r="AE14" s="79" t="s">
        <v>219</v>
      </c>
      <c r="AG14" s="49" t="s">
        <v>219</v>
      </c>
      <c r="AH14" s="49" t="s">
        <v>219</v>
      </c>
      <c r="AI14" s="79" t="s">
        <v>219</v>
      </c>
      <c r="AK14" s="79" t="s">
        <v>219</v>
      </c>
      <c r="AM14" s="49" t="s">
        <v>219</v>
      </c>
      <c r="AN14" s="49">
        <v>6</v>
      </c>
      <c r="AO14" s="49" t="s">
        <v>219</v>
      </c>
      <c r="AP14" s="49" t="s">
        <v>219</v>
      </c>
      <c r="AQ14" s="79">
        <v>6</v>
      </c>
      <c r="AS14" s="49">
        <v>2.0740509098191491</v>
      </c>
      <c r="AT14" s="49" t="s">
        <v>219</v>
      </c>
      <c r="AU14" s="49" t="s">
        <v>219</v>
      </c>
      <c r="AV14" s="49" t="s">
        <v>219</v>
      </c>
      <c r="AW14" s="49" t="s">
        <v>219</v>
      </c>
      <c r="AX14" s="79">
        <v>2.0740509098191491</v>
      </c>
      <c r="AZ14" s="49" t="s">
        <v>219</v>
      </c>
      <c r="BA14" s="49" t="s">
        <v>219</v>
      </c>
      <c r="BB14" s="49">
        <v>5</v>
      </c>
      <c r="BC14" s="49">
        <v>2492</v>
      </c>
      <c r="BD14" s="79">
        <v>2497</v>
      </c>
      <c r="BG14" s="49">
        <v>566.30379547476252</v>
      </c>
      <c r="BH14" s="49" t="s">
        <v>219</v>
      </c>
      <c r="BI14" s="79">
        <f t="shared" si="0"/>
        <v>566.30379547476252</v>
      </c>
    </row>
    <row r="15" spans="1:62" ht="15" customHeight="1" x14ac:dyDescent="0.25">
      <c r="A15" s="78">
        <v>1978</v>
      </c>
      <c r="B15" s="79" t="s">
        <v>219</v>
      </c>
      <c r="C15" s="79" t="s">
        <v>219</v>
      </c>
      <c r="D15" s="79" t="s">
        <v>219</v>
      </c>
      <c r="E15" s="79" t="s">
        <v>219</v>
      </c>
      <c r="F15" s="79" t="s">
        <v>219</v>
      </c>
      <c r="H15" s="79" t="s">
        <v>219</v>
      </c>
      <c r="I15" s="79" t="s">
        <v>219</v>
      </c>
      <c r="J15" s="79" t="s">
        <v>219</v>
      </c>
      <c r="K15" s="79" t="s">
        <v>219</v>
      </c>
      <c r="L15" s="79"/>
      <c r="M15" s="79">
        <v>13749.979216305863</v>
      </c>
      <c r="O15" s="49" t="s">
        <v>219</v>
      </c>
      <c r="P15" s="49" t="s">
        <v>219</v>
      </c>
      <c r="Q15" s="49" t="s">
        <v>219</v>
      </c>
      <c r="R15" s="49" t="s">
        <v>219</v>
      </c>
      <c r="S15" s="79" t="s">
        <v>219</v>
      </c>
      <c r="U15" s="49" t="s">
        <v>219</v>
      </c>
      <c r="V15" s="49"/>
      <c r="W15" s="49" t="s">
        <v>219</v>
      </c>
      <c r="X15" s="49" t="s">
        <v>219</v>
      </c>
      <c r="Y15" s="79"/>
      <c r="AA15" s="49" t="s">
        <v>219</v>
      </c>
      <c r="AB15" s="49" t="s">
        <v>219</v>
      </c>
      <c r="AC15" s="49" t="s">
        <v>219</v>
      </c>
      <c r="AD15" s="79"/>
      <c r="AE15" s="79" t="s">
        <v>219</v>
      </c>
      <c r="AG15" s="49" t="s">
        <v>219</v>
      </c>
      <c r="AH15" s="49" t="s">
        <v>219</v>
      </c>
      <c r="AI15" s="79" t="s">
        <v>219</v>
      </c>
      <c r="AK15" s="79" t="s">
        <v>219</v>
      </c>
      <c r="AM15" s="49" t="s">
        <v>219</v>
      </c>
      <c r="AN15" s="49">
        <v>48</v>
      </c>
      <c r="AO15" s="49" t="s">
        <v>219</v>
      </c>
      <c r="AP15" s="49" t="s">
        <v>219</v>
      </c>
      <c r="AQ15" s="79">
        <v>48</v>
      </c>
      <c r="AS15" s="49">
        <v>13.224429607764476</v>
      </c>
      <c r="AT15" s="49" t="s">
        <v>219</v>
      </c>
      <c r="AU15" s="49" t="s">
        <v>219</v>
      </c>
      <c r="AV15" s="49" t="s">
        <v>219</v>
      </c>
      <c r="AW15" s="49" t="s">
        <v>219</v>
      </c>
      <c r="AX15" s="79">
        <v>13.224429607764476</v>
      </c>
      <c r="AZ15" s="49" t="s">
        <v>219</v>
      </c>
      <c r="BA15" s="49" t="s">
        <v>219</v>
      </c>
      <c r="BB15" s="49">
        <v>12</v>
      </c>
      <c r="BC15" s="49">
        <v>2560</v>
      </c>
      <c r="BD15" s="79">
        <v>2572</v>
      </c>
      <c r="BG15" s="49">
        <v>571.10626701222338</v>
      </c>
      <c r="BH15" s="49" t="s">
        <v>219</v>
      </c>
      <c r="BI15" s="79">
        <f t="shared" si="0"/>
        <v>571.10626701222338</v>
      </c>
    </row>
    <row r="16" spans="1:62" ht="15" customHeight="1" x14ac:dyDescent="0.25">
      <c r="A16" s="78">
        <v>1979</v>
      </c>
      <c r="B16" s="79" t="s">
        <v>219</v>
      </c>
      <c r="C16" s="79" t="s">
        <v>219</v>
      </c>
      <c r="D16" s="79" t="s">
        <v>219</v>
      </c>
      <c r="E16" s="79" t="s">
        <v>219</v>
      </c>
      <c r="F16" s="79" t="s">
        <v>219</v>
      </c>
      <c r="H16" s="79" t="s">
        <v>219</v>
      </c>
      <c r="I16" s="79" t="s">
        <v>219</v>
      </c>
      <c r="J16" s="79" t="s">
        <v>219</v>
      </c>
      <c r="K16" s="79" t="s">
        <v>219</v>
      </c>
      <c r="L16" s="79"/>
      <c r="M16" s="79">
        <v>14037.802704934555</v>
      </c>
      <c r="O16" s="49" t="s">
        <v>219</v>
      </c>
      <c r="P16" s="49" t="s">
        <v>219</v>
      </c>
      <c r="Q16" s="49" t="s">
        <v>219</v>
      </c>
      <c r="R16" s="49" t="s">
        <v>219</v>
      </c>
      <c r="S16" s="79" t="s">
        <v>219</v>
      </c>
      <c r="U16" s="49" t="s">
        <v>219</v>
      </c>
      <c r="V16" s="49"/>
      <c r="W16" s="49" t="s">
        <v>219</v>
      </c>
      <c r="X16" s="49" t="s">
        <v>219</v>
      </c>
      <c r="Y16" s="79"/>
      <c r="AA16" s="49" t="s">
        <v>219</v>
      </c>
      <c r="AB16" s="49" t="s">
        <v>219</v>
      </c>
      <c r="AC16" s="49" t="s">
        <v>219</v>
      </c>
      <c r="AD16" s="79"/>
      <c r="AE16" s="79" t="s">
        <v>219</v>
      </c>
      <c r="AG16" s="49" t="s">
        <v>219</v>
      </c>
      <c r="AH16" s="49" t="s">
        <v>219</v>
      </c>
      <c r="AI16" s="79" t="s">
        <v>219</v>
      </c>
      <c r="AK16" s="79" t="s">
        <v>219</v>
      </c>
      <c r="AM16" s="49" t="s">
        <v>219</v>
      </c>
      <c r="AN16" s="49">
        <v>150</v>
      </c>
      <c r="AO16" s="49" t="s">
        <v>219</v>
      </c>
      <c r="AP16" s="49" t="s">
        <v>219</v>
      </c>
      <c r="AQ16" s="79">
        <v>150</v>
      </c>
      <c r="AS16" s="49">
        <v>40.560210319039925</v>
      </c>
      <c r="AT16" s="49" t="s">
        <v>219</v>
      </c>
      <c r="AU16" s="49" t="s">
        <v>219</v>
      </c>
      <c r="AV16" s="49" t="s">
        <v>219</v>
      </c>
      <c r="AW16" s="49" t="s">
        <v>219</v>
      </c>
      <c r="AX16" s="79">
        <v>40.560210319039925</v>
      </c>
      <c r="AZ16" s="49" t="s">
        <v>219</v>
      </c>
      <c r="BA16" s="49" t="s">
        <v>219</v>
      </c>
      <c r="BB16" s="49">
        <v>24</v>
      </c>
      <c r="BC16" s="49">
        <v>2630</v>
      </c>
      <c r="BD16" s="79">
        <v>2654</v>
      </c>
      <c r="BG16" s="49">
        <v>575.90873854968402</v>
      </c>
      <c r="BH16" s="49" t="s">
        <v>219</v>
      </c>
      <c r="BI16" s="79">
        <f t="shared" si="0"/>
        <v>575.90873854968402</v>
      </c>
    </row>
    <row r="17" spans="1:61" ht="30" customHeight="1" x14ac:dyDescent="0.25">
      <c r="A17" s="78">
        <v>1980</v>
      </c>
      <c r="B17" s="79" t="s">
        <v>219</v>
      </c>
      <c r="C17" s="79" t="s">
        <v>219</v>
      </c>
      <c r="D17" s="79" t="s">
        <v>219</v>
      </c>
      <c r="E17" s="79" t="s">
        <v>219</v>
      </c>
      <c r="F17" s="79" t="s">
        <v>219</v>
      </c>
      <c r="H17" s="79" t="s">
        <v>219</v>
      </c>
      <c r="I17" s="79" t="s">
        <v>219</v>
      </c>
      <c r="J17" s="79" t="s">
        <v>219</v>
      </c>
      <c r="K17" s="79" t="s">
        <v>219</v>
      </c>
      <c r="L17" s="79"/>
      <c r="M17" s="79">
        <v>14321.003487831</v>
      </c>
      <c r="O17" s="49">
        <v>4353</v>
      </c>
      <c r="P17" s="49">
        <v>8596</v>
      </c>
      <c r="Q17" s="49">
        <v>5082</v>
      </c>
      <c r="R17" s="49">
        <v>5578</v>
      </c>
      <c r="S17" s="79">
        <v>23609</v>
      </c>
      <c r="U17" s="49">
        <v>5739</v>
      </c>
      <c r="V17" s="49"/>
      <c r="W17" s="49">
        <v>75</v>
      </c>
      <c r="X17" s="49" t="s">
        <v>219</v>
      </c>
      <c r="Y17" s="79">
        <f>SUM(U17:X17)</f>
        <v>5814</v>
      </c>
      <c r="AA17" s="49" t="s">
        <v>219</v>
      </c>
      <c r="AB17" s="49" t="s">
        <v>219</v>
      </c>
      <c r="AC17" s="49" t="s">
        <v>219</v>
      </c>
      <c r="AD17" s="79"/>
      <c r="AE17" s="79" t="s">
        <v>219</v>
      </c>
      <c r="AG17" s="49" t="s">
        <v>219</v>
      </c>
      <c r="AH17" s="49" t="s">
        <v>219</v>
      </c>
      <c r="AI17" s="79" t="s">
        <v>219</v>
      </c>
      <c r="AK17" s="79" t="s">
        <v>219</v>
      </c>
      <c r="AM17" s="49" t="s">
        <v>219</v>
      </c>
      <c r="AN17" s="49">
        <v>329</v>
      </c>
      <c r="AO17" s="49" t="s">
        <v>219</v>
      </c>
      <c r="AP17" s="49" t="s">
        <v>219</v>
      </c>
      <c r="AQ17" s="79">
        <v>329</v>
      </c>
      <c r="AS17" s="49">
        <v>84.375396356708904</v>
      </c>
      <c r="AT17" s="49" t="s">
        <v>219</v>
      </c>
      <c r="AU17" s="49" t="s">
        <v>219</v>
      </c>
      <c r="AV17" s="49" t="s">
        <v>219</v>
      </c>
      <c r="AW17" s="49" t="s">
        <v>219</v>
      </c>
      <c r="AX17" s="79">
        <v>84.375396356708904</v>
      </c>
      <c r="AZ17" s="49">
        <v>953</v>
      </c>
      <c r="BA17" s="49">
        <v>2048</v>
      </c>
      <c r="BB17" s="49">
        <v>42</v>
      </c>
      <c r="BC17" s="49">
        <v>2703</v>
      </c>
      <c r="BD17" s="79">
        <v>5746</v>
      </c>
      <c r="BG17" s="49">
        <v>580.71121008714476</v>
      </c>
      <c r="BH17" s="49">
        <v>343.88704000000001</v>
      </c>
      <c r="BI17" s="79">
        <f t="shared" si="0"/>
        <v>924.59825008714483</v>
      </c>
    </row>
    <row r="18" spans="1:61" ht="15" customHeight="1" x14ac:dyDescent="0.25">
      <c r="A18" s="78">
        <v>1981</v>
      </c>
      <c r="B18" s="79" t="s">
        <v>219</v>
      </c>
      <c r="C18" s="79" t="s">
        <v>219</v>
      </c>
      <c r="D18" s="79" t="s">
        <v>219</v>
      </c>
      <c r="E18" s="79" t="s">
        <v>219</v>
      </c>
      <c r="F18" s="79" t="s">
        <v>219</v>
      </c>
      <c r="H18" s="79" t="s">
        <v>219</v>
      </c>
      <c r="I18" s="79" t="s">
        <v>219</v>
      </c>
      <c r="J18" s="79" t="s">
        <v>219</v>
      </c>
      <c r="K18" s="79" t="s">
        <v>219</v>
      </c>
      <c r="L18" s="79"/>
      <c r="M18" s="79">
        <v>14589.245499871353</v>
      </c>
      <c r="O18" s="49">
        <v>4424</v>
      </c>
      <c r="P18" s="49">
        <v>8735</v>
      </c>
      <c r="Q18" s="49">
        <v>5164</v>
      </c>
      <c r="R18" s="49">
        <v>5668</v>
      </c>
      <c r="S18" s="79">
        <v>23991</v>
      </c>
      <c r="U18" s="49">
        <v>5832</v>
      </c>
      <c r="V18" s="49"/>
      <c r="W18" s="49">
        <v>93</v>
      </c>
      <c r="X18" s="49" t="s">
        <v>219</v>
      </c>
      <c r="Y18" s="79">
        <f t="shared" ref="Y18:Y56" si="1">SUM(U18:X18)</f>
        <v>5925</v>
      </c>
      <c r="AA18" s="49" t="s">
        <v>219</v>
      </c>
      <c r="AB18" s="49" t="s">
        <v>219</v>
      </c>
      <c r="AC18" s="49" t="s">
        <v>219</v>
      </c>
      <c r="AD18" s="79"/>
      <c r="AE18" s="79" t="s">
        <v>219</v>
      </c>
      <c r="AG18" s="49" t="s">
        <v>219</v>
      </c>
      <c r="AH18" s="49" t="s">
        <v>219</v>
      </c>
      <c r="AI18" s="79" t="s">
        <v>219</v>
      </c>
      <c r="AK18" s="79" t="s">
        <v>219</v>
      </c>
      <c r="AM18" s="49" t="s">
        <v>219</v>
      </c>
      <c r="AN18" s="49">
        <v>588</v>
      </c>
      <c r="AO18" s="49" t="s">
        <v>219</v>
      </c>
      <c r="AP18" s="49" t="s">
        <v>219</v>
      </c>
      <c r="AQ18" s="79">
        <v>588</v>
      </c>
      <c r="AS18" s="49">
        <v>138.22837133273421</v>
      </c>
      <c r="AT18" s="49" t="s">
        <v>219</v>
      </c>
      <c r="AU18" s="49" t="s">
        <v>219</v>
      </c>
      <c r="AV18" s="49" t="s">
        <v>219</v>
      </c>
      <c r="AW18" s="49" t="s">
        <v>219</v>
      </c>
      <c r="AX18" s="79">
        <v>138.22837133273421</v>
      </c>
      <c r="AZ18" s="49">
        <v>987</v>
      </c>
      <c r="BA18" s="49">
        <v>2061</v>
      </c>
      <c r="BB18" s="49">
        <v>66</v>
      </c>
      <c r="BC18" s="49">
        <v>2783</v>
      </c>
      <c r="BD18" s="79">
        <v>5897</v>
      </c>
      <c r="BG18" s="49">
        <v>585.51184124999759</v>
      </c>
      <c r="BH18" s="49">
        <v>684.33520999999996</v>
      </c>
      <c r="BI18" s="79">
        <f t="shared" si="0"/>
        <v>1269.8470512499975</v>
      </c>
    </row>
    <row r="19" spans="1:61" ht="15" customHeight="1" x14ac:dyDescent="0.25">
      <c r="A19" s="78">
        <v>1982</v>
      </c>
      <c r="B19" s="79" t="s">
        <v>219</v>
      </c>
      <c r="C19" s="79" t="s">
        <v>219</v>
      </c>
      <c r="D19" s="79" t="s">
        <v>219</v>
      </c>
      <c r="E19" s="79" t="s">
        <v>219</v>
      </c>
      <c r="F19" s="79" t="s">
        <v>219</v>
      </c>
      <c r="H19" s="79" t="s">
        <v>219</v>
      </c>
      <c r="I19" s="79" t="s">
        <v>219</v>
      </c>
      <c r="J19" s="79" t="s">
        <v>219</v>
      </c>
      <c r="K19" s="79" t="s">
        <v>219</v>
      </c>
      <c r="L19" s="79"/>
      <c r="M19" s="79">
        <v>14849.202630469315</v>
      </c>
      <c r="O19" s="49">
        <v>4451</v>
      </c>
      <c r="P19" s="49">
        <v>8790</v>
      </c>
      <c r="Q19" s="49">
        <v>5196</v>
      </c>
      <c r="R19" s="49">
        <v>5703</v>
      </c>
      <c r="S19" s="79">
        <v>24140</v>
      </c>
      <c r="U19" s="49">
        <v>5868</v>
      </c>
      <c r="V19" s="49"/>
      <c r="W19" s="49">
        <v>115</v>
      </c>
      <c r="X19" s="49" t="s">
        <v>219</v>
      </c>
      <c r="Y19" s="79">
        <f t="shared" si="1"/>
        <v>5983</v>
      </c>
      <c r="AA19" s="49" t="s">
        <v>219</v>
      </c>
      <c r="AB19" s="49" t="s">
        <v>219</v>
      </c>
      <c r="AC19" s="49" t="s">
        <v>219</v>
      </c>
      <c r="AD19" s="79"/>
      <c r="AE19" s="79" t="s">
        <v>219</v>
      </c>
      <c r="AG19" s="49" t="s">
        <v>219</v>
      </c>
      <c r="AH19" s="49" t="s">
        <v>219</v>
      </c>
      <c r="AI19" s="79" t="s">
        <v>219</v>
      </c>
      <c r="AK19" s="79" t="s">
        <v>219</v>
      </c>
      <c r="AM19" s="49" t="s">
        <v>219</v>
      </c>
      <c r="AN19" s="49">
        <v>906</v>
      </c>
      <c r="AO19" s="49" t="s">
        <v>219</v>
      </c>
      <c r="AP19" s="49" t="s">
        <v>219</v>
      </c>
      <c r="AQ19" s="79">
        <v>906</v>
      </c>
      <c r="AS19" s="49">
        <v>196.70488235939951</v>
      </c>
      <c r="AT19" s="49" t="s">
        <v>219</v>
      </c>
      <c r="AU19" s="49" t="s">
        <v>219</v>
      </c>
      <c r="AV19" s="49" t="s">
        <v>219</v>
      </c>
      <c r="AW19" s="49" t="s">
        <v>219</v>
      </c>
      <c r="AX19" s="79">
        <v>196.70488235939951</v>
      </c>
      <c r="AZ19" s="49">
        <v>1011</v>
      </c>
      <c r="BA19" s="49">
        <v>2066</v>
      </c>
      <c r="BB19" s="49">
        <v>97</v>
      </c>
      <c r="BC19" s="49">
        <v>2859</v>
      </c>
      <c r="BD19" s="79">
        <v>6033</v>
      </c>
      <c r="BG19" s="49">
        <v>588.68982562499741</v>
      </c>
      <c r="BH19" s="49">
        <v>1021.3789</v>
      </c>
      <c r="BI19" s="79">
        <f t="shared" si="0"/>
        <v>1610.0687256249976</v>
      </c>
    </row>
    <row r="20" spans="1:61" ht="15" customHeight="1" x14ac:dyDescent="0.25">
      <c r="A20" s="78">
        <v>1983</v>
      </c>
      <c r="B20" s="79" t="s">
        <v>219</v>
      </c>
      <c r="C20" s="79" t="s">
        <v>219</v>
      </c>
      <c r="D20" s="79" t="s">
        <v>219</v>
      </c>
      <c r="E20" s="79" t="s">
        <v>219</v>
      </c>
      <c r="F20" s="79" t="s">
        <v>219</v>
      </c>
      <c r="H20" s="79" t="s">
        <v>219</v>
      </c>
      <c r="I20" s="79" t="s">
        <v>219</v>
      </c>
      <c r="J20" s="79" t="s">
        <v>219</v>
      </c>
      <c r="K20" s="79" t="s">
        <v>219</v>
      </c>
      <c r="L20" s="79"/>
      <c r="M20" s="79">
        <v>15102.263111524006</v>
      </c>
      <c r="O20" s="49">
        <v>4488</v>
      </c>
      <c r="P20" s="49">
        <v>8862</v>
      </c>
      <c r="Q20" s="49">
        <v>5239</v>
      </c>
      <c r="R20" s="49">
        <v>5750</v>
      </c>
      <c r="S20" s="79">
        <v>24339</v>
      </c>
      <c r="U20" s="49">
        <v>5917</v>
      </c>
      <c r="V20" s="49"/>
      <c r="W20" s="49">
        <v>143</v>
      </c>
      <c r="X20" s="49" t="s">
        <v>219</v>
      </c>
      <c r="Y20" s="79">
        <f t="shared" si="1"/>
        <v>6060</v>
      </c>
      <c r="AA20" s="49" t="s">
        <v>219</v>
      </c>
      <c r="AB20" s="49" t="s">
        <v>219</v>
      </c>
      <c r="AC20" s="49" t="s">
        <v>219</v>
      </c>
      <c r="AD20" s="79"/>
      <c r="AE20" s="79" t="s">
        <v>219</v>
      </c>
      <c r="AG20" s="49" t="s">
        <v>219</v>
      </c>
      <c r="AH20" s="49" t="s">
        <v>219</v>
      </c>
      <c r="AI20" s="79" t="s">
        <v>219</v>
      </c>
      <c r="AK20" s="79" t="s">
        <v>219</v>
      </c>
      <c r="AM20" s="49" t="s">
        <v>219</v>
      </c>
      <c r="AN20" s="49">
        <v>1243</v>
      </c>
      <c r="AO20" s="49" t="s">
        <v>219</v>
      </c>
      <c r="AP20" s="49" t="s">
        <v>219</v>
      </c>
      <c r="AQ20" s="79">
        <v>1243</v>
      </c>
      <c r="AS20" s="49">
        <v>257.10688870449593</v>
      </c>
      <c r="AT20" s="49" t="s">
        <v>219</v>
      </c>
      <c r="AU20" s="49" t="s">
        <v>219</v>
      </c>
      <c r="AV20" s="49">
        <v>2</v>
      </c>
      <c r="AW20" s="49" t="s">
        <v>219</v>
      </c>
      <c r="AX20" s="79">
        <v>259.10688870449593</v>
      </c>
      <c r="AZ20" s="49">
        <v>1038</v>
      </c>
      <c r="BA20" s="49">
        <v>2105</v>
      </c>
      <c r="BB20" s="49">
        <v>153</v>
      </c>
      <c r="BC20" s="49">
        <v>2943</v>
      </c>
      <c r="BD20" s="79">
        <v>6239</v>
      </c>
      <c r="BG20" s="49">
        <v>593.19550124999751</v>
      </c>
      <c r="BH20" s="49">
        <v>1355.05215</v>
      </c>
      <c r="BI20" s="79">
        <f t="shared" si="0"/>
        <v>1948.2476512499975</v>
      </c>
    </row>
    <row r="21" spans="1:61" ht="15" customHeight="1" x14ac:dyDescent="0.25">
      <c r="A21" s="78">
        <v>1984</v>
      </c>
      <c r="B21" s="79" t="s">
        <v>219</v>
      </c>
      <c r="C21" s="79" t="s">
        <v>219</v>
      </c>
      <c r="D21" s="79" t="s">
        <v>219</v>
      </c>
      <c r="E21" s="79" t="s">
        <v>219</v>
      </c>
      <c r="F21" s="79" t="s">
        <v>219</v>
      </c>
      <c r="H21" s="79" t="s">
        <v>219</v>
      </c>
      <c r="I21" s="79" t="s">
        <v>219</v>
      </c>
      <c r="J21" s="79" t="s">
        <v>219</v>
      </c>
      <c r="K21" s="79" t="s">
        <v>219</v>
      </c>
      <c r="L21" s="79"/>
      <c r="M21" s="79">
        <v>15347.237666350435</v>
      </c>
      <c r="O21" s="49">
        <v>4534</v>
      </c>
      <c r="P21" s="49">
        <v>8954</v>
      </c>
      <c r="Q21" s="49">
        <v>5293</v>
      </c>
      <c r="R21" s="49">
        <v>5809</v>
      </c>
      <c r="S21" s="79">
        <v>24590</v>
      </c>
      <c r="U21" s="49">
        <v>5977</v>
      </c>
      <c r="V21" s="49"/>
      <c r="W21" s="49">
        <v>178</v>
      </c>
      <c r="X21" s="49" t="s">
        <v>219</v>
      </c>
      <c r="Y21" s="79">
        <f t="shared" si="1"/>
        <v>6155</v>
      </c>
      <c r="AA21" s="49" t="s">
        <v>219</v>
      </c>
      <c r="AB21" s="49" t="s">
        <v>219</v>
      </c>
      <c r="AC21" s="49" t="s">
        <v>219</v>
      </c>
      <c r="AD21" s="79"/>
      <c r="AE21" s="79" t="s">
        <v>219</v>
      </c>
      <c r="AG21" s="49" t="s">
        <v>219</v>
      </c>
      <c r="AH21" s="49" t="s">
        <v>219</v>
      </c>
      <c r="AI21" s="79" t="s">
        <v>219</v>
      </c>
      <c r="AK21" s="79" t="s">
        <v>219</v>
      </c>
      <c r="AM21" s="49" t="s">
        <v>219</v>
      </c>
      <c r="AN21" s="49">
        <v>1556</v>
      </c>
      <c r="AO21" s="49" t="s">
        <v>219</v>
      </c>
      <c r="AP21" s="49" t="s">
        <v>219</v>
      </c>
      <c r="AQ21" s="79">
        <v>1556</v>
      </c>
      <c r="AS21" s="49">
        <v>318.61798921728337</v>
      </c>
      <c r="AT21" s="49" t="s">
        <v>219</v>
      </c>
      <c r="AU21" s="49" t="s">
        <v>219</v>
      </c>
      <c r="AV21" s="49">
        <v>5</v>
      </c>
      <c r="AW21" s="49" t="s">
        <v>219</v>
      </c>
      <c r="AX21" s="79">
        <v>323.61798921728337</v>
      </c>
      <c r="AZ21" s="49">
        <v>1067</v>
      </c>
      <c r="BA21" s="49">
        <v>2157</v>
      </c>
      <c r="BB21" s="49">
        <v>251</v>
      </c>
      <c r="BC21" s="49">
        <v>3032</v>
      </c>
      <c r="BD21" s="79">
        <v>6507</v>
      </c>
      <c r="BG21" s="49">
        <v>599.14186312499771</v>
      </c>
      <c r="BH21" s="49">
        <v>1685.3886600000001</v>
      </c>
      <c r="BI21" s="79">
        <f t="shared" si="0"/>
        <v>2284.5305231249977</v>
      </c>
    </row>
    <row r="22" spans="1:61" ht="15" customHeight="1" x14ac:dyDescent="0.25">
      <c r="A22" s="78">
        <v>1985</v>
      </c>
      <c r="B22" s="79" t="s">
        <v>219</v>
      </c>
      <c r="C22" s="79" t="s">
        <v>219</v>
      </c>
      <c r="D22" s="79" t="s">
        <v>219</v>
      </c>
      <c r="E22" s="79" t="s">
        <v>219</v>
      </c>
      <c r="F22" s="79" t="s">
        <v>219</v>
      </c>
      <c r="H22" s="79" t="s">
        <v>219</v>
      </c>
      <c r="I22" s="79" t="s">
        <v>219</v>
      </c>
      <c r="J22" s="79" t="s">
        <v>219</v>
      </c>
      <c r="K22" s="79" t="s">
        <v>219</v>
      </c>
      <c r="L22" s="79"/>
      <c r="M22" s="79">
        <v>15581.893530313422</v>
      </c>
      <c r="O22" s="49">
        <v>4576</v>
      </c>
      <c r="P22" s="49">
        <v>9037</v>
      </c>
      <c r="Q22" s="49">
        <v>5339</v>
      </c>
      <c r="R22" s="49">
        <v>5862</v>
      </c>
      <c r="S22" s="79">
        <v>24814</v>
      </c>
      <c r="U22" s="49">
        <v>6348</v>
      </c>
      <c r="V22" s="49"/>
      <c r="W22" s="49">
        <v>221</v>
      </c>
      <c r="X22" s="49" t="s">
        <v>219</v>
      </c>
      <c r="Y22" s="79">
        <f t="shared" si="1"/>
        <v>6569</v>
      </c>
      <c r="AA22" s="49" t="s">
        <v>219</v>
      </c>
      <c r="AB22" s="49" t="s">
        <v>219</v>
      </c>
      <c r="AC22" s="49" t="s">
        <v>219</v>
      </c>
      <c r="AD22" s="79"/>
      <c r="AE22" s="79" t="s">
        <v>219</v>
      </c>
      <c r="AG22" s="49" t="s">
        <v>219</v>
      </c>
      <c r="AH22" s="49" t="s">
        <v>219</v>
      </c>
      <c r="AI22" s="79" t="s">
        <v>219</v>
      </c>
      <c r="AK22" s="79" t="s">
        <v>219</v>
      </c>
      <c r="AM22" s="49" t="s">
        <v>219</v>
      </c>
      <c r="AN22" s="49">
        <v>1836</v>
      </c>
      <c r="AO22" s="49" t="s">
        <v>219</v>
      </c>
      <c r="AP22" s="49" t="s">
        <v>219</v>
      </c>
      <c r="AQ22" s="79">
        <v>1836</v>
      </c>
      <c r="AS22" s="49">
        <v>381.25406048779865</v>
      </c>
      <c r="AT22" s="49" t="s">
        <v>219</v>
      </c>
      <c r="AU22" s="49" t="s">
        <v>219</v>
      </c>
      <c r="AV22" s="49">
        <v>11</v>
      </c>
      <c r="AW22" s="49" t="s">
        <v>219</v>
      </c>
      <c r="AX22" s="79">
        <v>392.25406048779865</v>
      </c>
      <c r="AZ22" s="49">
        <v>1098</v>
      </c>
      <c r="BA22" s="49">
        <v>2196</v>
      </c>
      <c r="BB22" s="49">
        <v>393</v>
      </c>
      <c r="BC22" s="49">
        <v>3119</v>
      </c>
      <c r="BD22" s="79">
        <v>6806</v>
      </c>
      <c r="BG22" s="49">
        <v>605.37071249999747</v>
      </c>
      <c r="BH22" s="49">
        <v>2012.4217100000001</v>
      </c>
      <c r="BI22" s="79">
        <f t="shared" si="0"/>
        <v>2617.7924224999974</v>
      </c>
    </row>
    <row r="23" spans="1:61" ht="15" customHeight="1" x14ac:dyDescent="0.25">
      <c r="A23" s="78">
        <v>1986</v>
      </c>
      <c r="B23" s="79" t="s">
        <v>219</v>
      </c>
      <c r="C23" s="79" t="s">
        <v>219</v>
      </c>
      <c r="D23" s="79" t="s">
        <v>219</v>
      </c>
      <c r="E23" s="79" t="s">
        <v>219</v>
      </c>
      <c r="F23" s="79" t="s">
        <v>219</v>
      </c>
      <c r="H23" s="79" t="s">
        <v>219</v>
      </c>
      <c r="I23" s="79" t="s">
        <v>219</v>
      </c>
      <c r="J23" s="79" t="s">
        <v>219</v>
      </c>
      <c r="K23" s="79" t="s">
        <v>219</v>
      </c>
      <c r="L23" s="79"/>
      <c r="M23" s="79">
        <v>15804.864247060234</v>
      </c>
      <c r="O23" s="49">
        <v>4617</v>
      </c>
      <c r="P23" s="49">
        <v>9121</v>
      </c>
      <c r="Q23" s="49">
        <v>5382</v>
      </c>
      <c r="R23" s="49">
        <v>5914</v>
      </c>
      <c r="S23" s="79">
        <v>25034</v>
      </c>
      <c r="U23" s="49">
        <v>6418</v>
      </c>
      <c r="V23" s="49"/>
      <c r="W23" s="49">
        <v>275</v>
      </c>
      <c r="X23" s="49" t="s">
        <v>219</v>
      </c>
      <c r="Y23" s="79">
        <f t="shared" si="1"/>
        <v>6693</v>
      </c>
      <c r="AA23" s="49" t="s">
        <v>219</v>
      </c>
      <c r="AB23" s="49" t="s">
        <v>219</v>
      </c>
      <c r="AC23" s="49" t="s">
        <v>219</v>
      </c>
      <c r="AD23" s="79"/>
      <c r="AE23" s="79" t="s">
        <v>219</v>
      </c>
      <c r="AG23" s="49" t="s">
        <v>219</v>
      </c>
      <c r="AH23" s="49" t="s">
        <v>219</v>
      </c>
      <c r="AI23" s="79" t="s">
        <v>219</v>
      </c>
      <c r="AK23" s="79" t="s">
        <v>219</v>
      </c>
      <c r="AM23" s="49" t="s">
        <v>219</v>
      </c>
      <c r="AN23" s="49">
        <v>2089</v>
      </c>
      <c r="AO23" s="49" t="s">
        <v>219</v>
      </c>
      <c r="AP23" s="49" t="s">
        <v>219</v>
      </c>
      <c r="AQ23" s="79">
        <v>2089</v>
      </c>
      <c r="AS23" s="49">
        <v>445.29745875590748</v>
      </c>
      <c r="AT23" s="49" t="s">
        <v>219</v>
      </c>
      <c r="AU23" s="49" t="s">
        <v>219</v>
      </c>
      <c r="AV23" s="49">
        <v>18</v>
      </c>
      <c r="AW23" s="49" t="s">
        <v>219</v>
      </c>
      <c r="AX23" s="79">
        <v>463.29745875590748</v>
      </c>
      <c r="AZ23" s="49">
        <v>1129</v>
      </c>
      <c r="BA23" s="49">
        <v>2230</v>
      </c>
      <c r="BB23" s="49">
        <v>566</v>
      </c>
      <c r="BC23" s="49">
        <v>3199</v>
      </c>
      <c r="BD23" s="79">
        <v>7124</v>
      </c>
      <c r="BG23" s="49">
        <v>611.79730312499748</v>
      </c>
      <c r="BH23" s="49">
        <v>2336.18381</v>
      </c>
      <c r="BI23" s="79">
        <f t="shared" si="0"/>
        <v>2947.9811131249976</v>
      </c>
    </row>
    <row r="24" spans="1:61" ht="15" customHeight="1" x14ac:dyDescent="0.25">
      <c r="A24" s="78">
        <v>1987</v>
      </c>
      <c r="B24" s="79" t="s">
        <v>219</v>
      </c>
      <c r="C24" s="79" t="s">
        <v>219</v>
      </c>
      <c r="D24" s="79" t="s">
        <v>219</v>
      </c>
      <c r="E24" s="79" t="s">
        <v>219</v>
      </c>
      <c r="F24" s="79" t="s">
        <v>219</v>
      </c>
      <c r="H24" s="79" t="s">
        <v>219</v>
      </c>
      <c r="I24" s="79" t="s">
        <v>219</v>
      </c>
      <c r="J24" s="79" t="s">
        <v>219</v>
      </c>
      <c r="K24" s="79" t="s">
        <v>219</v>
      </c>
      <c r="L24" s="79"/>
      <c r="M24" s="79">
        <v>16015.359492508025</v>
      </c>
      <c r="O24" s="49">
        <v>4659</v>
      </c>
      <c r="P24" s="49">
        <v>9209</v>
      </c>
      <c r="Q24" s="49">
        <v>5424</v>
      </c>
      <c r="R24" s="49">
        <v>5967</v>
      </c>
      <c r="S24" s="79">
        <v>25259</v>
      </c>
      <c r="U24" s="49">
        <v>6493</v>
      </c>
      <c r="V24" s="49"/>
      <c r="W24" s="49">
        <v>341</v>
      </c>
      <c r="X24" s="49" t="s">
        <v>219</v>
      </c>
      <c r="Y24" s="79">
        <f t="shared" si="1"/>
        <v>6834</v>
      </c>
      <c r="AA24" s="49" t="s">
        <v>219</v>
      </c>
      <c r="AB24" s="49" t="s">
        <v>219</v>
      </c>
      <c r="AC24" s="49" t="s">
        <v>219</v>
      </c>
      <c r="AD24" s="79"/>
      <c r="AE24" s="79" t="s">
        <v>219</v>
      </c>
      <c r="AG24" s="49" t="s">
        <v>219</v>
      </c>
      <c r="AH24" s="49" t="s">
        <v>219</v>
      </c>
      <c r="AI24" s="79" t="s">
        <v>219</v>
      </c>
      <c r="AK24" s="79" t="s">
        <v>219</v>
      </c>
      <c r="AM24" s="49" t="s">
        <v>219</v>
      </c>
      <c r="AN24" s="49">
        <v>2317</v>
      </c>
      <c r="AO24" s="49" t="s">
        <v>219</v>
      </c>
      <c r="AP24" s="49" t="s">
        <v>219</v>
      </c>
      <c r="AQ24" s="79">
        <v>2317</v>
      </c>
      <c r="AS24" s="49">
        <v>511.00873982941056</v>
      </c>
      <c r="AT24" s="49" t="s">
        <v>219</v>
      </c>
      <c r="AU24" s="49" t="s">
        <v>219</v>
      </c>
      <c r="AV24" s="49">
        <v>27</v>
      </c>
      <c r="AW24" s="49" t="s">
        <v>219</v>
      </c>
      <c r="AX24" s="79">
        <v>538.00873982941062</v>
      </c>
      <c r="AZ24" s="49">
        <v>1162</v>
      </c>
      <c r="BA24" s="49">
        <v>2264</v>
      </c>
      <c r="BB24" s="49">
        <v>745</v>
      </c>
      <c r="BC24" s="49">
        <v>3276</v>
      </c>
      <c r="BD24" s="79">
        <v>7447</v>
      </c>
      <c r="BG24" s="49">
        <v>618.61937624999734</v>
      </c>
      <c r="BH24" s="49">
        <v>2656.70442</v>
      </c>
      <c r="BI24" s="79">
        <f t="shared" si="0"/>
        <v>3275.3237962499975</v>
      </c>
    </row>
    <row r="25" spans="1:61" ht="15" customHeight="1" x14ac:dyDescent="0.25">
      <c r="A25" s="78">
        <v>1988</v>
      </c>
      <c r="B25" s="79" t="s">
        <v>219</v>
      </c>
      <c r="C25" s="79" t="s">
        <v>219</v>
      </c>
      <c r="D25" s="79" t="s">
        <v>219</v>
      </c>
      <c r="E25" s="79" t="s">
        <v>219</v>
      </c>
      <c r="F25" s="79" t="s">
        <v>219</v>
      </c>
      <c r="H25" s="79" t="s">
        <v>219</v>
      </c>
      <c r="I25" s="79" t="s">
        <v>219</v>
      </c>
      <c r="J25" s="79" t="s">
        <v>219</v>
      </c>
      <c r="K25" s="79" t="s">
        <v>219</v>
      </c>
      <c r="L25" s="79"/>
      <c r="M25" s="79">
        <v>16221.95475276144</v>
      </c>
      <c r="O25" s="49">
        <v>4702</v>
      </c>
      <c r="P25" s="49">
        <v>9299</v>
      </c>
      <c r="Q25" s="49">
        <v>5463</v>
      </c>
      <c r="R25" s="49">
        <v>6020</v>
      </c>
      <c r="S25" s="79">
        <v>25484</v>
      </c>
      <c r="U25" s="49">
        <v>6573</v>
      </c>
      <c r="V25" s="49"/>
      <c r="W25" s="49">
        <v>424</v>
      </c>
      <c r="X25" s="49" t="s">
        <v>219</v>
      </c>
      <c r="Y25" s="79">
        <f t="shared" si="1"/>
        <v>6997</v>
      </c>
      <c r="AA25" s="49" t="s">
        <v>219</v>
      </c>
      <c r="AB25" s="49" t="s">
        <v>219</v>
      </c>
      <c r="AC25" s="49" t="s">
        <v>219</v>
      </c>
      <c r="AD25" s="79"/>
      <c r="AE25" s="79" t="s">
        <v>219</v>
      </c>
      <c r="AG25" s="49" t="s">
        <v>219</v>
      </c>
      <c r="AH25" s="49" t="s">
        <v>219</v>
      </c>
      <c r="AI25" s="79" t="s">
        <v>219</v>
      </c>
      <c r="AK25" s="79" t="s">
        <v>219</v>
      </c>
      <c r="AM25" s="49" t="s">
        <v>219</v>
      </c>
      <c r="AN25" s="49">
        <v>2518</v>
      </c>
      <c r="AO25" s="49" t="s">
        <v>219</v>
      </c>
      <c r="AP25" s="49" t="s">
        <v>219</v>
      </c>
      <c r="AQ25" s="79">
        <v>2518</v>
      </c>
      <c r="AS25" s="49">
        <v>578.45350087538532</v>
      </c>
      <c r="AT25" s="49" t="s">
        <v>219</v>
      </c>
      <c r="AU25" s="49" t="s">
        <v>219</v>
      </c>
      <c r="AV25" s="49">
        <v>37</v>
      </c>
      <c r="AW25" s="49" t="s">
        <v>219</v>
      </c>
      <c r="AX25" s="79">
        <v>615.45350087538532</v>
      </c>
      <c r="AZ25" s="49">
        <v>1195</v>
      </c>
      <c r="BA25" s="49">
        <v>2307</v>
      </c>
      <c r="BB25" s="49">
        <v>910</v>
      </c>
      <c r="BC25" s="49">
        <v>3353</v>
      </c>
      <c r="BD25" s="79">
        <v>7765</v>
      </c>
      <c r="BG25" s="49">
        <v>625.94992687499735</v>
      </c>
      <c r="BH25" s="49">
        <v>2973.9995199999998</v>
      </c>
      <c r="BI25" s="79">
        <f t="shared" si="0"/>
        <v>3599.9494468749972</v>
      </c>
    </row>
    <row r="26" spans="1:61" ht="15" customHeight="1" x14ac:dyDescent="0.25">
      <c r="A26" s="78">
        <v>1989</v>
      </c>
      <c r="B26" s="79" t="s">
        <v>219</v>
      </c>
      <c r="C26" s="79" t="s">
        <v>219</v>
      </c>
      <c r="D26" s="79" t="s">
        <v>219</v>
      </c>
      <c r="E26" s="79" t="s">
        <v>219</v>
      </c>
      <c r="F26" s="79" t="s">
        <v>219</v>
      </c>
      <c r="H26" s="79" t="s">
        <v>219</v>
      </c>
      <c r="I26" s="79" t="s">
        <v>219</v>
      </c>
      <c r="J26" s="79" t="s">
        <v>219</v>
      </c>
      <c r="K26" s="79" t="s">
        <v>219</v>
      </c>
      <c r="L26" s="79"/>
      <c r="M26" s="79">
        <v>16419.597758158285</v>
      </c>
      <c r="O26" s="49">
        <v>4744</v>
      </c>
      <c r="P26" s="49">
        <v>9388</v>
      </c>
      <c r="Q26" s="49">
        <v>5495</v>
      </c>
      <c r="R26" s="49">
        <v>6069</v>
      </c>
      <c r="S26" s="79">
        <v>25696</v>
      </c>
      <c r="U26" s="49">
        <v>6655</v>
      </c>
      <c r="V26" s="49"/>
      <c r="W26" s="49">
        <v>527</v>
      </c>
      <c r="X26" s="49" t="s">
        <v>219</v>
      </c>
      <c r="Y26" s="79">
        <f t="shared" si="1"/>
        <v>7182</v>
      </c>
      <c r="AA26" s="49" t="s">
        <v>219</v>
      </c>
      <c r="AB26" s="49" t="s">
        <v>219</v>
      </c>
      <c r="AC26" s="49" t="s">
        <v>219</v>
      </c>
      <c r="AD26" s="79"/>
      <c r="AE26" s="79" t="s">
        <v>219</v>
      </c>
      <c r="AG26" s="49" t="s">
        <v>219</v>
      </c>
      <c r="AH26" s="49" t="s">
        <v>219</v>
      </c>
      <c r="AI26" s="79" t="s">
        <v>219</v>
      </c>
      <c r="AK26" s="79" t="s">
        <v>219</v>
      </c>
      <c r="AM26" s="49" t="s">
        <v>219</v>
      </c>
      <c r="AN26" s="49">
        <v>2688</v>
      </c>
      <c r="AO26" s="49" t="s">
        <v>219</v>
      </c>
      <c r="AP26" s="49" t="s">
        <v>219</v>
      </c>
      <c r="AQ26" s="79">
        <v>2688</v>
      </c>
      <c r="AS26" s="49">
        <v>645.73887348787559</v>
      </c>
      <c r="AT26" s="49">
        <v>0.81596877941380341</v>
      </c>
      <c r="AU26" s="49" t="s">
        <v>219</v>
      </c>
      <c r="AV26" s="49">
        <v>47</v>
      </c>
      <c r="AW26" s="49" t="s">
        <v>219</v>
      </c>
      <c r="AX26" s="79">
        <v>693.55484226728936</v>
      </c>
      <c r="AZ26" s="49">
        <v>1230</v>
      </c>
      <c r="BA26" s="49">
        <v>2352</v>
      </c>
      <c r="BB26" s="49">
        <v>1053</v>
      </c>
      <c r="BC26" s="49">
        <v>3432</v>
      </c>
      <c r="BD26" s="79">
        <v>8067</v>
      </c>
      <c r="BG26" s="49">
        <v>633.59121374999734</v>
      </c>
      <c r="BH26" s="49">
        <v>3288.03069</v>
      </c>
      <c r="BI26" s="79">
        <f t="shared" si="0"/>
        <v>3921.6219037499973</v>
      </c>
    </row>
    <row r="27" spans="1:61" ht="30" customHeight="1" x14ac:dyDescent="0.25">
      <c r="A27" s="78">
        <v>1990</v>
      </c>
      <c r="B27" s="79" t="s">
        <v>219</v>
      </c>
      <c r="C27" s="79" t="s">
        <v>219</v>
      </c>
      <c r="D27" s="79" t="s">
        <v>219</v>
      </c>
      <c r="E27" s="79" t="s">
        <v>219</v>
      </c>
      <c r="F27" s="79" t="s">
        <v>219</v>
      </c>
      <c r="H27" s="79" t="s">
        <v>219</v>
      </c>
      <c r="I27" s="79" t="s">
        <v>219</v>
      </c>
      <c r="J27" s="79" t="s">
        <v>219</v>
      </c>
      <c r="K27" s="79" t="s">
        <v>219</v>
      </c>
      <c r="L27" s="79"/>
      <c r="M27" s="79">
        <v>16889.330772879428</v>
      </c>
      <c r="O27" s="49">
        <v>4774</v>
      </c>
      <c r="P27" s="49">
        <v>9455</v>
      </c>
      <c r="Q27" s="49">
        <v>5511</v>
      </c>
      <c r="R27" s="49">
        <v>6102</v>
      </c>
      <c r="S27" s="79">
        <v>25842</v>
      </c>
      <c r="U27" s="49">
        <v>6969</v>
      </c>
      <c r="V27" s="49">
        <v>1394.024135232685</v>
      </c>
      <c r="W27" s="49">
        <v>655</v>
      </c>
      <c r="X27" s="49">
        <v>1935.7233726026088</v>
      </c>
      <c r="Y27" s="79">
        <f t="shared" si="1"/>
        <v>10953.747507835295</v>
      </c>
      <c r="AA27" s="49" t="s">
        <v>219</v>
      </c>
      <c r="AB27" s="49" t="s">
        <v>219</v>
      </c>
      <c r="AC27" s="49" t="s">
        <v>219</v>
      </c>
      <c r="AD27" s="79">
        <v>2637.8599399999998</v>
      </c>
      <c r="AE27" s="79">
        <v>2637.8599399999998</v>
      </c>
      <c r="AG27" s="49" t="s">
        <v>219</v>
      </c>
      <c r="AH27" s="49" t="s">
        <v>219</v>
      </c>
      <c r="AI27" s="79">
        <v>162.96043</v>
      </c>
      <c r="AJ27" s="56">
        <v>162.96043</v>
      </c>
      <c r="AK27" s="79">
        <f>SUM(AE27,AJ27)</f>
        <v>2800.8203699999999</v>
      </c>
      <c r="AM27" s="49">
        <v>253.80359999999999</v>
      </c>
      <c r="AN27" s="49">
        <v>2823</v>
      </c>
      <c r="AO27" s="49">
        <v>33</v>
      </c>
      <c r="AP27" s="49">
        <v>12.18435</v>
      </c>
      <c r="AQ27" s="79">
        <v>3121.9879500000002</v>
      </c>
      <c r="AS27" s="49">
        <v>715.48205368165691</v>
      </c>
      <c r="AT27" s="49">
        <v>4.0899228504940499</v>
      </c>
      <c r="AU27" s="49" t="s">
        <v>219</v>
      </c>
      <c r="AV27" s="49">
        <v>58</v>
      </c>
      <c r="AW27" s="49" t="s">
        <v>219</v>
      </c>
      <c r="AX27" s="79">
        <v>777.57197653215098</v>
      </c>
      <c r="AZ27" s="49">
        <v>1262</v>
      </c>
      <c r="BA27" s="49">
        <v>2392</v>
      </c>
      <c r="BB27" s="49">
        <v>1176</v>
      </c>
      <c r="BC27" s="49">
        <v>3504</v>
      </c>
      <c r="BD27" s="79">
        <v>8334</v>
      </c>
      <c r="BG27" s="49">
        <v>635.12345739152101</v>
      </c>
      <c r="BH27" s="49">
        <v>3598.5731799999999</v>
      </c>
      <c r="BI27" s="79">
        <f t="shared" si="0"/>
        <v>4233.6966373915211</v>
      </c>
    </row>
    <row r="28" spans="1:61" ht="15" customHeight="1" x14ac:dyDescent="0.25">
      <c r="A28" s="78">
        <v>1991</v>
      </c>
      <c r="B28" s="79" t="s">
        <v>219</v>
      </c>
      <c r="C28" s="79" t="s">
        <v>219</v>
      </c>
      <c r="D28" s="79" t="s">
        <v>219</v>
      </c>
      <c r="E28" s="79" t="s">
        <v>219</v>
      </c>
      <c r="F28" s="79" t="s">
        <v>219</v>
      </c>
      <c r="H28" s="79" t="s">
        <v>219</v>
      </c>
      <c r="I28" s="79" t="s">
        <v>219</v>
      </c>
      <c r="J28" s="79" t="s">
        <v>219</v>
      </c>
      <c r="K28" s="79" t="s">
        <v>219</v>
      </c>
      <c r="L28" s="79"/>
      <c r="M28" s="79">
        <v>16933.140233981005</v>
      </c>
      <c r="O28" s="49">
        <v>4770</v>
      </c>
      <c r="P28" s="49">
        <v>9477</v>
      </c>
      <c r="Q28" s="49">
        <v>5475</v>
      </c>
      <c r="R28" s="49">
        <v>6083</v>
      </c>
      <c r="S28" s="79">
        <v>25805</v>
      </c>
      <c r="U28" s="49">
        <v>7036</v>
      </c>
      <c r="V28" s="49">
        <v>1407.495113730567</v>
      </c>
      <c r="W28" s="49">
        <v>815</v>
      </c>
      <c r="X28" s="49">
        <v>1974.24731620595</v>
      </c>
      <c r="Y28" s="79">
        <f t="shared" si="1"/>
        <v>11232.742429936518</v>
      </c>
      <c r="AA28" s="49" t="s">
        <v>219</v>
      </c>
      <c r="AB28" s="49" t="s">
        <v>219</v>
      </c>
      <c r="AC28" s="49" t="s">
        <v>219</v>
      </c>
      <c r="AD28" s="79">
        <v>2654.6079599999998</v>
      </c>
      <c r="AE28" s="79">
        <v>2654.6079599999998</v>
      </c>
      <c r="AG28" s="49" t="s">
        <v>219</v>
      </c>
      <c r="AH28" s="49" t="s">
        <v>219</v>
      </c>
      <c r="AI28" s="79">
        <v>169.55105</v>
      </c>
      <c r="AJ28" s="56">
        <v>169.55105</v>
      </c>
      <c r="AK28" s="79">
        <f t="shared" ref="AK28:AK56" si="2">SUM(AE28,AJ28)</f>
        <v>2824.1590099999999</v>
      </c>
      <c r="AM28" s="49">
        <v>418.79860392610129</v>
      </c>
      <c r="AN28" s="49">
        <v>2927</v>
      </c>
      <c r="AO28" s="49">
        <v>40</v>
      </c>
      <c r="AP28" s="49">
        <v>29.989059999999998</v>
      </c>
      <c r="AQ28" s="79">
        <v>3415.7876639261012</v>
      </c>
      <c r="AS28" s="49">
        <v>785.80216590444172</v>
      </c>
      <c r="AT28" s="49">
        <v>11.15118793529726</v>
      </c>
      <c r="AU28" s="49" t="s">
        <v>219</v>
      </c>
      <c r="AV28" s="49">
        <v>68</v>
      </c>
      <c r="AW28" s="49" t="s">
        <v>219</v>
      </c>
      <c r="AX28" s="79">
        <v>864.95335383973895</v>
      </c>
      <c r="AZ28" s="49">
        <v>1294</v>
      </c>
      <c r="BA28" s="49">
        <v>2424</v>
      </c>
      <c r="BB28" s="49">
        <v>1289</v>
      </c>
      <c r="BC28" s="49">
        <v>3576</v>
      </c>
      <c r="BD28" s="79">
        <v>8583</v>
      </c>
      <c r="BG28" s="49">
        <v>635.59581719655603</v>
      </c>
      <c r="BH28" s="49">
        <v>3904.87156</v>
      </c>
      <c r="BI28" s="79">
        <f t="shared" si="0"/>
        <v>4540.4673771965563</v>
      </c>
    </row>
    <row r="29" spans="1:61" ht="15" customHeight="1" x14ac:dyDescent="0.25">
      <c r="A29" s="78">
        <v>1992</v>
      </c>
      <c r="B29" s="79" t="s">
        <v>219</v>
      </c>
      <c r="C29" s="79" t="s">
        <v>219</v>
      </c>
      <c r="D29" s="79" t="s">
        <v>219</v>
      </c>
      <c r="E29" s="79" t="s">
        <v>219</v>
      </c>
      <c r="F29" s="79" t="s">
        <v>219</v>
      </c>
      <c r="H29" s="79" t="s">
        <v>219</v>
      </c>
      <c r="I29" s="79" t="s">
        <v>219</v>
      </c>
      <c r="J29" s="79" t="s">
        <v>219</v>
      </c>
      <c r="K29" s="79" t="s">
        <v>219</v>
      </c>
      <c r="L29" s="79"/>
      <c r="M29" s="79">
        <v>17032.881028596021</v>
      </c>
      <c r="O29" s="49">
        <v>4746</v>
      </c>
      <c r="P29" s="49">
        <v>9461</v>
      </c>
      <c r="Q29" s="49">
        <v>5416</v>
      </c>
      <c r="R29" s="49">
        <v>6034</v>
      </c>
      <c r="S29" s="79">
        <v>25657</v>
      </c>
      <c r="U29" s="49">
        <v>7083</v>
      </c>
      <c r="V29" s="49">
        <v>1415.9081433452429</v>
      </c>
      <c r="W29" s="49">
        <v>1012</v>
      </c>
      <c r="X29" s="49">
        <v>1989.2591112021923</v>
      </c>
      <c r="Y29" s="79">
        <f t="shared" si="1"/>
        <v>11500.167254547436</v>
      </c>
      <c r="AA29" s="49" t="s">
        <v>219</v>
      </c>
      <c r="AB29" s="49" t="s">
        <v>219</v>
      </c>
      <c r="AC29" s="49" t="s">
        <v>219</v>
      </c>
      <c r="AD29" s="79">
        <v>2671.5505800000001</v>
      </c>
      <c r="AE29" s="79">
        <v>2671.5505800000001</v>
      </c>
      <c r="AG29" s="49" t="s">
        <v>219</v>
      </c>
      <c r="AH29" s="49" t="s">
        <v>219</v>
      </c>
      <c r="AI29" s="79">
        <v>177.19753</v>
      </c>
      <c r="AJ29" s="56">
        <v>177.19753</v>
      </c>
      <c r="AK29" s="79">
        <f t="shared" si="2"/>
        <v>2848.74811</v>
      </c>
      <c r="AM29" s="49">
        <v>579.54782390553794</v>
      </c>
      <c r="AN29" s="49">
        <v>3004</v>
      </c>
      <c r="AO29" s="49">
        <v>47</v>
      </c>
      <c r="AP29" s="49">
        <v>48.631019999999999</v>
      </c>
      <c r="AQ29" s="79">
        <v>3679.1788439055376</v>
      </c>
      <c r="AS29" s="49">
        <v>856.29294544666527</v>
      </c>
      <c r="AT29" s="49">
        <v>20.723306009638417</v>
      </c>
      <c r="AU29" s="49" t="s">
        <v>219</v>
      </c>
      <c r="AV29" s="49">
        <v>79</v>
      </c>
      <c r="AW29" s="49" t="s">
        <v>219</v>
      </c>
      <c r="AX29" s="79">
        <v>956.01625145630373</v>
      </c>
      <c r="AZ29" s="49">
        <v>1323</v>
      </c>
      <c r="BA29" s="49">
        <v>2438</v>
      </c>
      <c r="BB29" s="49">
        <v>1397</v>
      </c>
      <c r="BC29" s="49">
        <v>3633</v>
      </c>
      <c r="BD29" s="79">
        <v>8791</v>
      </c>
      <c r="BG29" s="49">
        <v>630.5544705250818</v>
      </c>
      <c r="BH29" s="49">
        <v>4204.92868</v>
      </c>
      <c r="BI29" s="79">
        <f t="shared" si="0"/>
        <v>4835.4831505250822</v>
      </c>
    </row>
    <row r="30" spans="1:61" ht="15" customHeight="1" x14ac:dyDescent="0.25">
      <c r="A30" s="78">
        <v>1993</v>
      </c>
      <c r="B30" s="79" t="s">
        <v>219</v>
      </c>
      <c r="C30" s="79" t="s">
        <v>219</v>
      </c>
      <c r="D30" s="79" t="s">
        <v>219</v>
      </c>
      <c r="E30" s="79" t="s">
        <v>219</v>
      </c>
      <c r="F30" s="79" t="s">
        <v>219</v>
      </c>
      <c r="H30" s="79" t="s">
        <v>219</v>
      </c>
      <c r="I30" s="79" t="s">
        <v>219</v>
      </c>
      <c r="J30" s="79" t="s">
        <v>219</v>
      </c>
      <c r="K30" s="79" t="s">
        <v>219</v>
      </c>
      <c r="L30" s="79"/>
      <c r="M30" s="79">
        <v>17241.612151686091</v>
      </c>
      <c r="O30" s="49">
        <v>4710</v>
      </c>
      <c r="P30" s="49">
        <v>9427</v>
      </c>
      <c r="Q30" s="49">
        <v>5349</v>
      </c>
      <c r="R30" s="49">
        <v>5967</v>
      </c>
      <c r="S30" s="79">
        <v>25453</v>
      </c>
      <c r="U30" s="49">
        <v>7128</v>
      </c>
      <c r="V30" s="49">
        <v>1421.1323156255867</v>
      </c>
      <c r="W30" s="49">
        <v>1258</v>
      </c>
      <c r="X30" s="49">
        <v>1993.8315028821742</v>
      </c>
      <c r="Y30" s="79">
        <f t="shared" si="1"/>
        <v>11800.96381850776</v>
      </c>
      <c r="AA30" s="49" t="s">
        <v>219</v>
      </c>
      <c r="AB30" s="49" t="s">
        <v>219</v>
      </c>
      <c r="AC30" s="49" t="s">
        <v>219</v>
      </c>
      <c r="AD30" s="79">
        <v>2698.8466699999999</v>
      </c>
      <c r="AE30" s="79">
        <v>2698.8466699999999</v>
      </c>
      <c r="AG30" s="49" t="s">
        <v>219</v>
      </c>
      <c r="AH30" s="49" t="s">
        <v>219</v>
      </c>
      <c r="AI30" s="79">
        <v>185.06471999999999</v>
      </c>
      <c r="AJ30" s="56">
        <v>185.06471999999999</v>
      </c>
      <c r="AK30" s="79">
        <f t="shared" si="2"/>
        <v>2883.9113899999998</v>
      </c>
      <c r="AM30" s="49">
        <v>742.27096646369125</v>
      </c>
      <c r="AN30" s="49">
        <v>3059</v>
      </c>
      <c r="AO30" s="49">
        <v>52</v>
      </c>
      <c r="AP30" s="49">
        <v>66.616860000000003</v>
      </c>
      <c r="AQ30" s="79">
        <v>3919.8878264636915</v>
      </c>
      <c r="AS30" s="49">
        <v>927.13592399856384</v>
      </c>
      <c r="AT30" s="49">
        <v>31.338797675655577</v>
      </c>
      <c r="AU30" s="49" t="s">
        <v>219</v>
      </c>
      <c r="AV30" s="49">
        <v>90</v>
      </c>
      <c r="AW30" s="49" t="s">
        <v>219</v>
      </c>
      <c r="AX30" s="79">
        <v>1048.4747216742194</v>
      </c>
      <c r="AZ30" s="49">
        <v>1352</v>
      </c>
      <c r="BA30" s="49">
        <v>2449</v>
      </c>
      <c r="BB30" s="49">
        <v>1503</v>
      </c>
      <c r="BC30" s="49">
        <v>3686</v>
      </c>
      <c r="BD30" s="79">
        <v>8990</v>
      </c>
      <c r="BG30" s="49">
        <v>617.31371383555393</v>
      </c>
      <c r="BH30" s="49">
        <v>4494.4104799999996</v>
      </c>
      <c r="BI30" s="79">
        <f t="shared" si="0"/>
        <v>5111.7241938355537</v>
      </c>
    </row>
    <row r="31" spans="1:61" ht="15" customHeight="1" x14ac:dyDescent="0.25">
      <c r="A31" s="78">
        <v>1994</v>
      </c>
      <c r="B31" s="79" t="s">
        <v>219</v>
      </c>
      <c r="C31" s="79" t="s">
        <v>219</v>
      </c>
      <c r="D31" s="79" t="s">
        <v>219</v>
      </c>
      <c r="E31" s="79" t="s">
        <v>219</v>
      </c>
      <c r="F31" s="79" t="s">
        <v>219</v>
      </c>
      <c r="H31" s="79" t="s">
        <v>219</v>
      </c>
      <c r="I31" s="79" t="s">
        <v>219</v>
      </c>
      <c r="J31" s="79" t="s">
        <v>219</v>
      </c>
      <c r="K31" s="79" t="s">
        <v>219</v>
      </c>
      <c r="L31" s="79"/>
      <c r="M31" s="79">
        <v>17337.2452217643</v>
      </c>
      <c r="O31" s="49">
        <v>4663</v>
      </c>
      <c r="P31" s="49">
        <v>9376</v>
      </c>
      <c r="Q31" s="49">
        <v>5280</v>
      </c>
      <c r="R31" s="49">
        <v>5886</v>
      </c>
      <c r="S31" s="79">
        <v>25205</v>
      </c>
      <c r="U31" s="49">
        <v>7420</v>
      </c>
      <c r="V31" s="49">
        <v>1425.8898853423827</v>
      </c>
      <c r="W31" s="49">
        <v>1564</v>
      </c>
      <c r="X31" s="49">
        <v>1997.088723744768</v>
      </c>
      <c r="Y31" s="79">
        <f t="shared" si="1"/>
        <v>12406.978609087151</v>
      </c>
      <c r="AA31" s="49" t="s">
        <v>219</v>
      </c>
      <c r="AB31" s="49" t="s">
        <v>219</v>
      </c>
      <c r="AC31" s="49" t="s">
        <v>219</v>
      </c>
      <c r="AD31" s="79">
        <v>2744.0136600000001</v>
      </c>
      <c r="AE31" s="79">
        <v>2744.0136600000001</v>
      </c>
      <c r="AG31" s="49" t="s">
        <v>219</v>
      </c>
      <c r="AH31" s="49" t="s">
        <v>219</v>
      </c>
      <c r="AI31" s="79">
        <v>194.83143000000001</v>
      </c>
      <c r="AJ31" s="56">
        <v>194.83143000000001</v>
      </c>
      <c r="AK31" s="79">
        <f t="shared" si="2"/>
        <v>2938.8450900000003</v>
      </c>
      <c r="AM31" s="49">
        <v>893.76269764687925</v>
      </c>
      <c r="AN31" s="49">
        <v>3093</v>
      </c>
      <c r="AO31" s="49">
        <v>57</v>
      </c>
      <c r="AP31" s="49">
        <v>79.894220000000004</v>
      </c>
      <c r="AQ31" s="79">
        <v>4123.6569176468793</v>
      </c>
      <c r="AS31" s="49">
        <v>1005.889059572035</v>
      </c>
      <c r="AT31" s="49">
        <v>42.089807236352733</v>
      </c>
      <c r="AU31" s="49" t="s">
        <v>219</v>
      </c>
      <c r="AV31" s="49">
        <v>101</v>
      </c>
      <c r="AW31" s="49" t="s">
        <v>219</v>
      </c>
      <c r="AX31" s="79">
        <v>1148.9788668083877</v>
      </c>
      <c r="AZ31" s="49">
        <v>1380</v>
      </c>
      <c r="BA31" s="49">
        <v>2467</v>
      </c>
      <c r="BB31" s="49">
        <v>1606</v>
      </c>
      <c r="BC31" s="49">
        <v>3735</v>
      </c>
      <c r="BD31" s="79">
        <v>9188</v>
      </c>
      <c r="BG31" s="49">
        <v>597.62509588131422</v>
      </c>
      <c r="BH31" s="49">
        <v>4765.58223</v>
      </c>
      <c r="BI31" s="79">
        <f t="shared" si="0"/>
        <v>5363.2073258813143</v>
      </c>
    </row>
    <row r="32" spans="1:61" ht="15" customHeight="1" x14ac:dyDescent="0.25">
      <c r="A32" s="78">
        <v>1995</v>
      </c>
      <c r="B32" s="79" t="s">
        <v>219</v>
      </c>
      <c r="C32" s="79" t="s">
        <v>219</v>
      </c>
      <c r="D32" s="79" t="s">
        <v>219</v>
      </c>
      <c r="E32" s="79" t="s">
        <v>219</v>
      </c>
      <c r="F32" s="79" t="s">
        <v>219</v>
      </c>
      <c r="H32" s="79" t="s">
        <v>219</v>
      </c>
      <c r="I32" s="79" t="s">
        <v>219</v>
      </c>
      <c r="J32" s="79" t="s">
        <v>219</v>
      </c>
      <c r="K32" s="79" t="s">
        <v>219</v>
      </c>
      <c r="L32" s="79"/>
      <c r="M32" s="79">
        <v>17451.725835574191</v>
      </c>
      <c r="O32" s="49">
        <v>4553</v>
      </c>
      <c r="P32" s="49">
        <v>9244</v>
      </c>
      <c r="Q32" s="49">
        <v>5166</v>
      </c>
      <c r="R32" s="49">
        <v>5711</v>
      </c>
      <c r="S32" s="79">
        <v>24674</v>
      </c>
      <c r="U32" s="49">
        <v>7643</v>
      </c>
      <c r="V32" s="49">
        <v>1432.5883956644759</v>
      </c>
      <c r="W32" s="49">
        <v>1750</v>
      </c>
      <c r="X32" s="49">
        <v>1994.4097018473294</v>
      </c>
      <c r="Y32" s="79">
        <f t="shared" si="1"/>
        <v>12819.998097511805</v>
      </c>
      <c r="AA32" s="49" t="s">
        <v>219</v>
      </c>
      <c r="AB32" s="49" t="s">
        <v>219</v>
      </c>
      <c r="AC32" s="49" t="s">
        <v>219</v>
      </c>
      <c r="AD32" s="79">
        <v>2801.29432</v>
      </c>
      <c r="AE32" s="79">
        <v>2801.29432</v>
      </c>
      <c r="AG32" s="49" t="s">
        <v>219</v>
      </c>
      <c r="AH32" s="49" t="s">
        <v>219</v>
      </c>
      <c r="AI32" s="79">
        <v>208.51821000000001</v>
      </c>
      <c r="AJ32" s="56">
        <v>208.51821000000001</v>
      </c>
      <c r="AK32" s="79">
        <f t="shared" si="2"/>
        <v>3009.8125300000002</v>
      </c>
      <c r="AM32" s="49">
        <v>1037.502609900504</v>
      </c>
      <c r="AN32" s="49">
        <v>3109</v>
      </c>
      <c r="AO32" s="49">
        <v>60.000000000000007</v>
      </c>
      <c r="AP32" s="49">
        <v>89.291399999999996</v>
      </c>
      <c r="AQ32" s="79">
        <v>4295.7940099005045</v>
      </c>
      <c r="AS32" s="49">
        <v>1093.4731936416597</v>
      </c>
      <c r="AT32" s="49">
        <v>52.615918642966314</v>
      </c>
      <c r="AU32" s="49" t="s">
        <v>219</v>
      </c>
      <c r="AV32" s="49">
        <v>112.6493</v>
      </c>
      <c r="AW32" s="49">
        <v>0.35070000000000001</v>
      </c>
      <c r="AX32" s="79">
        <v>1259.089112284626</v>
      </c>
      <c r="AZ32" s="49">
        <v>1411</v>
      </c>
      <c r="BA32" s="49">
        <v>2497</v>
      </c>
      <c r="BB32" s="49">
        <v>1710</v>
      </c>
      <c r="BC32" s="49">
        <v>3780</v>
      </c>
      <c r="BD32" s="79">
        <v>9398</v>
      </c>
      <c r="BG32" s="49">
        <v>578.89876515854883</v>
      </c>
      <c r="BH32" s="49">
        <v>5007.25396</v>
      </c>
      <c r="BI32" s="79">
        <f t="shared" si="0"/>
        <v>5586.1527251585485</v>
      </c>
    </row>
    <row r="33" spans="1:61" ht="15" customHeight="1" x14ac:dyDescent="0.25">
      <c r="A33" s="78">
        <v>1996</v>
      </c>
      <c r="B33" s="79" t="s">
        <v>219</v>
      </c>
      <c r="C33" s="79" t="s">
        <v>219</v>
      </c>
      <c r="D33" s="79" t="s">
        <v>219</v>
      </c>
      <c r="E33" s="79" t="s">
        <v>219</v>
      </c>
      <c r="F33" s="79" t="s">
        <v>219</v>
      </c>
      <c r="H33" s="79" t="s">
        <v>219</v>
      </c>
      <c r="I33" s="79" t="s">
        <v>219</v>
      </c>
      <c r="J33" s="79" t="s">
        <v>219</v>
      </c>
      <c r="K33" s="79" t="s">
        <v>219</v>
      </c>
      <c r="L33" s="79"/>
      <c r="M33" s="79">
        <v>17608.126348211954</v>
      </c>
      <c r="O33" s="49">
        <v>4429</v>
      </c>
      <c r="P33" s="49">
        <v>9101</v>
      </c>
      <c r="Q33" s="49">
        <v>5075</v>
      </c>
      <c r="R33" s="49">
        <v>5525</v>
      </c>
      <c r="S33" s="79">
        <v>24130</v>
      </c>
      <c r="U33" s="49">
        <v>7675</v>
      </c>
      <c r="V33" s="49">
        <v>1436.4924847973623</v>
      </c>
      <c r="W33" s="49">
        <v>1762</v>
      </c>
      <c r="X33" s="49">
        <v>1989.5989248731612</v>
      </c>
      <c r="Y33" s="79">
        <f t="shared" si="1"/>
        <v>12863.091409670524</v>
      </c>
      <c r="AA33" s="49" t="s">
        <v>219</v>
      </c>
      <c r="AB33" s="49" t="s">
        <v>219</v>
      </c>
      <c r="AC33" s="49" t="s">
        <v>219</v>
      </c>
      <c r="AD33" s="79">
        <v>2854.7591699999998</v>
      </c>
      <c r="AE33" s="79">
        <v>2854.7591699999998</v>
      </c>
      <c r="AG33" s="49" t="s">
        <v>219</v>
      </c>
      <c r="AH33" s="49" t="s">
        <v>219</v>
      </c>
      <c r="AI33" s="79">
        <v>225.75476</v>
      </c>
      <c r="AJ33" s="56">
        <v>225.75476</v>
      </c>
      <c r="AK33" s="79">
        <f t="shared" si="2"/>
        <v>3080.5139299999996</v>
      </c>
      <c r="AM33" s="49">
        <v>1167.3127874068266</v>
      </c>
      <c r="AN33" s="49">
        <v>2994</v>
      </c>
      <c r="AO33" s="49">
        <v>62</v>
      </c>
      <c r="AP33" s="49">
        <v>101.53606000000001</v>
      </c>
      <c r="AQ33" s="79">
        <v>4324.8488474068272</v>
      </c>
      <c r="AS33" s="49">
        <v>1190.4618095892683</v>
      </c>
      <c r="AT33" s="49">
        <v>62.829670853413106</v>
      </c>
      <c r="AU33" s="49" t="s">
        <v>219</v>
      </c>
      <c r="AV33" s="49">
        <v>124.92787</v>
      </c>
      <c r="AW33" s="49">
        <v>1.07213</v>
      </c>
      <c r="AX33" s="79">
        <v>1379.2914804426814</v>
      </c>
      <c r="AZ33" s="49">
        <v>1441</v>
      </c>
      <c r="BA33" s="49">
        <v>2523</v>
      </c>
      <c r="BB33" s="49">
        <v>1805</v>
      </c>
      <c r="BC33" s="49">
        <v>3820</v>
      </c>
      <c r="BD33" s="79">
        <v>9589</v>
      </c>
      <c r="BG33" s="49">
        <v>566.34759542485585</v>
      </c>
      <c r="BH33" s="49">
        <v>5206.7563799999998</v>
      </c>
      <c r="BI33" s="79">
        <f t="shared" si="0"/>
        <v>5773.1039754248559</v>
      </c>
    </row>
    <row r="34" spans="1:61" ht="15" customHeight="1" x14ac:dyDescent="0.25">
      <c r="A34" s="78">
        <v>1997</v>
      </c>
      <c r="B34" s="79" t="s">
        <v>219</v>
      </c>
      <c r="C34" s="79" t="s">
        <v>219</v>
      </c>
      <c r="D34" s="79" t="s">
        <v>219</v>
      </c>
      <c r="E34" s="79" t="s">
        <v>219</v>
      </c>
      <c r="F34" s="79" t="s">
        <v>219</v>
      </c>
      <c r="H34" s="79" t="s">
        <v>219</v>
      </c>
      <c r="I34" s="79" t="s">
        <v>219</v>
      </c>
      <c r="J34" s="79" t="s">
        <v>219</v>
      </c>
      <c r="K34" s="79" t="s">
        <v>219</v>
      </c>
      <c r="L34" s="79"/>
      <c r="M34" s="79">
        <v>17787.430130458357</v>
      </c>
      <c r="O34" s="49">
        <v>4294</v>
      </c>
      <c r="P34" s="49">
        <v>8935</v>
      </c>
      <c r="Q34" s="49">
        <v>4994</v>
      </c>
      <c r="R34" s="49">
        <v>5332</v>
      </c>
      <c r="S34" s="79">
        <v>23555</v>
      </c>
      <c r="U34" s="49">
        <v>7698</v>
      </c>
      <c r="V34" s="49">
        <v>1437.0120855208352</v>
      </c>
      <c r="W34" s="49">
        <v>1950</v>
      </c>
      <c r="X34" s="49">
        <v>1987.2912169769852</v>
      </c>
      <c r="Y34" s="79">
        <f t="shared" si="1"/>
        <v>13072.303302497821</v>
      </c>
      <c r="AA34" s="49" t="s">
        <v>219</v>
      </c>
      <c r="AB34" s="49" t="s">
        <v>219</v>
      </c>
      <c r="AC34" s="49" t="s">
        <v>219</v>
      </c>
      <c r="AD34" s="79">
        <v>2901.3652699999998</v>
      </c>
      <c r="AE34" s="79">
        <v>2901.3652699999998</v>
      </c>
      <c r="AG34" s="49" t="s">
        <v>219</v>
      </c>
      <c r="AH34" s="49" t="s">
        <v>219</v>
      </c>
      <c r="AI34" s="79">
        <v>245.27602999999999</v>
      </c>
      <c r="AJ34" s="56">
        <v>245.27602999999999</v>
      </c>
      <c r="AK34" s="79">
        <f t="shared" si="2"/>
        <v>3146.6412999999998</v>
      </c>
      <c r="AM34" s="49">
        <v>1288.5308897675629</v>
      </c>
      <c r="AN34" s="49">
        <v>2987</v>
      </c>
      <c r="AO34" s="49">
        <v>61.999999999999993</v>
      </c>
      <c r="AP34" s="49">
        <v>120.28945</v>
      </c>
      <c r="AQ34" s="79">
        <v>4457.8203397675634</v>
      </c>
      <c r="AS34" s="49">
        <v>1297.1085119260656</v>
      </c>
      <c r="AT34" s="49">
        <v>72.685883561403656</v>
      </c>
      <c r="AU34" s="49" t="s">
        <v>219</v>
      </c>
      <c r="AV34" s="49">
        <v>137.81567999999999</v>
      </c>
      <c r="AW34" s="49">
        <v>2.18432</v>
      </c>
      <c r="AX34" s="79">
        <v>1509.7943954874693</v>
      </c>
      <c r="AZ34" s="49">
        <v>1472</v>
      </c>
      <c r="BA34" s="49">
        <v>2547</v>
      </c>
      <c r="BB34" s="49">
        <v>1888</v>
      </c>
      <c r="BC34" s="49">
        <v>3855</v>
      </c>
      <c r="BD34" s="79">
        <v>9762</v>
      </c>
      <c r="BG34" s="49">
        <v>567.8669423062513</v>
      </c>
      <c r="BH34" s="49">
        <v>5353.8887199999999</v>
      </c>
      <c r="BI34" s="79">
        <f t="shared" si="0"/>
        <v>5921.755662306251</v>
      </c>
    </row>
    <row r="35" spans="1:61" ht="15" customHeight="1" x14ac:dyDescent="0.25">
      <c r="A35" s="78">
        <v>1998</v>
      </c>
      <c r="B35" s="79" t="s">
        <v>219</v>
      </c>
      <c r="C35" s="79" t="s">
        <v>219</v>
      </c>
      <c r="D35" s="79" t="s">
        <v>219</v>
      </c>
      <c r="E35" s="79" t="s">
        <v>219</v>
      </c>
      <c r="F35" s="79" t="s">
        <v>219</v>
      </c>
      <c r="H35" s="79" t="s">
        <v>219</v>
      </c>
      <c r="I35" s="79" t="s">
        <v>219</v>
      </c>
      <c r="J35" s="79" t="s">
        <v>219</v>
      </c>
      <c r="K35" s="79" t="s">
        <v>219</v>
      </c>
      <c r="L35" s="79"/>
      <c r="M35" s="79">
        <v>18008.979375261821</v>
      </c>
      <c r="O35" s="49">
        <v>4155</v>
      </c>
      <c r="P35" s="49">
        <v>8743</v>
      </c>
      <c r="Q35" s="49">
        <v>4916</v>
      </c>
      <c r="R35" s="49">
        <v>5146</v>
      </c>
      <c r="S35" s="79">
        <v>22960</v>
      </c>
      <c r="U35" s="49">
        <v>7796</v>
      </c>
      <c r="V35" s="49">
        <v>1436.4129516031394</v>
      </c>
      <c r="W35" s="49">
        <v>2053</v>
      </c>
      <c r="X35" s="49">
        <v>1992.8388811508592</v>
      </c>
      <c r="Y35" s="79">
        <f t="shared" si="1"/>
        <v>13278.251832753998</v>
      </c>
      <c r="AA35" s="49" t="s">
        <v>219</v>
      </c>
      <c r="AB35" s="49" t="s">
        <v>219</v>
      </c>
      <c r="AC35" s="49" t="s">
        <v>219</v>
      </c>
      <c r="AD35" s="79">
        <v>2950.52009</v>
      </c>
      <c r="AE35" s="79">
        <v>2950.52009</v>
      </c>
      <c r="AG35" s="49" t="s">
        <v>219</v>
      </c>
      <c r="AH35" s="49" t="s">
        <v>219</v>
      </c>
      <c r="AI35" s="79">
        <v>266.51751000000002</v>
      </c>
      <c r="AJ35" s="56">
        <v>266.51751000000002</v>
      </c>
      <c r="AK35" s="79">
        <f t="shared" si="2"/>
        <v>3217.0376000000001</v>
      </c>
      <c r="AM35" s="49">
        <v>1404.042072987437</v>
      </c>
      <c r="AN35" s="49">
        <v>3083</v>
      </c>
      <c r="AO35" s="49">
        <v>60</v>
      </c>
      <c r="AP35" s="49">
        <v>143.48277999999999</v>
      </c>
      <c r="AQ35" s="79">
        <v>4690.524852987437</v>
      </c>
      <c r="AS35" s="49">
        <v>1405.3688857546013</v>
      </c>
      <c r="AT35" s="49">
        <v>82.063486032680771</v>
      </c>
      <c r="AU35" s="49" t="s">
        <v>219</v>
      </c>
      <c r="AV35" s="49">
        <v>149.29313999999999</v>
      </c>
      <c r="AW35" s="49">
        <v>3.7068599999999998</v>
      </c>
      <c r="AX35" s="79">
        <v>1640.4323717872821</v>
      </c>
      <c r="AZ35" s="49">
        <v>1503</v>
      </c>
      <c r="BA35" s="49">
        <v>2570</v>
      </c>
      <c r="BB35" s="49">
        <v>1965</v>
      </c>
      <c r="BC35" s="49">
        <v>3889</v>
      </c>
      <c r="BD35" s="79">
        <v>9927</v>
      </c>
      <c r="BG35" s="49">
        <v>575.17416728631349</v>
      </c>
      <c r="BH35" s="49">
        <v>5445.0369700000001</v>
      </c>
      <c r="BI35" s="79">
        <f t="shared" si="0"/>
        <v>6020.2111372863137</v>
      </c>
    </row>
    <row r="36" spans="1:61" ht="15" customHeight="1" x14ac:dyDescent="0.25">
      <c r="A36" s="78">
        <v>1999</v>
      </c>
      <c r="B36" s="79" t="s">
        <v>219</v>
      </c>
      <c r="C36" s="79" t="s">
        <v>219</v>
      </c>
      <c r="D36" s="79" t="s">
        <v>219</v>
      </c>
      <c r="E36" s="79" t="s">
        <v>219</v>
      </c>
      <c r="F36" s="79" t="s">
        <v>219</v>
      </c>
      <c r="H36" s="79" t="s">
        <v>219</v>
      </c>
      <c r="I36" s="79" t="s">
        <v>219</v>
      </c>
      <c r="J36" s="79" t="s">
        <v>219</v>
      </c>
      <c r="K36" s="79" t="s">
        <v>219</v>
      </c>
      <c r="L36" s="79"/>
      <c r="M36" s="79">
        <v>17874.350191781661</v>
      </c>
      <c r="O36" s="49">
        <v>4005</v>
      </c>
      <c r="P36" s="49">
        <v>8519</v>
      </c>
      <c r="Q36" s="49">
        <v>4838</v>
      </c>
      <c r="R36" s="49">
        <v>4957</v>
      </c>
      <c r="S36" s="79">
        <v>22319</v>
      </c>
      <c r="U36" s="49">
        <v>7750</v>
      </c>
      <c r="V36" s="49">
        <v>1438.0240944855982</v>
      </c>
      <c r="W36" s="49">
        <v>2065</v>
      </c>
      <c r="X36" s="49">
        <v>2011.8266454226407</v>
      </c>
      <c r="Y36" s="79">
        <f t="shared" si="1"/>
        <v>13264.850739908239</v>
      </c>
      <c r="AA36" s="49" t="s">
        <v>219</v>
      </c>
      <c r="AB36" s="49" t="s">
        <v>219</v>
      </c>
      <c r="AC36" s="49" t="s">
        <v>219</v>
      </c>
      <c r="AD36" s="79">
        <v>2932.05755</v>
      </c>
      <c r="AE36" s="79">
        <v>2932.05755</v>
      </c>
      <c r="AG36" s="49" t="s">
        <v>219</v>
      </c>
      <c r="AH36" s="49" t="s">
        <v>219</v>
      </c>
      <c r="AI36" s="79">
        <v>282.32216</v>
      </c>
      <c r="AJ36" s="56">
        <v>282.32216</v>
      </c>
      <c r="AK36" s="79">
        <f t="shared" si="2"/>
        <v>3214.3797100000002</v>
      </c>
      <c r="AM36" s="49">
        <v>1488.8260207175001</v>
      </c>
      <c r="AN36" s="49">
        <v>3269</v>
      </c>
      <c r="AO36" s="49">
        <v>57</v>
      </c>
      <c r="AP36" s="49">
        <v>182.63575</v>
      </c>
      <c r="AQ36" s="79">
        <v>4997.4617707175003</v>
      </c>
      <c r="AS36" s="49">
        <v>1521.8629922683037</v>
      </c>
      <c r="AT36" s="49">
        <v>90.749852002240473</v>
      </c>
      <c r="AU36" s="49" t="s">
        <v>219</v>
      </c>
      <c r="AV36" s="49">
        <v>161.34774999999999</v>
      </c>
      <c r="AW36" s="49">
        <v>5.6522500000000004</v>
      </c>
      <c r="AX36" s="79">
        <v>1779.6128442705442</v>
      </c>
      <c r="AZ36" s="49">
        <v>1536</v>
      </c>
      <c r="BA36" s="49">
        <v>2594</v>
      </c>
      <c r="BB36" s="49">
        <v>2036</v>
      </c>
      <c r="BC36" s="49">
        <v>3923</v>
      </c>
      <c r="BD36" s="79">
        <v>10089</v>
      </c>
      <c r="BG36" s="49">
        <v>585.41318121359325</v>
      </c>
      <c r="BH36" s="49">
        <v>5484.8986800000002</v>
      </c>
      <c r="BI36" s="79">
        <f t="shared" si="0"/>
        <v>6070.3118612135931</v>
      </c>
    </row>
    <row r="37" spans="1:61" ht="30" customHeight="1" x14ac:dyDescent="0.25">
      <c r="A37" s="78">
        <v>2000</v>
      </c>
      <c r="B37" s="79" t="s">
        <v>219</v>
      </c>
      <c r="C37" s="79" t="s">
        <v>219</v>
      </c>
      <c r="D37" s="79" t="s">
        <v>219</v>
      </c>
      <c r="E37" s="79" t="s">
        <v>219</v>
      </c>
      <c r="F37" s="79" t="s">
        <v>219</v>
      </c>
      <c r="H37" s="79" t="s">
        <v>219</v>
      </c>
      <c r="I37" s="79" t="s">
        <v>219</v>
      </c>
      <c r="J37" s="79" t="s">
        <v>219</v>
      </c>
      <c r="K37" s="79" t="s">
        <v>219</v>
      </c>
      <c r="L37" s="79"/>
      <c r="M37" s="79">
        <v>17756.353528127907</v>
      </c>
      <c r="O37" s="49">
        <v>3853</v>
      </c>
      <c r="P37" s="49">
        <v>8284</v>
      </c>
      <c r="Q37" s="49">
        <v>4764</v>
      </c>
      <c r="R37" s="49">
        <v>4776</v>
      </c>
      <c r="S37" s="79">
        <v>21677</v>
      </c>
      <c r="U37" s="49">
        <v>7907</v>
      </c>
      <c r="V37" s="49">
        <v>1438.9186879113659</v>
      </c>
      <c r="W37" s="49">
        <v>2235</v>
      </c>
      <c r="X37" s="49">
        <v>2048.429694259697</v>
      </c>
      <c r="Y37" s="79">
        <f t="shared" si="1"/>
        <v>13629.348382171063</v>
      </c>
      <c r="AA37" s="49" t="s">
        <v>219</v>
      </c>
      <c r="AB37" s="49" t="s">
        <v>219</v>
      </c>
      <c r="AC37" s="49" t="s">
        <v>219</v>
      </c>
      <c r="AD37" s="79">
        <v>2965.1639399999999</v>
      </c>
      <c r="AE37" s="79">
        <v>2965.1639399999999</v>
      </c>
      <c r="AG37" s="49" t="s">
        <v>219</v>
      </c>
      <c r="AH37" s="49" t="s">
        <v>219</v>
      </c>
      <c r="AI37" s="79">
        <v>301.13395000000003</v>
      </c>
      <c r="AJ37" s="56">
        <v>301.13395000000003</v>
      </c>
      <c r="AK37" s="79">
        <f t="shared" si="2"/>
        <v>3266.2978899999998</v>
      </c>
      <c r="AM37" s="49">
        <v>1538.6712853533472</v>
      </c>
      <c r="AN37" s="49">
        <v>3527</v>
      </c>
      <c r="AO37" s="49">
        <v>194.19749880385035</v>
      </c>
      <c r="AP37" s="49">
        <v>236.35742999999999</v>
      </c>
      <c r="AQ37" s="79">
        <v>5496.2262141571973</v>
      </c>
      <c r="AS37" s="49">
        <v>1647.21279567682</v>
      </c>
      <c r="AT37" s="49">
        <v>97.117566379273029</v>
      </c>
      <c r="AU37" s="49" t="s">
        <v>219</v>
      </c>
      <c r="AV37" s="49">
        <v>170.00758999999999</v>
      </c>
      <c r="AW37" s="49">
        <v>7.9924099999999996</v>
      </c>
      <c r="AX37" s="79">
        <v>1922.330362056093</v>
      </c>
      <c r="AZ37" s="49">
        <v>1571</v>
      </c>
      <c r="BA37" s="49">
        <v>2618</v>
      </c>
      <c r="BB37" s="49">
        <v>2105</v>
      </c>
      <c r="BC37" s="49">
        <v>3962</v>
      </c>
      <c r="BD37" s="79">
        <v>10256</v>
      </c>
      <c r="BG37" s="49">
        <v>596.76811422395758</v>
      </c>
      <c r="BH37" s="49">
        <v>5484.6091800000004</v>
      </c>
      <c r="BI37" s="79">
        <f t="shared" si="0"/>
        <v>6081.3772942239575</v>
      </c>
    </row>
    <row r="38" spans="1:61" ht="15" customHeight="1" x14ac:dyDescent="0.25">
      <c r="A38" s="78">
        <v>2001</v>
      </c>
      <c r="B38" s="79" t="s">
        <v>219</v>
      </c>
      <c r="C38" s="79" t="s">
        <v>219</v>
      </c>
      <c r="D38" s="79" t="s">
        <v>219</v>
      </c>
      <c r="E38" s="79" t="s">
        <v>219</v>
      </c>
      <c r="F38" s="79" t="s">
        <v>219</v>
      </c>
      <c r="H38" s="79" t="s">
        <v>219</v>
      </c>
      <c r="I38" s="79" t="s">
        <v>219</v>
      </c>
      <c r="J38" s="79" t="s">
        <v>219</v>
      </c>
      <c r="K38" s="79" t="s">
        <v>219</v>
      </c>
      <c r="L38" s="79"/>
      <c r="M38" s="79">
        <v>17613.929115277926</v>
      </c>
      <c r="O38" s="49">
        <v>3701</v>
      </c>
      <c r="P38" s="49">
        <v>8033</v>
      </c>
      <c r="Q38" s="49">
        <v>4680</v>
      </c>
      <c r="R38" s="49">
        <v>4605</v>
      </c>
      <c r="S38" s="79">
        <v>21019</v>
      </c>
      <c r="U38" s="49">
        <v>7921</v>
      </c>
      <c r="V38" s="49">
        <v>1441.2698776969062</v>
      </c>
      <c r="W38" s="49">
        <v>2393</v>
      </c>
      <c r="X38" s="49">
        <v>2106.0949673743585</v>
      </c>
      <c r="Y38" s="79">
        <f t="shared" si="1"/>
        <v>13861.364845071264</v>
      </c>
      <c r="AA38" s="49">
        <v>65.917739999999995</v>
      </c>
      <c r="AB38" s="49">
        <v>18.17869</v>
      </c>
      <c r="AC38" s="49" t="s">
        <v>219</v>
      </c>
      <c r="AD38" s="79">
        <v>2842.0040600000002</v>
      </c>
      <c r="AE38" s="79">
        <v>2926.1004900000003</v>
      </c>
      <c r="AG38" s="49">
        <v>6.5067199999999996</v>
      </c>
      <c r="AH38" s="49" t="s">
        <v>219</v>
      </c>
      <c r="AI38" s="79">
        <v>292.71472999999997</v>
      </c>
      <c r="AJ38" s="56">
        <v>299.22144999999995</v>
      </c>
      <c r="AK38" s="79">
        <f t="shared" si="2"/>
        <v>3225.3219400000003</v>
      </c>
      <c r="AM38" s="49">
        <v>1572.4991157223139</v>
      </c>
      <c r="AN38" s="49">
        <v>3835</v>
      </c>
      <c r="AO38" s="49">
        <v>357.34282119564944</v>
      </c>
      <c r="AP38" s="49">
        <v>304.81513000000001</v>
      </c>
      <c r="AQ38" s="79">
        <v>6069.6570669179637</v>
      </c>
      <c r="AS38" s="49">
        <v>1888.6060762064269</v>
      </c>
      <c r="AT38" s="49">
        <v>108.12977547851119</v>
      </c>
      <c r="AU38" s="49" t="s">
        <v>219</v>
      </c>
      <c r="AV38" s="49">
        <v>176.37550999999999</v>
      </c>
      <c r="AW38" s="49">
        <v>10.62449</v>
      </c>
      <c r="AX38" s="79">
        <v>2183.7358516849381</v>
      </c>
      <c r="AZ38" s="49">
        <v>1607</v>
      </c>
      <c r="BA38" s="49">
        <v>2643</v>
      </c>
      <c r="BB38" s="49">
        <v>2181</v>
      </c>
      <c r="BC38" s="49">
        <v>4021</v>
      </c>
      <c r="BD38" s="79">
        <v>10452</v>
      </c>
      <c r="BG38" s="49">
        <v>608.68091978521579</v>
      </c>
      <c r="BH38" s="49">
        <v>5457.5342799999999</v>
      </c>
      <c r="BI38" s="79">
        <f t="shared" si="0"/>
        <v>6066.2151997852161</v>
      </c>
    </row>
    <row r="39" spans="1:61" ht="15" customHeight="1" x14ac:dyDescent="0.25">
      <c r="A39" s="78">
        <v>2002</v>
      </c>
      <c r="B39" s="79" t="s">
        <v>219</v>
      </c>
      <c r="C39" s="79" t="s">
        <v>219</v>
      </c>
      <c r="D39" s="79" t="s">
        <v>219</v>
      </c>
      <c r="E39" s="79" t="s">
        <v>219</v>
      </c>
      <c r="F39" s="79" t="s">
        <v>219</v>
      </c>
      <c r="H39" s="79" t="s">
        <v>219</v>
      </c>
      <c r="I39" s="79" t="s">
        <v>219</v>
      </c>
      <c r="J39" s="79" t="s">
        <v>219</v>
      </c>
      <c r="K39" s="79" t="s">
        <v>219</v>
      </c>
      <c r="L39" s="79"/>
      <c r="M39" s="79">
        <v>18372.733446884158</v>
      </c>
      <c r="O39" s="49">
        <v>3558</v>
      </c>
      <c r="P39" s="49">
        <v>7785</v>
      </c>
      <c r="Q39" s="49">
        <v>4587</v>
      </c>
      <c r="R39" s="49">
        <v>4451</v>
      </c>
      <c r="S39" s="79">
        <v>20381</v>
      </c>
      <c r="U39" s="49">
        <v>7971</v>
      </c>
      <c r="V39" s="49">
        <v>1439.6223575027279</v>
      </c>
      <c r="W39" s="49">
        <v>2530</v>
      </c>
      <c r="X39" s="49">
        <v>2182.5751179648842</v>
      </c>
      <c r="Y39" s="79">
        <f t="shared" si="1"/>
        <v>14123.197475467612</v>
      </c>
      <c r="AA39" s="49">
        <v>189.41682</v>
      </c>
      <c r="AB39" s="49">
        <v>50.603009999999998</v>
      </c>
      <c r="AC39" s="49" t="s">
        <v>219</v>
      </c>
      <c r="AD39" s="79">
        <v>2640.5531799999999</v>
      </c>
      <c r="AE39" s="79">
        <v>2880.5730100000001</v>
      </c>
      <c r="AG39" s="49">
        <v>18.356000000000002</v>
      </c>
      <c r="AH39" s="49" t="s">
        <v>219</v>
      </c>
      <c r="AI39" s="79">
        <v>274.16462000000001</v>
      </c>
      <c r="AJ39" s="56">
        <v>292.52062000000001</v>
      </c>
      <c r="AK39" s="79">
        <f t="shared" si="2"/>
        <v>3173.0936300000003</v>
      </c>
      <c r="AM39" s="49">
        <v>1651.4830807291082</v>
      </c>
      <c r="AN39" s="49">
        <v>4163</v>
      </c>
      <c r="AO39" s="49">
        <v>539.5078653047409</v>
      </c>
      <c r="AP39" s="49">
        <v>417.82634999999999</v>
      </c>
      <c r="AQ39" s="79">
        <v>6771.8172960338497</v>
      </c>
      <c r="AS39" s="49">
        <v>2159.9553876759546</v>
      </c>
      <c r="AT39" s="49">
        <v>119.98756768191298</v>
      </c>
      <c r="AU39" s="49" t="s">
        <v>219</v>
      </c>
      <c r="AV39" s="49">
        <v>183.38254000000001</v>
      </c>
      <c r="AW39" s="49">
        <v>27.617460000000001</v>
      </c>
      <c r="AX39" s="79">
        <v>2490.9429553578675</v>
      </c>
      <c r="AZ39" s="49">
        <v>1639</v>
      </c>
      <c r="BA39" s="49">
        <v>2659</v>
      </c>
      <c r="BB39" s="49">
        <v>2242</v>
      </c>
      <c r="BC39" s="49">
        <v>4062</v>
      </c>
      <c r="BD39" s="79">
        <v>10602</v>
      </c>
      <c r="BG39" s="49">
        <v>620.22773851623697</v>
      </c>
      <c r="BH39" s="49">
        <v>5415.3148899999997</v>
      </c>
      <c r="BI39" s="79">
        <f t="shared" si="0"/>
        <v>6035.5426285162366</v>
      </c>
    </row>
    <row r="40" spans="1:61" ht="15" customHeight="1" x14ac:dyDescent="0.25">
      <c r="A40" s="78">
        <v>2003</v>
      </c>
      <c r="B40" s="79" t="s">
        <v>219</v>
      </c>
      <c r="C40" s="79" t="s">
        <v>219</v>
      </c>
      <c r="D40" s="79" t="s">
        <v>219</v>
      </c>
      <c r="E40" s="79" t="s">
        <v>219</v>
      </c>
      <c r="F40" s="79" t="s">
        <v>219</v>
      </c>
      <c r="H40" s="79" t="s">
        <v>219</v>
      </c>
      <c r="I40" s="79" t="s">
        <v>219</v>
      </c>
      <c r="J40" s="79" t="s">
        <v>219</v>
      </c>
      <c r="K40" s="79" t="s">
        <v>219</v>
      </c>
      <c r="L40" s="79"/>
      <c r="M40" s="79">
        <v>18557.233544632007</v>
      </c>
      <c r="O40" s="49">
        <v>3432</v>
      </c>
      <c r="P40" s="49">
        <v>7556</v>
      </c>
      <c r="Q40" s="49">
        <v>4485</v>
      </c>
      <c r="R40" s="49">
        <v>4318</v>
      </c>
      <c r="S40" s="79">
        <v>19791</v>
      </c>
      <c r="U40" s="49">
        <v>7931</v>
      </c>
      <c r="V40" s="49">
        <v>1430.4633042102896</v>
      </c>
      <c r="W40" s="49">
        <v>2655</v>
      </c>
      <c r="X40" s="49">
        <v>2272.3944003497913</v>
      </c>
      <c r="Y40" s="79">
        <f t="shared" si="1"/>
        <v>14288.857704560081</v>
      </c>
      <c r="AA40" s="49">
        <v>374.88900999999998</v>
      </c>
      <c r="AB40" s="49">
        <v>99.526480000000006</v>
      </c>
      <c r="AC40" s="49" t="s">
        <v>219</v>
      </c>
      <c r="AD40" s="79">
        <v>2567.48227</v>
      </c>
      <c r="AE40" s="79">
        <v>3041.8977599999998</v>
      </c>
      <c r="AG40" s="49">
        <v>36.654679999999999</v>
      </c>
      <c r="AH40" s="49" t="s">
        <v>219</v>
      </c>
      <c r="AI40" s="79">
        <v>263.69799999999998</v>
      </c>
      <c r="AJ40" s="56">
        <v>300.35267999999996</v>
      </c>
      <c r="AK40" s="79">
        <f t="shared" si="2"/>
        <v>3342.2504399999998</v>
      </c>
      <c r="AM40" s="49">
        <v>1785.6726836612052</v>
      </c>
      <c r="AN40" s="49">
        <v>4523</v>
      </c>
      <c r="AO40" s="49">
        <v>740.69263113112481</v>
      </c>
      <c r="AP40" s="49">
        <v>601.03386</v>
      </c>
      <c r="AQ40" s="79">
        <v>7650.3991747923301</v>
      </c>
      <c r="AS40" s="49">
        <v>2466.3018709442781</v>
      </c>
      <c r="AT40" s="49">
        <v>138.29120278335836</v>
      </c>
      <c r="AU40" s="49" t="s">
        <v>219</v>
      </c>
      <c r="AV40" s="49">
        <v>193.65854999999999</v>
      </c>
      <c r="AW40" s="49">
        <v>53.341450000000002</v>
      </c>
      <c r="AX40" s="79">
        <v>2851.5930737276367</v>
      </c>
      <c r="AZ40" s="49">
        <v>1695</v>
      </c>
      <c r="BA40" s="49">
        <v>2672</v>
      </c>
      <c r="BB40" s="49">
        <v>2295</v>
      </c>
      <c r="BC40" s="49">
        <v>4098</v>
      </c>
      <c r="BD40" s="79">
        <v>10760</v>
      </c>
      <c r="BG40" s="49">
        <v>631.22368538153034</v>
      </c>
      <c r="BH40" s="49">
        <v>5365.9429399999999</v>
      </c>
      <c r="BI40" s="79">
        <f t="shared" si="0"/>
        <v>5997.1666253815301</v>
      </c>
    </row>
    <row r="41" spans="1:61" ht="15" customHeight="1" x14ac:dyDescent="0.25">
      <c r="A41" s="78">
        <v>2004</v>
      </c>
      <c r="B41" s="79" t="s">
        <v>219</v>
      </c>
      <c r="C41" s="79" t="s">
        <v>219</v>
      </c>
      <c r="D41" s="79" t="s">
        <v>219</v>
      </c>
      <c r="E41" s="79" t="s">
        <v>219</v>
      </c>
      <c r="F41" s="79" t="s">
        <v>219</v>
      </c>
      <c r="H41" s="79" t="s">
        <v>219</v>
      </c>
      <c r="I41" s="79" t="s">
        <v>219</v>
      </c>
      <c r="J41" s="79" t="s">
        <v>219</v>
      </c>
      <c r="K41" s="79" t="s">
        <v>219</v>
      </c>
      <c r="L41" s="79"/>
      <c r="M41" s="79">
        <v>18678.293936372887</v>
      </c>
      <c r="O41" s="49">
        <v>3315</v>
      </c>
      <c r="P41" s="49">
        <v>7343</v>
      </c>
      <c r="Q41" s="49">
        <v>4375</v>
      </c>
      <c r="R41" s="49">
        <v>4191</v>
      </c>
      <c r="S41" s="79">
        <v>19224</v>
      </c>
      <c r="U41" s="49">
        <v>7937</v>
      </c>
      <c r="V41" s="49">
        <v>1418.0895082999125</v>
      </c>
      <c r="W41" s="49">
        <v>2768</v>
      </c>
      <c r="X41" s="49">
        <v>2364.3728148417931</v>
      </c>
      <c r="Y41" s="79">
        <f t="shared" si="1"/>
        <v>14487.462323141706</v>
      </c>
      <c r="AA41" s="49">
        <v>578.11231999999995</v>
      </c>
      <c r="AB41" s="49">
        <v>155.24592999999999</v>
      </c>
      <c r="AC41" s="49" t="s">
        <v>219</v>
      </c>
      <c r="AD41" s="79">
        <v>2295.4384799999998</v>
      </c>
      <c r="AE41" s="79">
        <v>3028.79673</v>
      </c>
      <c r="AG41" s="49">
        <v>58.102179999999997</v>
      </c>
      <c r="AH41" s="49" t="s">
        <v>219</v>
      </c>
      <c r="AI41" s="79">
        <v>232.28701000000001</v>
      </c>
      <c r="AJ41" s="56">
        <v>290.38918999999999</v>
      </c>
      <c r="AK41" s="79">
        <f t="shared" si="2"/>
        <v>3319.1859199999999</v>
      </c>
      <c r="AM41" s="49">
        <v>1950.4432671910499</v>
      </c>
      <c r="AN41" s="49">
        <v>4828</v>
      </c>
      <c r="AO41" s="49">
        <v>960.89711867480116</v>
      </c>
      <c r="AP41" s="49">
        <v>863.21999000000005</v>
      </c>
      <c r="AQ41" s="79">
        <v>8602.5603758658508</v>
      </c>
      <c r="AS41" s="49">
        <v>2806.8351589530012</v>
      </c>
      <c r="AT41" s="49">
        <v>171.3738216162439</v>
      </c>
      <c r="AU41" s="49" t="s">
        <v>219</v>
      </c>
      <c r="AV41" s="49">
        <v>213.47248999999999</v>
      </c>
      <c r="AW41" s="49">
        <v>86.527510000000007</v>
      </c>
      <c r="AX41" s="79">
        <v>3278.2089805692449</v>
      </c>
      <c r="AZ41" s="49">
        <v>1745</v>
      </c>
      <c r="BA41" s="49">
        <v>2683</v>
      </c>
      <c r="BB41" s="49">
        <v>2335</v>
      </c>
      <c r="BC41" s="49">
        <v>4129</v>
      </c>
      <c r="BD41" s="79">
        <v>10892</v>
      </c>
      <c r="BG41" s="49">
        <v>642.33871228800501</v>
      </c>
      <c r="BH41" s="49">
        <v>5313.8864400000002</v>
      </c>
      <c r="BI41" s="79">
        <f t="shared" si="0"/>
        <v>5956.2251522880051</v>
      </c>
    </row>
    <row r="42" spans="1:61" ht="15" customHeight="1" x14ac:dyDescent="0.25">
      <c r="A42" s="78">
        <v>2005</v>
      </c>
      <c r="B42" s="79" t="s">
        <v>219</v>
      </c>
      <c r="C42" s="79" t="s">
        <v>219</v>
      </c>
      <c r="D42" s="79" t="s">
        <v>219</v>
      </c>
      <c r="E42" s="79" t="s">
        <v>219</v>
      </c>
      <c r="F42" s="79" t="s">
        <v>219</v>
      </c>
      <c r="H42" s="79" t="s">
        <v>219</v>
      </c>
      <c r="I42" s="79" t="s">
        <v>219</v>
      </c>
      <c r="J42" s="79" t="s">
        <v>219</v>
      </c>
      <c r="K42" s="79" t="s">
        <v>219</v>
      </c>
      <c r="L42" s="79"/>
      <c r="M42" s="79">
        <v>18775.525607525557</v>
      </c>
      <c r="O42" s="49">
        <v>3214</v>
      </c>
      <c r="P42" s="49">
        <v>7160</v>
      </c>
      <c r="Q42" s="49">
        <v>4260</v>
      </c>
      <c r="R42" s="49">
        <v>4077</v>
      </c>
      <c r="S42" s="79">
        <v>18711</v>
      </c>
      <c r="U42" s="49">
        <v>7867</v>
      </c>
      <c r="V42" s="49">
        <v>1412.8614807463214</v>
      </c>
      <c r="W42" s="49">
        <v>2869</v>
      </c>
      <c r="X42" s="49">
        <v>2454.3458241120279</v>
      </c>
      <c r="Y42" s="79">
        <f t="shared" si="1"/>
        <v>14603.20730485835</v>
      </c>
      <c r="AA42" s="49">
        <v>816.95133999999996</v>
      </c>
      <c r="AB42" s="49">
        <v>219.77672000000001</v>
      </c>
      <c r="AC42" s="49" t="s">
        <v>219</v>
      </c>
      <c r="AD42" s="79">
        <v>1958.9187400000001</v>
      </c>
      <c r="AE42" s="79">
        <v>2995.6468</v>
      </c>
      <c r="AG42" s="49">
        <v>82.122780000000006</v>
      </c>
      <c r="AH42" s="49" t="s">
        <v>219</v>
      </c>
      <c r="AI42" s="79">
        <v>194.84501</v>
      </c>
      <c r="AJ42" s="56">
        <v>276.96779000000004</v>
      </c>
      <c r="AK42" s="79">
        <f t="shared" si="2"/>
        <v>3272.6145900000001</v>
      </c>
      <c r="AM42" s="49">
        <v>2132.7691242779033</v>
      </c>
      <c r="AN42" s="49">
        <v>4801</v>
      </c>
      <c r="AO42" s="49">
        <v>1200.1213279357696</v>
      </c>
      <c r="AP42" s="49">
        <v>1145.7656300000001</v>
      </c>
      <c r="AQ42" s="79">
        <v>9279.6560822136744</v>
      </c>
      <c r="AS42" s="49">
        <v>3154.7582251032259</v>
      </c>
      <c r="AT42" s="49">
        <v>223.73023578103309</v>
      </c>
      <c r="AU42" s="49" t="s">
        <v>219</v>
      </c>
      <c r="AV42" s="49">
        <v>225.12092999999999</v>
      </c>
      <c r="AW42" s="49">
        <v>121.87907</v>
      </c>
      <c r="AX42" s="79">
        <v>3725.488460884259</v>
      </c>
      <c r="AZ42" s="49">
        <v>1798</v>
      </c>
      <c r="BA42" s="49">
        <v>2700</v>
      </c>
      <c r="BB42" s="49">
        <v>2371</v>
      </c>
      <c r="BC42" s="49">
        <v>4170</v>
      </c>
      <c r="BD42" s="79">
        <v>11039</v>
      </c>
      <c r="BG42" s="49">
        <v>654.80053052699725</v>
      </c>
      <c r="BH42" s="49">
        <v>5261.2118099999998</v>
      </c>
      <c r="BI42" s="79">
        <f t="shared" si="0"/>
        <v>5916.0123405269969</v>
      </c>
    </row>
    <row r="43" spans="1:61" ht="15" customHeight="1" x14ac:dyDescent="0.25">
      <c r="A43" s="78">
        <v>2006</v>
      </c>
      <c r="B43" s="79">
        <v>10394.68051</v>
      </c>
      <c r="C43" s="79">
        <v>534.04362000000003</v>
      </c>
      <c r="D43" s="79">
        <v>154.43558999999999</v>
      </c>
      <c r="E43" s="79">
        <v>0.81808000000000003</v>
      </c>
      <c r="F43" s="79">
        <v>11083.977799999999</v>
      </c>
      <c r="H43" s="79">
        <v>1006.61043</v>
      </c>
      <c r="I43" s="79">
        <v>1708.72073</v>
      </c>
      <c r="J43" s="79" t="s">
        <v>219</v>
      </c>
      <c r="K43" s="79">
        <v>2715.3311599999997</v>
      </c>
      <c r="M43" s="56">
        <v>13799.308959999998</v>
      </c>
      <c r="O43" s="49">
        <v>3053</v>
      </c>
      <c r="P43" s="49">
        <v>6889</v>
      </c>
      <c r="Q43" s="49">
        <v>4017</v>
      </c>
      <c r="R43" s="49">
        <v>3880</v>
      </c>
      <c r="S43" s="79">
        <v>17839</v>
      </c>
      <c r="U43" s="49">
        <v>7815</v>
      </c>
      <c r="V43" s="49">
        <v>1398.3610754859887</v>
      </c>
      <c r="W43" s="49">
        <v>3026</v>
      </c>
      <c r="X43" s="49">
        <v>2532.7984682752895</v>
      </c>
      <c r="Y43" s="79">
        <f t="shared" si="1"/>
        <v>14772.159543761278</v>
      </c>
      <c r="AA43" s="49">
        <v>1109.6456499999999</v>
      </c>
      <c r="AB43" s="49">
        <v>292.16546</v>
      </c>
      <c r="AC43" s="49" t="s">
        <v>219</v>
      </c>
      <c r="AD43" s="79">
        <v>1606.3839499999999</v>
      </c>
      <c r="AE43" s="79">
        <v>3008.19506</v>
      </c>
      <c r="AG43" s="49">
        <v>107.94276000000001</v>
      </c>
      <c r="AH43" s="49" t="s">
        <v>219</v>
      </c>
      <c r="AI43" s="79">
        <v>157.34835000000001</v>
      </c>
      <c r="AJ43" s="56">
        <v>265.29111</v>
      </c>
      <c r="AK43" s="79">
        <f t="shared" si="2"/>
        <v>3273.4861700000001</v>
      </c>
      <c r="AM43" s="49">
        <v>2205.3989060846102</v>
      </c>
      <c r="AN43" s="49">
        <v>4597</v>
      </c>
      <c r="AO43" s="49">
        <v>1458.3652589140306</v>
      </c>
      <c r="AP43" s="49">
        <v>1342.4543799999999</v>
      </c>
      <c r="AQ43" s="79">
        <v>9603.2185449986409</v>
      </c>
      <c r="AS43" s="49">
        <v>3465.1412527906773</v>
      </c>
      <c r="AT43" s="49">
        <v>299.74968265512541</v>
      </c>
      <c r="AU43" s="49" t="s">
        <v>219</v>
      </c>
      <c r="AV43" s="49">
        <v>229.49366000000001</v>
      </c>
      <c r="AW43" s="49">
        <v>153.50633999999999</v>
      </c>
      <c r="AX43" s="79">
        <v>4147.8909354458028</v>
      </c>
      <c r="AZ43" s="49">
        <v>1847</v>
      </c>
      <c r="BA43" s="49">
        <v>2712</v>
      </c>
      <c r="BB43" s="49">
        <v>2400</v>
      </c>
      <c r="BC43" s="49">
        <v>4208</v>
      </c>
      <c r="BD43" s="79">
        <v>11167</v>
      </c>
      <c r="BG43" s="49">
        <v>660.70787210999731</v>
      </c>
      <c r="BH43" s="49">
        <v>5208.71558</v>
      </c>
      <c r="BI43" s="79">
        <f t="shared" si="0"/>
        <v>5869.423452109997</v>
      </c>
    </row>
    <row r="44" spans="1:61" ht="15" customHeight="1" x14ac:dyDescent="0.25">
      <c r="A44" s="78">
        <v>2007</v>
      </c>
      <c r="B44" s="79">
        <v>10823.31948</v>
      </c>
      <c r="C44" s="79">
        <v>561.60491999999999</v>
      </c>
      <c r="D44" s="79">
        <v>166.73921000000001</v>
      </c>
      <c r="E44" s="79">
        <v>0.96406000000000003</v>
      </c>
      <c r="F44" s="79">
        <v>11552.62767</v>
      </c>
      <c r="H44" s="79">
        <v>1112.2802899999999</v>
      </c>
      <c r="I44" s="79">
        <v>1922.6635900000001</v>
      </c>
      <c r="J44" s="79" t="s">
        <v>219</v>
      </c>
      <c r="K44" s="79">
        <v>3034.9438799999998</v>
      </c>
      <c r="M44" s="56">
        <v>14587.571550000001</v>
      </c>
      <c r="O44" s="49">
        <v>2713</v>
      </c>
      <c r="P44" s="49">
        <v>7458</v>
      </c>
      <c r="Q44" s="49">
        <v>3285</v>
      </c>
      <c r="R44" s="49">
        <v>3440</v>
      </c>
      <c r="S44" s="79">
        <v>16896</v>
      </c>
      <c r="U44" s="49">
        <v>7678</v>
      </c>
      <c r="V44" s="49">
        <v>1386.545668134803</v>
      </c>
      <c r="W44" s="49">
        <v>2912</v>
      </c>
      <c r="X44" s="49">
        <v>2603.7630986794898</v>
      </c>
      <c r="Y44" s="79">
        <f t="shared" si="1"/>
        <v>14580.308766814293</v>
      </c>
      <c r="AA44" s="49">
        <v>1490.0977499999999</v>
      </c>
      <c r="AB44" s="49">
        <v>383.80506000000003</v>
      </c>
      <c r="AC44" s="49" t="s">
        <v>219</v>
      </c>
      <c r="AD44" s="50">
        <v>1291.0846300000001</v>
      </c>
      <c r="AE44" s="79">
        <v>3164.9874399999999</v>
      </c>
      <c r="AG44" s="49">
        <v>138.17564999999999</v>
      </c>
      <c r="AH44" s="49" t="s">
        <v>219</v>
      </c>
      <c r="AI44" s="79">
        <v>124.83629000000001</v>
      </c>
      <c r="AJ44" s="56">
        <v>263.01193999999998</v>
      </c>
      <c r="AK44" s="79">
        <f t="shared" si="2"/>
        <v>3427.9993799999997</v>
      </c>
      <c r="AM44" s="49">
        <v>2253.7037873336872</v>
      </c>
      <c r="AN44" s="49">
        <v>4221</v>
      </c>
      <c r="AO44" s="49">
        <v>1735.6289116095841</v>
      </c>
      <c r="AP44" s="49">
        <v>1474.8522599999999</v>
      </c>
      <c r="AQ44" s="79">
        <v>9685.1849589432713</v>
      </c>
      <c r="AS44" s="49">
        <v>3716.8620602332612</v>
      </c>
      <c r="AT44" s="49">
        <v>413.15907146339873</v>
      </c>
      <c r="AU44" s="49" t="s">
        <v>219</v>
      </c>
      <c r="AV44" s="49">
        <v>227.06317000000001</v>
      </c>
      <c r="AW44" s="49">
        <v>175.93682999999999</v>
      </c>
      <c r="AX44" s="79">
        <v>4533.0211316966597</v>
      </c>
      <c r="AZ44" s="49">
        <v>1898</v>
      </c>
      <c r="BA44" s="49">
        <v>2595</v>
      </c>
      <c r="BB44" s="49">
        <v>2423</v>
      </c>
      <c r="BC44" s="49">
        <v>4244</v>
      </c>
      <c r="BD44" s="79">
        <v>11160</v>
      </c>
      <c r="BG44" s="49">
        <v>666.5713025399973</v>
      </c>
      <c r="BH44" s="49">
        <v>5156.6533099999997</v>
      </c>
      <c r="BI44" s="79">
        <f t="shared" si="0"/>
        <v>5823.224612539997</v>
      </c>
    </row>
    <row r="45" spans="1:61" ht="15" customHeight="1" x14ac:dyDescent="0.25">
      <c r="A45" s="78">
        <v>2008</v>
      </c>
      <c r="B45" s="79">
        <v>11100.20493</v>
      </c>
      <c r="C45" s="79">
        <v>603.54848000000004</v>
      </c>
      <c r="D45" s="79">
        <v>199.48490000000001</v>
      </c>
      <c r="E45" s="79">
        <v>1.522</v>
      </c>
      <c r="F45" s="79">
        <v>11904.76031</v>
      </c>
      <c r="H45" s="79">
        <v>1214.40922</v>
      </c>
      <c r="I45" s="79">
        <v>2186.6025300000001</v>
      </c>
      <c r="J45" s="79">
        <v>0.17752999999999999</v>
      </c>
      <c r="K45" s="79">
        <v>3401.1892800000001</v>
      </c>
      <c r="M45" s="56">
        <v>15305.94959</v>
      </c>
      <c r="O45" s="49">
        <v>2628</v>
      </c>
      <c r="P45" s="49">
        <v>7526</v>
      </c>
      <c r="Q45" s="49">
        <v>3192</v>
      </c>
      <c r="R45" s="49">
        <v>3326</v>
      </c>
      <c r="S45" s="79">
        <v>16672</v>
      </c>
      <c r="U45" s="49">
        <v>7583</v>
      </c>
      <c r="V45" s="49">
        <v>1377.3123340214968</v>
      </c>
      <c r="W45" s="49">
        <v>2868</v>
      </c>
      <c r="X45" s="49">
        <v>2669.3408536405555</v>
      </c>
      <c r="Y45" s="79">
        <f t="shared" si="1"/>
        <v>14497.653187662052</v>
      </c>
      <c r="AA45" s="49">
        <v>1955.38293</v>
      </c>
      <c r="AB45" s="49">
        <v>491.53814</v>
      </c>
      <c r="AC45" s="49" t="s">
        <v>219</v>
      </c>
      <c r="AD45" s="50">
        <v>991.61445000000003</v>
      </c>
      <c r="AE45" s="79">
        <v>3438.5355199999999</v>
      </c>
      <c r="AG45" s="49">
        <v>172.53531000000001</v>
      </c>
      <c r="AH45" s="49" t="s">
        <v>219</v>
      </c>
      <c r="AI45" s="79">
        <v>94.780320000000003</v>
      </c>
      <c r="AJ45" s="56">
        <v>267.31563</v>
      </c>
      <c r="AK45" s="79">
        <f t="shared" si="2"/>
        <v>3705.85115</v>
      </c>
      <c r="AM45" s="49">
        <v>2154.5667937744106</v>
      </c>
      <c r="AN45" s="49">
        <v>3676</v>
      </c>
      <c r="AO45" s="49">
        <v>2031.91228602243</v>
      </c>
      <c r="AP45" s="49">
        <v>1569.05711</v>
      </c>
      <c r="AQ45" s="79">
        <v>9431.5361897968414</v>
      </c>
      <c r="AS45" s="49">
        <v>3744.5494032329707</v>
      </c>
      <c r="AT45" s="49">
        <v>542.34804354497908</v>
      </c>
      <c r="AU45" s="49" t="s">
        <v>219</v>
      </c>
      <c r="AV45" s="49">
        <v>202.65407999999999</v>
      </c>
      <c r="AW45" s="49">
        <v>191.34592000000001</v>
      </c>
      <c r="AX45" s="79">
        <v>4680.8974467779499</v>
      </c>
      <c r="AZ45" s="49">
        <v>1942</v>
      </c>
      <c r="BA45" s="49">
        <v>2560</v>
      </c>
      <c r="BB45" s="49">
        <v>2451</v>
      </c>
      <c r="BC45" s="49">
        <v>4278</v>
      </c>
      <c r="BD45" s="79">
        <v>11231</v>
      </c>
      <c r="BG45" s="49">
        <v>672.82218431999729</v>
      </c>
      <c r="BH45" s="49">
        <v>5105.0913700000001</v>
      </c>
      <c r="BI45" s="79">
        <f t="shared" si="0"/>
        <v>5777.9135543199973</v>
      </c>
    </row>
    <row r="46" spans="1:61" ht="15" customHeight="1" x14ac:dyDescent="0.25">
      <c r="A46" s="78">
        <v>2009</v>
      </c>
      <c r="B46" s="79">
        <v>8370.4069</v>
      </c>
      <c r="C46" s="79">
        <v>913.74787000000003</v>
      </c>
      <c r="D46" s="79">
        <v>617.21376999999995</v>
      </c>
      <c r="E46" s="79">
        <v>9.8521800000000006</v>
      </c>
      <c r="F46" s="79">
        <v>9911.2207199999993</v>
      </c>
      <c r="H46" s="79">
        <v>1079.92317</v>
      </c>
      <c r="I46" s="79">
        <v>2611.6213299999999</v>
      </c>
      <c r="J46" s="79">
        <v>1.87863</v>
      </c>
      <c r="K46" s="79">
        <v>3693.4231300000001</v>
      </c>
      <c r="M46" s="56">
        <v>13604.64385</v>
      </c>
      <c r="O46" s="49">
        <v>2523</v>
      </c>
      <c r="P46" s="49">
        <v>7487</v>
      </c>
      <c r="Q46" s="49">
        <v>3085</v>
      </c>
      <c r="R46" s="49">
        <v>3183</v>
      </c>
      <c r="S46" s="79">
        <v>16278</v>
      </c>
      <c r="U46" s="49">
        <v>7472</v>
      </c>
      <c r="V46" s="49">
        <v>1382.7042809614288</v>
      </c>
      <c r="W46" s="49">
        <v>2964</v>
      </c>
      <c r="X46" s="49">
        <v>2725.2714291747716</v>
      </c>
      <c r="Y46" s="79">
        <f t="shared" si="1"/>
        <v>14543.975710136201</v>
      </c>
      <c r="AA46" s="49">
        <v>2249.9880800000001</v>
      </c>
      <c r="AB46" s="49">
        <v>518.91891999999996</v>
      </c>
      <c r="AC46" s="49" t="s">
        <v>219</v>
      </c>
      <c r="AD46" s="50">
        <v>699.18384000000003</v>
      </c>
      <c r="AE46" s="79">
        <v>3468.0908400000003</v>
      </c>
      <c r="AG46" s="49">
        <v>192.69077999999999</v>
      </c>
      <c r="AH46" s="49" t="s">
        <v>219</v>
      </c>
      <c r="AI46" s="79">
        <v>66.303039999999996</v>
      </c>
      <c r="AJ46" s="56">
        <v>258.99381999999997</v>
      </c>
      <c r="AK46" s="79">
        <f t="shared" si="2"/>
        <v>3727.0846600000004</v>
      </c>
      <c r="AM46" s="49">
        <v>2074.9691872923354</v>
      </c>
      <c r="AN46" s="49">
        <v>3098</v>
      </c>
      <c r="AO46" s="49">
        <v>2347.2153821525685</v>
      </c>
      <c r="AP46" s="49">
        <v>1668.97297</v>
      </c>
      <c r="AQ46" s="79">
        <v>9189.1575394449046</v>
      </c>
      <c r="AS46" s="49">
        <v>3500.4020840786425</v>
      </c>
      <c r="AT46" s="49">
        <v>650.68644778791077</v>
      </c>
      <c r="AU46" s="49" t="s">
        <v>219</v>
      </c>
      <c r="AV46" s="49">
        <v>175.51016000000001</v>
      </c>
      <c r="AW46" s="49">
        <v>205.48983999999999</v>
      </c>
      <c r="AX46" s="79">
        <v>4532.0885318665532</v>
      </c>
      <c r="AZ46" s="49">
        <v>1972</v>
      </c>
      <c r="BA46" s="49">
        <v>2613</v>
      </c>
      <c r="BB46" s="49">
        <v>2473</v>
      </c>
      <c r="BC46" s="49">
        <v>4310</v>
      </c>
      <c r="BD46" s="79">
        <v>11368</v>
      </c>
      <c r="BG46" s="49">
        <v>669.74460583354141</v>
      </c>
      <c r="BH46" s="49">
        <v>5054.0411800000002</v>
      </c>
      <c r="BI46" s="79">
        <f t="shared" si="0"/>
        <v>5723.7857858335419</v>
      </c>
    </row>
    <row r="47" spans="1:61" ht="15" customHeight="1" x14ac:dyDescent="0.25">
      <c r="A47" s="78">
        <v>2010</v>
      </c>
      <c r="B47" s="79">
        <v>8377.9508499999993</v>
      </c>
      <c r="C47" s="79">
        <v>985.27545999999995</v>
      </c>
      <c r="D47" s="79">
        <v>689.29718000000003</v>
      </c>
      <c r="E47" s="79">
        <v>11.19256</v>
      </c>
      <c r="F47" s="79">
        <v>10063.716049999999</v>
      </c>
      <c r="H47" s="79">
        <v>931.26279999999997</v>
      </c>
      <c r="I47" s="79">
        <v>3072.5319300000001</v>
      </c>
      <c r="J47" s="79">
        <v>4.0183200000000001</v>
      </c>
      <c r="K47" s="79">
        <v>4007.8130500000002</v>
      </c>
      <c r="M47" s="56">
        <v>14071.5291</v>
      </c>
      <c r="O47" s="49">
        <v>2480</v>
      </c>
      <c r="P47" s="49">
        <v>7499</v>
      </c>
      <c r="Q47" s="49">
        <v>3004</v>
      </c>
      <c r="R47" s="49">
        <v>3121</v>
      </c>
      <c r="S47" s="79">
        <v>16104</v>
      </c>
      <c r="U47" s="49">
        <v>7372</v>
      </c>
      <c r="V47" s="49">
        <v>1388.384777526687</v>
      </c>
      <c r="W47" s="49">
        <v>3003</v>
      </c>
      <c r="X47" s="49">
        <v>2732.0909017295621</v>
      </c>
      <c r="Y47" s="79">
        <f t="shared" si="1"/>
        <v>14495.475679256249</v>
      </c>
      <c r="AA47" s="49">
        <v>2617.8286699999999</v>
      </c>
      <c r="AB47" s="49">
        <v>574.52759000000003</v>
      </c>
      <c r="AC47" s="49" t="s">
        <v>219</v>
      </c>
      <c r="AD47" s="50">
        <v>489.33915999999999</v>
      </c>
      <c r="AE47" s="79">
        <v>3681.69542</v>
      </c>
      <c r="AG47" s="49">
        <v>226.92590000000001</v>
      </c>
      <c r="AH47" s="49" t="s">
        <v>219</v>
      </c>
      <c r="AI47" s="79">
        <v>45.553570000000001</v>
      </c>
      <c r="AJ47" s="56">
        <v>272.47946999999999</v>
      </c>
      <c r="AK47" s="79">
        <f t="shared" si="2"/>
        <v>3954.1748900000002</v>
      </c>
      <c r="AM47" s="49">
        <v>1903.8286395947878</v>
      </c>
      <c r="AN47" s="49">
        <v>2528</v>
      </c>
      <c r="AO47" s="49">
        <v>2681.5382</v>
      </c>
      <c r="AP47" s="49">
        <v>1747.6667399999999</v>
      </c>
      <c r="AQ47" s="79">
        <v>8861.0335795947885</v>
      </c>
      <c r="AS47" s="49">
        <v>3057.5763058529369</v>
      </c>
      <c r="AT47" s="49">
        <v>700.68305069764779</v>
      </c>
      <c r="AU47" s="49">
        <v>783</v>
      </c>
      <c r="AV47" s="49">
        <v>150.15711999999999</v>
      </c>
      <c r="AW47" s="49">
        <v>221.84288000000001</v>
      </c>
      <c r="AX47" s="79">
        <v>4913.2593565505849</v>
      </c>
      <c r="AZ47" s="49">
        <v>2046</v>
      </c>
      <c r="BA47" s="49">
        <v>2676</v>
      </c>
      <c r="BB47" s="49">
        <v>2479</v>
      </c>
      <c r="BC47" s="49">
        <v>4343</v>
      </c>
      <c r="BD47" s="79">
        <v>11544</v>
      </c>
      <c r="BG47" s="49">
        <v>666.82824483181435</v>
      </c>
      <c r="BH47" s="49">
        <v>5006.0703000000003</v>
      </c>
      <c r="BI47" s="79">
        <f t="shared" si="0"/>
        <v>5672.8985448318144</v>
      </c>
    </row>
    <row r="48" spans="1:61" ht="15" customHeight="1" x14ac:dyDescent="0.25">
      <c r="A48" s="78">
        <v>2011</v>
      </c>
      <c r="B48" s="79">
        <v>8459.7015699999993</v>
      </c>
      <c r="C48" s="79">
        <v>1053.1247000000001</v>
      </c>
      <c r="D48" s="79">
        <v>755.01215000000002</v>
      </c>
      <c r="E48" s="79">
        <v>12.40028</v>
      </c>
      <c r="F48" s="79">
        <v>10280.2387</v>
      </c>
      <c r="H48" s="79">
        <v>974.58178999999996</v>
      </c>
      <c r="I48" s="79">
        <v>3448.9477200000001</v>
      </c>
      <c r="J48" s="79">
        <v>4.9911099999999999</v>
      </c>
      <c r="K48" s="79">
        <v>4428.5206200000002</v>
      </c>
      <c r="M48" s="56">
        <v>14708.759320000001</v>
      </c>
      <c r="O48" s="49">
        <v>2374</v>
      </c>
      <c r="P48" s="49">
        <v>7369</v>
      </c>
      <c r="Q48" s="49">
        <v>2678</v>
      </c>
      <c r="R48" s="49">
        <v>2977</v>
      </c>
      <c r="S48" s="79">
        <v>15398</v>
      </c>
      <c r="U48" s="49">
        <v>7371</v>
      </c>
      <c r="V48" s="49">
        <v>1389.9441235936786</v>
      </c>
      <c r="W48" s="49">
        <v>3045</v>
      </c>
      <c r="X48" s="49">
        <v>2719.0741495489237</v>
      </c>
      <c r="Y48" s="79">
        <f t="shared" si="1"/>
        <v>14525.018273142603</v>
      </c>
      <c r="AA48" s="49">
        <v>2609.7142699999999</v>
      </c>
      <c r="AB48" s="49">
        <v>528.89856999999995</v>
      </c>
      <c r="AC48" s="49" t="s">
        <v>219</v>
      </c>
      <c r="AD48" s="50">
        <v>293.69790999999998</v>
      </c>
      <c r="AE48" s="79">
        <v>3432.3107499999996</v>
      </c>
      <c r="AG48" s="49">
        <v>224.85571999999999</v>
      </c>
      <c r="AH48" s="49" t="s">
        <v>219</v>
      </c>
      <c r="AI48" s="79">
        <v>27.19087</v>
      </c>
      <c r="AJ48" s="56">
        <v>252.04658999999998</v>
      </c>
      <c r="AK48" s="79">
        <f t="shared" si="2"/>
        <v>3684.3573399999996</v>
      </c>
      <c r="AM48" s="49">
        <v>1706.6114742776679</v>
      </c>
      <c r="AN48" s="49">
        <v>2036</v>
      </c>
      <c r="AO48" s="49">
        <v>2724.2586322000002</v>
      </c>
      <c r="AP48" s="49">
        <v>1770.4390800000001</v>
      </c>
      <c r="AQ48" s="79">
        <v>8237.3091864776688</v>
      </c>
      <c r="AS48" s="49">
        <v>2504.8159687433586</v>
      </c>
      <c r="AT48" s="49">
        <v>723.64950640331381</v>
      </c>
      <c r="AU48" s="49">
        <v>796</v>
      </c>
      <c r="AV48" s="49">
        <v>128.29445999999999</v>
      </c>
      <c r="AW48" s="49">
        <v>241.70554000000001</v>
      </c>
      <c r="AX48" s="79">
        <v>4394.4654751466724</v>
      </c>
      <c r="AZ48" s="49">
        <v>2062</v>
      </c>
      <c r="BA48" s="49">
        <v>2685</v>
      </c>
      <c r="BB48" s="49">
        <v>2486</v>
      </c>
      <c r="BC48" s="49">
        <v>4374</v>
      </c>
      <c r="BD48" s="79">
        <v>11607</v>
      </c>
      <c r="BG48" s="49">
        <v>665.65736159698326</v>
      </c>
      <c r="BH48" s="49">
        <v>4961.1484600000003</v>
      </c>
      <c r="BI48" s="79">
        <f t="shared" si="0"/>
        <v>5626.8058215969832</v>
      </c>
    </row>
    <row r="49" spans="1:61" ht="15" customHeight="1" x14ac:dyDescent="0.25">
      <c r="A49" s="78">
        <v>2012</v>
      </c>
      <c r="B49" s="79">
        <v>7752.5315499999997</v>
      </c>
      <c r="C49" s="79">
        <v>1277.1790100000001</v>
      </c>
      <c r="D49" s="79">
        <v>930.47362999999996</v>
      </c>
      <c r="E49" s="79">
        <v>15.92094</v>
      </c>
      <c r="F49" s="79">
        <v>9976.1051299999999</v>
      </c>
      <c r="H49" s="79">
        <v>1054.6850999999999</v>
      </c>
      <c r="I49" s="79">
        <v>3820.9064800000001</v>
      </c>
      <c r="J49" s="79">
        <v>8.8610199999999999</v>
      </c>
      <c r="K49" s="79">
        <v>4884.4526000000005</v>
      </c>
      <c r="M49" s="56">
        <v>14860.55773</v>
      </c>
      <c r="O49" s="49">
        <v>2269</v>
      </c>
      <c r="P49" s="49">
        <v>7241</v>
      </c>
      <c r="Q49" s="49">
        <v>2368</v>
      </c>
      <c r="R49" s="49">
        <v>2835</v>
      </c>
      <c r="S49" s="79">
        <v>14713</v>
      </c>
      <c r="U49" s="49">
        <v>7254</v>
      </c>
      <c r="V49" s="49">
        <v>1394.7275223129736</v>
      </c>
      <c r="W49" s="49">
        <v>3095</v>
      </c>
      <c r="X49" s="49">
        <v>2699.1633259096911</v>
      </c>
      <c r="Y49" s="79">
        <f t="shared" si="1"/>
        <v>14442.890848222663</v>
      </c>
      <c r="AA49" s="49">
        <v>2445.5652599999999</v>
      </c>
      <c r="AB49" s="49">
        <v>458.18540999999999</v>
      </c>
      <c r="AC49" s="49" t="s">
        <v>219</v>
      </c>
      <c r="AD49" s="50">
        <v>157.50479999999999</v>
      </c>
      <c r="AE49" s="79">
        <v>3061.2554700000001</v>
      </c>
      <c r="AG49" s="49">
        <v>215.10881000000001</v>
      </c>
      <c r="AH49" s="49" t="s">
        <v>219</v>
      </c>
      <c r="AI49" s="79">
        <v>14.5389</v>
      </c>
      <c r="AJ49" s="56">
        <v>229.64771000000002</v>
      </c>
      <c r="AK49" s="79">
        <f t="shared" si="2"/>
        <v>3290.9031800000002</v>
      </c>
      <c r="AM49" s="49">
        <v>1560.3098604930838</v>
      </c>
      <c r="AN49" s="49">
        <v>1556</v>
      </c>
      <c r="AO49" s="49">
        <v>2630.9758887999997</v>
      </c>
      <c r="AP49" s="49">
        <v>1750.36996</v>
      </c>
      <c r="AQ49" s="79">
        <v>7497.6557092930834</v>
      </c>
      <c r="AS49" s="49">
        <v>1848.6143532706285</v>
      </c>
      <c r="AT49" s="49">
        <v>677.57202782193826</v>
      </c>
      <c r="AU49" s="49">
        <v>811</v>
      </c>
      <c r="AV49" s="49">
        <v>113.07209999999998</v>
      </c>
      <c r="AW49" s="49">
        <v>261.92790000000002</v>
      </c>
      <c r="AX49" s="79">
        <v>3712.186381092567</v>
      </c>
      <c r="AZ49" s="49">
        <v>2132</v>
      </c>
      <c r="BA49" s="49">
        <v>2872</v>
      </c>
      <c r="BB49" s="49">
        <v>2495</v>
      </c>
      <c r="BC49" s="49">
        <v>4408</v>
      </c>
      <c r="BD49" s="79">
        <v>11907</v>
      </c>
      <c r="BG49" s="49">
        <v>662.91895959237615</v>
      </c>
      <c r="BH49" s="49">
        <v>4919.2452599999997</v>
      </c>
      <c r="BI49" s="79">
        <f t="shared" si="0"/>
        <v>5582.164219592376</v>
      </c>
    </row>
    <row r="50" spans="1:61" ht="15" customHeight="1" x14ac:dyDescent="0.25">
      <c r="A50" s="78">
        <v>2013</v>
      </c>
      <c r="B50" s="79">
        <v>3238.94965</v>
      </c>
      <c r="C50" s="79">
        <v>2905.7823899999999</v>
      </c>
      <c r="D50" s="79">
        <v>1410.96003</v>
      </c>
      <c r="E50" s="79">
        <v>30.393820000000002</v>
      </c>
      <c r="F50" s="79">
        <v>7586.0858900000003</v>
      </c>
      <c r="H50" s="79">
        <v>1176.12934</v>
      </c>
      <c r="I50" s="79">
        <v>3906.0206699999999</v>
      </c>
      <c r="J50" s="79">
        <v>20.013639999999999</v>
      </c>
      <c r="K50" s="79">
        <v>5102.1636499999995</v>
      </c>
      <c r="M50" s="56">
        <v>12688.249540000001</v>
      </c>
      <c r="O50" s="49">
        <v>2160</v>
      </c>
      <c r="P50" s="49">
        <v>7105</v>
      </c>
      <c r="Q50" s="49">
        <v>2071</v>
      </c>
      <c r="R50" s="49">
        <v>2694</v>
      </c>
      <c r="S50" s="79">
        <v>14030</v>
      </c>
      <c r="U50" s="49">
        <v>7176</v>
      </c>
      <c r="V50" s="49">
        <v>1398.4462719863161</v>
      </c>
      <c r="W50" s="49">
        <v>3079</v>
      </c>
      <c r="X50" s="49">
        <v>2677.7750256737136</v>
      </c>
      <c r="Y50" s="79">
        <f t="shared" si="1"/>
        <v>14331.221297660031</v>
      </c>
      <c r="AA50" s="49">
        <v>2164.8903100000002</v>
      </c>
      <c r="AB50" s="49">
        <v>354.93925999999999</v>
      </c>
      <c r="AC50" s="49" t="s">
        <v>219</v>
      </c>
      <c r="AD50" s="50">
        <v>70.92407</v>
      </c>
      <c r="AE50" s="79">
        <v>2590.7536400000004</v>
      </c>
      <c r="AG50" s="49">
        <v>195.17742000000001</v>
      </c>
      <c r="AH50" s="49" t="s">
        <v>219</v>
      </c>
      <c r="AI50" s="79">
        <v>6.5766400000000003</v>
      </c>
      <c r="AJ50" s="56">
        <v>201.75406000000001</v>
      </c>
      <c r="AK50" s="79">
        <f t="shared" si="2"/>
        <v>2792.5077000000006</v>
      </c>
      <c r="AM50" s="49">
        <v>1398.4537300011416</v>
      </c>
      <c r="AN50" s="49">
        <v>1217</v>
      </c>
      <c r="AO50" s="49">
        <v>2567.6381249999995</v>
      </c>
      <c r="AP50" s="49">
        <v>1712.28035</v>
      </c>
      <c r="AQ50" s="79">
        <v>6895.3722050011411</v>
      </c>
      <c r="AS50" s="49">
        <v>1400.5831218404483</v>
      </c>
      <c r="AT50" s="49">
        <v>682.16352667454146</v>
      </c>
      <c r="AU50" s="49">
        <v>802</v>
      </c>
      <c r="AV50" s="49">
        <v>102.02411000000001</v>
      </c>
      <c r="AW50" s="49">
        <v>277.97588999999999</v>
      </c>
      <c r="AX50" s="79">
        <v>3264.7466485149898</v>
      </c>
      <c r="AZ50" s="49">
        <v>2179</v>
      </c>
      <c r="BA50" s="49">
        <v>2924</v>
      </c>
      <c r="BB50" s="49">
        <v>2485</v>
      </c>
      <c r="BC50" s="49">
        <v>4443</v>
      </c>
      <c r="BD50" s="79">
        <v>12031</v>
      </c>
      <c r="BG50" s="49">
        <v>660.89266633565433</v>
      </c>
      <c r="BH50" s="49">
        <v>4880.3305200000004</v>
      </c>
      <c r="BI50" s="79">
        <f t="shared" si="0"/>
        <v>5541.2231863356546</v>
      </c>
    </row>
    <row r="51" spans="1:61" ht="15" customHeight="1" x14ac:dyDescent="0.25">
      <c r="A51" s="78">
        <v>2014</v>
      </c>
      <c r="B51" s="79">
        <v>2223.3268800000001</v>
      </c>
      <c r="C51" s="79">
        <v>3266.9644600000001</v>
      </c>
      <c r="D51" s="79">
        <v>1463.3993800000001</v>
      </c>
      <c r="E51" s="79">
        <v>35.113610000000001</v>
      </c>
      <c r="F51" s="79">
        <v>6988.8043299999999</v>
      </c>
      <c r="H51" s="79">
        <v>1366.52954</v>
      </c>
      <c r="I51" s="79">
        <v>3839.6314699999998</v>
      </c>
      <c r="J51" s="79">
        <v>44.938200000000002</v>
      </c>
      <c r="K51" s="79">
        <v>5251.0992099999994</v>
      </c>
      <c r="M51" s="56">
        <v>12239.903539999999</v>
      </c>
      <c r="O51" s="49">
        <v>2051</v>
      </c>
      <c r="P51" s="49">
        <v>6967</v>
      </c>
      <c r="Q51" s="49">
        <v>1790</v>
      </c>
      <c r="R51" s="49">
        <v>2559</v>
      </c>
      <c r="S51" s="79">
        <v>13367</v>
      </c>
      <c r="U51" s="49">
        <v>7138</v>
      </c>
      <c r="V51" s="49">
        <v>1403.6176494713409</v>
      </c>
      <c r="W51" s="49">
        <v>3162</v>
      </c>
      <c r="X51" s="49">
        <v>2659.6335931572862</v>
      </c>
      <c r="Y51" s="79">
        <f t="shared" si="1"/>
        <v>14363.251242628627</v>
      </c>
      <c r="AA51" s="49">
        <v>1878.2703799999999</v>
      </c>
      <c r="AB51" s="49">
        <v>256.36196000000001</v>
      </c>
      <c r="AC51" s="49" t="s">
        <v>219</v>
      </c>
      <c r="AD51" s="50">
        <v>26.48582</v>
      </c>
      <c r="AE51" s="79">
        <v>2161.11816</v>
      </c>
      <c r="AG51" s="49">
        <v>176.08363</v>
      </c>
      <c r="AH51" s="49" t="s">
        <v>219</v>
      </c>
      <c r="AI51" s="79">
        <v>2.47532</v>
      </c>
      <c r="AJ51" s="56">
        <v>178.55895000000001</v>
      </c>
      <c r="AK51" s="79">
        <f t="shared" si="2"/>
        <v>2339.6771100000001</v>
      </c>
      <c r="AM51" s="49">
        <v>1334.3094695546065</v>
      </c>
      <c r="AN51" s="49">
        <v>972</v>
      </c>
      <c r="AO51" s="49">
        <v>2357.2064999999998</v>
      </c>
      <c r="AP51" s="49">
        <v>1705.1324999999999</v>
      </c>
      <c r="AQ51" s="79">
        <v>6368.648469554606</v>
      </c>
      <c r="AS51" s="49">
        <v>1074.9390299626407</v>
      </c>
      <c r="AT51" s="49">
        <v>709.87754716007839</v>
      </c>
      <c r="AU51" s="49">
        <v>790</v>
      </c>
      <c r="AV51" s="49">
        <v>94.667919999999981</v>
      </c>
      <c r="AW51" s="49">
        <v>291.33208000000002</v>
      </c>
      <c r="AX51" s="79">
        <v>2960.8165771227191</v>
      </c>
      <c r="AZ51" s="49">
        <v>2229</v>
      </c>
      <c r="BA51" s="49">
        <v>2976</v>
      </c>
      <c r="BB51" s="49">
        <v>2478</v>
      </c>
      <c r="BC51" s="49">
        <v>4479</v>
      </c>
      <c r="BD51" s="79">
        <v>12162</v>
      </c>
      <c r="BG51" s="49">
        <v>659.82635587134428</v>
      </c>
      <c r="BH51" s="49">
        <v>4844.3743599999998</v>
      </c>
      <c r="BI51" s="79">
        <f t="shared" si="0"/>
        <v>5504.2007158713441</v>
      </c>
    </row>
    <row r="52" spans="1:61" ht="15" customHeight="1" x14ac:dyDescent="0.25">
      <c r="A52" s="78">
        <v>2015</v>
      </c>
      <c r="B52" s="79">
        <v>1844.1518599999999</v>
      </c>
      <c r="C52" s="79">
        <v>3375.5769500000001</v>
      </c>
      <c r="D52" s="79">
        <v>1464.58052</v>
      </c>
      <c r="E52" s="79">
        <v>40.246459999999999</v>
      </c>
      <c r="F52" s="79">
        <v>6724.5557900000003</v>
      </c>
      <c r="H52" s="79">
        <v>1223.4454699999999</v>
      </c>
      <c r="I52" s="79">
        <v>3906.4623799999999</v>
      </c>
      <c r="J52" s="79">
        <v>80.263180000000006</v>
      </c>
      <c r="K52" s="79">
        <v>5210.1710299999995</v>
      </c>
      <c r="M52" s="56">
        <v>11934.72682</v>
      </c>
      <c r="O52" s="49">
        <v>1945</v>
      </c>
      <c r="P52" s="49">
        <v>6826</v>
      </c>
      <c r="Q52" s="49">
        <v>1522</v>
      </c>
      <c r="R52" s="49">
        <v>2432</v>
      </c>
      <c r="S52" s="79">
        <v>12725</v>
      </c>
      <c r="U52" s="49">
        <v>7119</v>
      </c>
      <c r="V52" s="49">
        <v>1409.2603858687357</v>
      </c>
      <c r="W52" s="49">
        <v>3186</v>
      </c>
      <c r="X52" s="49">
        <v>2640.6852054654487</v>
      </c>
      <c r="Y52" s="79">
        <f t="shared" si="1"/>
        <v>14354.945591334184</v>
      </c>
      <c r="AA52" s="49">
        <v>1707.0878600000001</v>
      </c>
      <c r="AB52" s="49">
        <v>179.32579999999999</v>
      </c>
      <c r="AC52" s="49" t="s">
        <v>219</v>
      </c>
      <c r="AD52" s="50">
        <v>8.2549100000000006</v>
      </c>
      <c r="AE52" s="79">
        <v>1894.6685700000003</v>
      </c>
      <c r="AG52" s="49">
        <v>165.93306999999999</v>
      </c>
      <c r="AH52" s="49" t="s">
        <v>219</v>
      </c>
      <c r="AI52" s="79">
        <v>0.77373999999999998</v>
      </c>
      <c r="AJ52" s="56">
        <v>166.70680999999999</v>
      </c>
      <c r="AK52" s="79">
        <f t="shared" si="2"/>
        <v>2061.3753800000004</v>
      </c>
      <c r="AM52" s="49">
        <v>1298.0609349228789</v>
      </c>
      <c r="AN52" s="49">
        <v>801</v>
      </c>
      <c r="AO52" s="49">
        <v>2074.0833000000002</v>
      </c>
      <c r="AP52" s="49">
        <v>1729.97777</v>
      </c>
      <c r="AQ52" s="79">
        <v>5903.1220049228796</v>
      </c>
      <c r="AS52" s="49">
        <v>891.55757764425346</v>
      </c>
      <c r="AT52" s="49">
        <v>789.46002860456178</v>
      </c>
      <c r="AU52" s="49">
        <v>755</v>
      </c>
      <c r="AV52" s="49">
        <v>88.740340000000003</v>
      </c>
      <c r="AW52" s="49">
        <v>300.25966</v>
      </c>
      <c r="AX52" s="79">
        <v>2825.0176062488154</v>
      </c>
      <c r="AZ52" s="49">
        <v>2277</v>
      </c>
      <c r="BA52" s="49">
        <v>3024</v>
      </c>
      <c r="BB52" s="49">
        <v>2471</v>
      </c>
      <c r="BC52" s="49">
        <v>4517</v>
      </c>
      <c r="BD52" s="79">
        <v>12289</v>
      </c>
      <c r="BG52" s="49">
        <v>644.34021645076712</v>
      </c>
      <c r="BH52" s="49">
        <v>4811.3471799999998</v>
      </c>
      <c r="BI52" s="79">
        <f t="shared" si="0"/>
        <v>5455.6873964507668</v>
      </c>
    </row>
    <row r="53" spans="1:61" ht="15" customHeight="1" x14ac:dyDescent="0.25">
      <c r="A53" s="78">
        <v>2016</v>
      </c>
      <c r="B53" s="79">
        <v>1479.84655</v>
      </c>
      <c r="C53" s="79">
        <v>3507.4906900000001</v>
      </c>
      <c r="D53" s="79">
        <v>1456.9296099999999</v>
      </c>
      <c r="E53" s="79">
        <v>47.731110000000001</v>
      </c>
      <c r="F53" s="79">
        <v>6491.9979599999997</v>
      </c>
      <c r="H53" s="79">
        <v>975.06816000000003</v>
      </c>
      <c r="I53" s="79">
        <v>3964.5692899999999</v>
      </c>
      <c r="J53" s="79">
        <v>122.60735</v>
      </c>
      <c r="K53" s="79">
        <v>5062.2448000000004</v>
      </c>
      <c r="M53" s="56">
        <v>11554.242760000001</v>
      </c>
      <c r="O53" s="49">
        <v>1850</v>
      </c>
      <c r="P53" s="49">
        <v>6677</v>
      </c>
      <c r="Q53" s="49">
        <v>1368</v>
      </c>
      <c r="R53" s="49">
        <v>2151</v>
      </c>
      <c r="S53" s="79">
        <v>12046</v>
      </c>
      <c r="U53" s="49">
        <v>7111</v>
      </c>
      <c r="V53" s="49">
        <v>1414.5234796</v>
      </c>
      <c r="W53" s="49">
        <v>3214</v>
      </c>
      <c r="X53" s="49">
        <v>2561.1059397199547</v>
      </c>
      <c r="Y53" s="79">
        <f t="shared" si="1"/>
        <v>14300.629419319956</v>
      </c>
      <c r="AA53" s="49">
        <v>1610.2825700000001</v>
      </c>
      <c r="AB53" s="49">
        <v>114.12339</v>
      </c>
      <c r="AC53" s="49">
        <v>4.8106900000000001</v>
      </c>
      <c r="AD53" s="56">
        <v>2.00705</v>
      </c>
      <c r="AE53" s="79">
        <v>1731.2237</v>
      </c>
      <c r="AG53" s="49">
        <v>167.26222000000001</v>
      </c>
      <c r="AH53" s="49" t="s">
        <v>219</v>
      </c>
      <c r="AI53" s="79">
        <v>0.18884999999999999</v>
      </c>
      <c r="AJ53" s="56">
        <v>167.45107000000002</v>
      </c>
      <c r="AK53" s="79">
        <f t="shared" si="2"/>
        <v>1898.6747700000001</v>
      </c>
      <c r="AM53" s="49">
        <v>1282.1942196255077</v>
      </c>
      <c r="AN53" s="49">
        <v>690</v>
      </c>
      <c r="AO53" s="49">
        <v>1932.3377399999999</v>
      </c>
      <c r="AP53" s="49">
        <v>1750.2239500000001</v>
      </c>
      <c r="AQ53" s="79">
        <v>5654.7559096255081</v>
      </c>
      <c r="AS53" s="49">
        <v>782.10113072631157</v>
      </c>
      <c r="AT53" s="49">
        <v>893.91201748842354</v>
      </c>
      <c r="AU53" s="49">
        <v>661</v>
      </c>
      <c r="AV53" s="49">
        <v>84.378930000000025</v>
      </c>
      <c r="AW53" s="49">
        <v>305.62106999999997</v>
      </c>
      <c r="AX53" s="79">
        <v>2727.0131482147353</v>
      </c>
      <c r="AZ53" s="49">
        <v>2325</v>
      </c>
      <c r="BA53" s="49">
        <v>3068</v>
      </c>
      <c r="BB53" s="49">
        <v>2467</v>
      </c>
      <c r="BC53" s="49">
        <v>4557</v>
      </c>
      <c r="BD53" s="79">
        <v>12417</v>
      </c>
      <c r="BG53" s="49">
        <v>624.14664042974846</v>
      </c>
      <c r="BH53" s="49">
        <v>4781.2196999999996</v>
      </c>
      <c r="BI53" s="79">
        <f t="shared" si="0"/>
        <v>5405.3663404297477</v>
      </c>
    </row>
    <row r="54" spans="1:61" ht="15" customHeight="1" x14ac:dyDescent="0.25">
      <c r="A54" s="78">
        <v>2017</v>
      </c>
      <c r="B54" s="79">
        <v>976.58281999999997</v>
      </c>
      <c r="C54" s="79">
        <v>3733.4758999999999</v>
      </c>
      <c r="D54" s="79">
        <v>1421.7950499999999</v>
      </c>
      <c r="E54" s="79">
        <v>64.901960000000003</v>
      </c>
      <c r="F54" s="79">
        <v>6196.7557299999999</v>
      </c>
      <c r="H54" s="79">
        <v>666.04468999999995</v>
      </c>
      <c r="I54" s="79">
        <v>4083.7207899999999</v>
      </c>
      <c r="J54" s="79">
        <v>160.46001000000001</v>
      </c>
      <c r="K54" s="79">
        <v>4910.2254899999998</v>
      </c>
      <c r="M54" s="56">
        <v>11106.98122</v>
      </c>
      <c r="O54" s="49">
        <v>1695</v>
      </c>
      <c r="P54" s="49">
        <v>6673</v>
      </c>
      <c r="Q54" s="49">
        <v>1323</v>
      </c>
      <c r="R54" s="49">
        <v>2228</v>
      </c>
      <c r="S54" s="79">
        <v>11919</v>
      </c>
      <c r="U54" s="49">
        <v>7103</v>
      </c>
      <c r="V54" s="49">
        <v>1428.1752188</v>
      </c>
      <c r="W54" s="49">
        <v>3245</v>
      </c>
      <c r="X54" s="49">
        <v>2483.9801830500287</v>
      </c>
      <c r="Y54" s="79">
        <f t="shared" si="1"/>
        <v>14260.155401850028</v>
      </c>
      <c r="AA54" s="49">
        <v>1493.5681999999999</v>
      </c>
      <c r="AB54" s="49">
        <v>66.885859999999994</v>
      </c>
      <c r="AC54" s="49">
        <v>12.11266</v>
      </c>
      <c r="AD54" s="56">
        <v>0.36413000000000001</v>
      </c>
      <c r="AE54" s="79">
        <v>1572.93085</v>
      </c>
      <c r="AG54" s="49">
        <v>159.29848999999999</v>
      </c>
      <c r="AH54" s="49" t="s">
        <v>219</v>
      </c>
      <c r="AI54" s="79">
        <v>3.4509999999999999E-2</v>
      </c>
      <c r="AJ54" s="56">
        <v>159.333</v>
      </c>
      <c r="AK54" s="79">
        <f t="shared" si="2"/>
        <v>1732.26385</v>
      </c>
      <c r="AM54" s="49">
        <v>1246.7667737892739</v>
      </c>
      <c r="AN54" s="49">
        <v>618</v>
      </c>
      <c r="AO54" s="49">
        <v>1857.3970349999997</v>
      </c>
      <c r="AP54" s="49">
        <v>1745.91634</v>
      </c>
      <c r="AQ54" s="79">
        <v>5468.0801487892732</v>
      </c>
      <c r="AS54" s="49">
        <v>724.09181294142763</v>
      </c>
      <c r="AT54" s="49">
        <v>1021.3357483237037</v>
      </c>
      <c r="AU54" s="49">
        <v>543</v>
      </c>
      <c r="AV54" s="49">
        <v>80.338559999999973</v>
      </c>
      <c r="AW54" s="49">
        <v>309.66144000000003</v>
      </c>
      <c r="AX54" s="79">
        <v>2678.4275612651313</v>
      </c>
      <c r="AZ54" s="49">
        <v>2369</v>
      </c>
      <c r="BA54" s="49">
        <v>3100</v>
      </c>
      <c r="BB54" s="49">
        <v>2464</v>
      </c>
      <c r="BC54" s="49">
        <v>4597</v>
      </c>
      <c r="BD54" s="79">
        <v>12530</v>
      </c>
      <c r="BG54" s="49">
        <v>599.41207771033658</v>
      </c>
      <c r="BH54" s="49">
        <v>4753.9628899999998</v>
      </c>
      <c r="BI54" s="79">
        <f t="shared" si="0"/>
        <v>5353.374967710336</v>
      </c>
    </row>
    <row r="55" spans="1:61" ht="15" customHeight="1" x14ac:dyDescent="0.25">
      <c r="A55" s="78">
        <v>2018</v>
      </c>
      <c r="B55" s="79">
        <v>502.17692</v>
      </c>
      <c r="C55" s="79">
        <v>3977.8467700000001</v>
      </c>
      <c r="D55" s="79">
        <v>1358.4628</v>
      </c>
      <c r="E55" s="79">
        <v>91.157039999999995</v>
      </c>
      <c r="F55" s="79">
        <v>5929.6435300000003</v>
      </c>
      <c r="H55" s="79">
        <v>399.30900000000003</v>
      </c>
      <c r="I55" s="79">
        <v>4306.5251099999996</v>
      </c>
      <c r="J55" s="79">
        <v>181.76279</v>
      </c>
      <c r="K55" s="79">
        <v>4887.5968999999996</v>
      </c>
      <c r="M55" s="56">
        <v>10817.24043</v>
      </c>
      <c r="O55" s="49">
        <v>1547</v>
      </c>
      <c r="P55" s="49">
        <v>6456</v>
      </c>
      <c r="Q55" s="49">
        <v>1159</v>
      </c>
      <c r="R55" s="49">
        <v>1973</v>
      </c>
      <c r="S55" s="79">
        <v>11135</v>
      </c>
      <c r="U55" s="49">
        <v>7091</v>
      </c>
      <c r="V55" s="49">
        <v>1441.6741019999999</v>
      </c>
      <c r="W55" s="49">
        <v>3282</v>
      </c>
      <c r="X55" s="49">
        <v>2409.7316503725797</v>
      </c>
      <c r="Y55" s="79">
        <f t="shared" si="1"/>
        <v>14224.405752372581</v>
      </c>
      <c r="AA55" s="49">
        <v>1448.3205</v>
      </c>
      <c r="AB55" s="49">
        <v>37.726460000000003</v>
      </c>
      <c r="AC55" s="49">
        <v>25.054379999999998</v>
      </c>
      <c r="AD55" s="56">
        <v>5.0810000000000001E-2</v>
      </c>
      <c r="AE55" s="79">
        <v>1511.1521500000001</v>
      </c>
      <c r="AG55" s="49">
        <v>149.42062000000001</v>
      </c>
      <c r="AH55" s="49" t="s">
        <v>219</v>
      </c>
      <c r="AI55" s="79">
        <v>4.81E-3</v>
      </c>
      <c r="AJ55" s="56">
        <v>149.42543000000001</v>
      </c>
      <c r="AK55" s="79">
        <f t="shared" si="2"/>
        <v>1660.5775800000001</v>
      </c>
      <c r="AM55" s="49">
        <v>1200.6557259528377</v>
      </c>
      <c r="AN55" s="49">
        <v>574</v>
      </c>
      <c r="AO55" s="49">
        <v>1752.4445700000001</v>
      </c>
      <c r="AP55" s="49">
        <v>1723.44885</v>
      </c>
      <c r="AQ55" s="79">
        <v>5250.5491459528375</v>
      </c>
      <c r="AS55" s="49">
        <v>698.11306523468613</v>
      </c>
      <c r="AT55" s="49">
        <v>1169.1755068510747</v>
      </c>
      <c r="AU55" s="49">
        <v>478</v>
      </c>
      <c r="AV55" s="49">
        <v>78.668529999999976</v>
      </c>
      <c r="AW55" s="49">
        <v>313.33147000000002</v>
      </c>
      <c r="AX55" s="79">
        <v>2737.2885720857607</v>
      </c>
      <c r="AZ55" s="49">
        <v>2411</v>
      </c>
      <c r="BA55" s="49">
        <v>3127</v>
      </c>
      <c r="BB55" s="49">
        <v>2464</v>
      </c>
      <c r="BC55" s="49">
        <v>4637</v>
      </c>
      <c r="BD55" s="79">
        <v>12639</v>
      </c>
      <c r="BG55" s="49">
        <v>558.519643730658</v>
      </c>
      <c r="BH55" s="49">
        <v>4706.8764600000004</v>
      </c>
      <c r="BI55" s="79">
        <f>IF(SUM(BG55:BH55)=0,".",(SUM(BG55:BH55)))</f>
        <v>5265.3961037306581</v>
      </c>
    </row>
    <row r="56" spans="1:61" ht="15" customHeight="1" x14ac:dyDescent="0.25">
      <c r="A56" s="78">
        <v>2019</v>
      </c>
      <c r="B56" s="79">
        <v>327.77217000000002</v>
      </c>
      <c r="C56" s="79">
        <v>3634.90924</v>
      </c>
      <c r="D56" s="79">
        <v>1261.49477</v>
      </c>
      <c r="E56" s="79">
        <v>320.15852000000001</v>
      </c>
      <c r="F56" s="79">
        <v>5544.3347000000003</v>
      </c>
      <c r="H56" s="79">
        <v>261.22779000000003</v>
      </c>
      <c r="I56" s="79">
        <v>4507.6835099999998</v>
      </c>
      <c r="J56" s="79">
        <v>194.98336</v>
      </c>
      <c r="K56" s="79">
        <v>4963.8946599999999</v>
      </c>
      <c r="M56" s="56">
        <v>10508.229360000001</v>
      </c>
      <c r="O56" s="49">
        <v>1457</v>
      </c>
      <c r="P56" s="49">
        <v>6364</v>
      </c>
      <c r="Q56" s="49">
        <v>1053</v>
      </c>
      <c r="R56" s="49">
        <v>1880</v>
      </c>
      <c r="S56" s="79">
        <v>10754</v>
      </c>
      <c r="U56" s="49">
        <v>7071</v>
      </c>
      <c r="V56" s="49">
        <v>1454.9993238</v>
      </c>
      <c r="W56" s="49">
        <v>3325</v>
      </c>
      <c r="X56" s="49">
        <v>2338.1310212141325</v>
      </c>
      <c r="Y56" s="79">
        <f t="shared" si="1"/>
        <v>14189.130345014133</v>
      </c>
      <c r="AA56" s="49">
        <v>1382.1538399999999</v>
      </c>
      <c r="AB56" s="49">
        <v>19.086980000000001</v>
      </c>
      <c r="AC56" s="49">
        <v>34.855710000000002</v>
      </c>
      <c r="AD56" s="56">
        <v>5.1000000000000004E-3</v>
      </c>
      <c r="AE56" s="79">
        <v>1436.1016300000001</v>
      </c>
      <c r="AG56" s="49">
        <v>146.17408</v>
      </c>
      <c r="AH56" s="49" t="s">
        <v>219</v>
      </c>
      <c r="AI56" s="79">
        <v>4.8000000000000001E-4</v>
      </c>
      <c r="AJ56" s="56">
        <v>146.17456000000001</v>
      </c>
      <c r="AK56" s="79">
        <f t="shared" si="2"/>
        <v>1582.27619</v>
      </c>
      <c r="AM56" s="49">
        <v>1134.1511569957026</v>
      </c>
      <c r="AN56" s="49">
        <v>548</v>
      </c>
      <c r="AO56" s="49">
        <v>1670.7072000000003</v>
      </c>
      <c r="AP56" s="49">
        <v>1690.4298799999999</v>
      </c>
      <c r="AQ56" s="79">
        <v>5043.2882369957024</v>
      </c>
      <c r="AS56" s="49">
        <v>690.70480656464781</v>
      </c>
      <c r="AT56" s="49">
        <v>1335.5397713898553</v>
      </c>
      <c r="AU56" s="49">
        <v>459</v>
      </c>
      <c r="AV56" s="49">
        <v>76.276560000000018</v>
      </c>
      <c r="AW56" s="49">
        <v>316.72343999999998</v>
      </c>
      <c r="AX56" s="79">
        <v>2878.2445779545033</v>
      </c>
      <c r="AZ56" s="49">
        <v>2450</v>
      </c>
      <c r="BA56" s="49">
        <v>3148</v>
      </c>
      <c r="BB56" s="49">
        <v>2467</v>
      </c>
      <c r="BC56" s="49">
        <v>4678</v>
      </c>
      <c r="BD56" s="79">
        <v>12743</v>
      </c>
      <c r="BG56" s="49">
        <v>517.9581361150847</v>
      </c>
      <c r="BH56" s="49">
        <v>4662.6027400000003</v>
      </c>
      <c r="BI56" s="79">
        <f>IF(SUM(BG56:BH56)=0,".",(SUM(BG56:BH56)))</f>
        <v>5180.5608761150852</v>
      </c>
    </row>
    <row r="57" spans="1:61" ht="15" customHeight="1" thickBot="1" x14ac:dyDescent="0.25">
      <c r="A57" s="80"/>
      <c r="B57" s="81"/>
      <c r="C57" s="81"/>
      <c r="D57" s="81"/>
      <c r="E57" s="81"/>
      <c r="F57" s="81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</row>
    <row r="58" spans="1:61" ht="15" customHeight="1" thickTop="1" x14ac:dyDescent="0.2">
      <c r="A58" s="78"/>
      <c r="B58" s="83"/>
      <c r="C58" s="83"/>
      <c r="D58" s="83"/>
      <c r="E58" s="83"/>
      <c r="F58" s="83"/>
    </row>
    <row r="59" spans="1:61" hidden="1" x14ac:dyDescent="0.2"/>
    <row r="60" spans="1:61" hidden="1" x14ac:dyDescent="0.2">
      <c r="A60" s="84" t="s">
        <v>220</v>
      </c>
      <c r="B60" s="85"/>
      <c r="C60" s="85"/>
      <c r="D60" s="85"/>
      <c r="E60" s="85"/>
      <c r="F60" s="85"/>
    </row>
    <row r="61" spans="1:61" ht="15" hidden="1" x14ac:dyDescent="0.25">
      <c r="A61" s="86" t="s">
        <v>233</v>
      </c>
      <c r="B61" s="87"/>
      <c r="C61" s="87"/>
      <c r="D61" s="87"/>
      <c r="E61" s="87"/>
      <c r="F61" s="87"/>
      <c r="X61" s="56" t="s">
        <v>234</v>
      </c>
    </row>
    <row r="62" spans="1:61" ht="16.5" hidden="1" customHeight="1" x14ac:dyDescent="0.2"/>
    <row r="63" spans="1:61" hidden="1" x14ac:dyDescent="0.2"/>
    <row r="64" spans="1:61" hidden="1" x14ac:dyDescent="0.2">
      <c r="Y64" s="57" t="s">
        <v>235</v>
      </c>
    </row>
    <row r="65" spans="1:27" hidden="1" x14ac:dyDescent="0.2">
      <c r="X65" s="56" t="s">
        <v>236</v>
      </c>
      <c r="Y65" s="56">
        <v>5969.1942305874845</v>
      </c>
      <c r="Z65" s="56">
        <f>SUM(AZ54:BA54)</f>
        <v>5469</v>
      </c>
      <c r="AA65" s="88">
        <f>Z65/Y65-1</f>
        <v>-8.3795938156003946E-2</v>
      </c>
    </row>
    <row r="66" spans="1:27" hidden="1" x14ac:dyDescent="0.2">
      <c r="X66" s="56" t="s">
        <v>237</v>
      </c>
      <c r="Y66" s="56">
        <v>14093.543758605201</v>
      </c>
      <c r="Z66" s="56">
        <f>SUM(B54:E54,H54:J54)</f>
        <v>11106.98122</v>
      </c>
      <c r="AA66" s="88">
        <f>Z66/Y66-1</f>
        <v>-0.21190997734559658</v>
      </c>
    </row>
    <row r="67" spans="1:27" hidden="1" x14ac:dyDescent="0.2">
      <c r="X67" s="56" t="s">
        <v>238</v>
      </c>
      <c r="Y67" s="56">
        <v>62159.661562933667</v>
      </c>
      <c r="Z67" s="56">
        <f>Z72-SUM(Z65:Z66)</f>
        <v>32620.923290825493</v>
      </c>
      <c r="AA67" s="88">
        <f>(Z67+Z68)/Y67-1</f>
        <v>-0.42685395455772701</v>
      </c>
    </row>
    <row r="68" spans="1:27" hidden="1" x14ac:dyDescent="0.2">
      <c r="X68" s="56" t="s">
        <v>239</v>
      </c>
      <c r="Y68" s="56">
        <v>0</v>
      </c>
      <c r="Z68" s="56">
        <v>3005.6409199999998</v>
      </c>
      <c r="AA68" s="89"/>
    </row>
    <row r="69" spans="1:27" hidden="1" x14ac:dyDescent="0.2">
      <c r="Y69" s="56">
        <f>SUM(Y65:Y67)</f>
        <v>82222.399552126357</v>
      </c>
      <c r="Z69" s="56">
        <f>SUM(Z65:Z68)</f>
        <v>52202.545430825492</v>
      </c>
      <c r="AA69" s="89"/>
    </row>
    <row r="70" spans="1:27" hidden="1" x14ac:dyDescent="0.2"/>
    <row r="71" spans="1:27" hidden="1" x14ac:dyDescent="0.2"/>
    <row r="72" spans="1:27" hidden="1" x14ac:dyDescent="0.2">
      <c r="Z72" s="57">
        <f>SUM(F54,K54,O54,Y54,AE54,AI54,AX54,BD54,BI54)</f>
        <v>49196.904510825494</v>
      </c>
    </row>
    <row r="73" spans="1:27" hidden="1" x14ac:dyDescent="0.2"/>
    <row r="74" spans="1:27" ht="21" customHeight="1" x14ac:dyDescent="0.25">
      <c r="A74" s="64" t="s">
        <v>222</v>
      </c>
      <c r="B74" s="92" t="s">
        <v>212</v>
      </c>
      <c r="C74" s="93" t="s">
        <v>1</v>
      </c>
      <c r="D74" s="92" t="s">
        <v>213</v>
      </c>
      <c r="E74" s="93" t="s">
        <v>2</v>
      </c>
      <c r="F74" s="90"/>
      <c r="G74" s="90" t="s">
        <v>7</v>
      </c>
      <c r="O74" s="6"/>
    </row>
    <row r="75" spans="1:27" x14ac:dyDescent="0.2">
      <c r="A75" s="91">
        <v>2016</v>
      </c>
      <c r="B75" s="56">
        <f t="shared" ref="B75:C78" si="3">B53+H53</f>
        <v>2454.91471</v>
      </c>
      <c r="C75" s="56">
        <f t="shared" si="3"/>
        <v>7472.05998</v>
      </c>
      <c r="D75" s="56">
        <f>D53</f>
        <v>1456.9296099999999</v>
      </c>
      <c r="E75" s="56">
        <f>E53+J53</f>
        <v>170.33846</v>
      </c>
      <c r="G75" s="56">
        <f>SUM(B75:E75)</f>
        <v>11554.242759999999</v>
      </c>
    </row>
    <row r="76" spans="1:27" x14ac:dyDescent="0.2">
      <c r="A76" s="91">
        <v>2017</v>
      </c>
      <c r="B76" s="56">
        <f t="shared" si="3"/>
        <v>1642.6275099999998</v>
      </c>
      <c r="C76" s="56">
        <f t="shared" si="3"/>
        <v>7817.1966899999998</v>
      </c>
      <c r="D76" s="56">
        <f>D54</f>
        <v>1421.7950499999999</v>
      </c>
      <c r="E76" s="56">
        <f>E54+J54</f>
        <v>225.36197000000001</v>
      </c>
      <c r="G76" s="56">
        <f>SUM(B76:E76)</f>
        <v>11106.98122</v>
      </c>
    </row>
    <row r="77" spans="1:27" x14ac:dyDescent="0.2">
      <c r="A77" s="91">
        <v>2018</v>
      </c>
      <c r="B77" s="56">
        <f t="shared" si="3"/>
        <v>901.48592000000008</v>
      </c>
      <c r="C77" s="56">
        <f t="shared" si="3"/>
        <v>8284.3718799999988</v>
      </c>
      <c r="D77" s="56">
        <f>D55</f>
        <v>1358.4628</v>
      </c>
      <c r="E77" s="56">
        <f>E55+J55</f>
        <v>272.91982999999999</v>
      </c>
      <c r="G77" s="56">
        <f>SUM(B77:E77)</f>
        <v>10817.240429999998</v>
      </c>
      <c r="O77" s="90"/>
    </row>
    <row r="78" spans="1:27" x14ac:dyDescent="0.2">
      <c r="A78" s="91">
        <v>2019</v>
      </c>
      <c r="B78" s="56">
        <f t="shared" si="3"/>
        <v>588.9999600000001</v>
      </c>
      <c r="C78" s="56">
        <f t="shared" si="3"/>
        <v>8142.5927499999998</v>
      </c>
      <c r="D78" s="56">
        <f>D56</f>
        <v>1261.49477</v>
      </c>
      <c r="E78" s="56">
        <f>E56+J56</f>
        <v>515.14188000000001</v>
      </c>
      <c r="G78" s="56">
        <f>SUM(B78:E78)</f>
        <v>10508.229359999999</v>
      </c>
      <c r="O78" s="90"/>
    </row>
    <row r="79" spans="1:27" x14ac:dyDescent="0.2">
      <c r="O79" s="90"/>
    </row>
    <row r="80" spans="1:27" x14ac:dyDescent="0.2">
      <c r="O80" s="90"/>
    </row>
    <row r="81" spans="1:7" ht="30" x14ac:dyDescent="0.25">
      <c r="A81" s="64" t="s">
        <v>346</v>
      </c>
      <c r="B81" s="92" t="s">
        <v>212</v>
      </c>
      <c r="C81" s="93" t="s">
        <v>1</v>
      </c>
      <c r="D81" s="92" t="s">
        <v>213</v>
      </c>
      <c r="E81" s="93" t="s">
        <v>2</v>
      </c>
      <c r="F81" s="90"/>
      <c r="G81" s="90" t="s">
        <v>7</v>
      </c>
    </row>
    <row r="82" spans="1:7" x14ac:dyDescent="0.2">
      <c r="A82" s="91">
        <v>2016</v>
      </c>
      <c r="B82" s="94">
        <f>(B75/G75)*100</f>
        <v>21.246868020626565</v>
      </c>
      <c r="C82" s="94">
        <f t="shared" ref="C82:E85" si="4">(C75/$G75)*100</f>
        <v>64.669404436158828</v>
      </c>
      <c r="D82" s="94">
        <f t="shared" si="4"/>
        <v>12.609477230682661</v>
      </c>
      <c r="E82" s="94">
        <f t="shared" si="4"/>
        <v>1.4742503125319484</v>
      </c>
      <c r="F82" s="51"/>
      <c r="G82" s="56">
        <f>SUM(B82:E82)</f>
        <v>100</v>
      </c>
    </row>
    <row r="83" spans="1:7" x14ac:dyDescent="0.2">
      <c r="A83" s="91">
        <v>2017</v>
      </c>
      <c r="B83" s="94">
        <f>(B76/$G76)*100</f>
        <v>14.789144570103089</v>
      </c>
      <c r="C83" s="94">
        <f t="shared" si="4"/>
        <v>70.380930111989514</v>
      </c>
      <c r="D83" s="94">
        <f t="shared" si="4"/>
        <v>12.800913424070776</v>
      </c>
      <c r="E83" s="94">
        <f t="shared" si="4"/>
        <v>2.0290118938366226</v>
      </c>
      <c r="G83" s="56">
        <f>SUM(B83:E83)</f>
        <v>100</v>
      </c>
    </row>
    <row r="84" spans="1:7" x14ac:dyDescent="0.2">
      <c r="A84" s="91">
        <v>2018</v>
      </c>
      <c r="B84" s="94">
        <f>(B77/G77)*100</f>
        <v>8.3337883246069282</v>
      </c>
      <c r="C84" s="94">
        <f t="shared" si="4"/>
        <v>76.584891808677312</v>
      </c>
      <c r="D84" s="94">
        <f t="shared" si="4"/>
        <v>12.558311972363178</v>
      </c>
      <c r="E84" s="94">
        <f t="shared" si="4"/>
        <v>2.52300789435259</v>
      </c>
      <c r="F84" s="90"/>
      <c r="G84" s="56">
        <f>SUM(B84:E84)</f>
        <v>100</v>
      </c>
    </row>
    <row r="85" spans="1:7" x14ac:dyDescent="0.2">
      <c r="A85" s="91">
        <v>2019</v>
      </c>
      <c r="B85" s="94">
        <f>(B78/G78)*100</f>
        <v>5.6051304156155206</v>
      </c>
      <c r="C85" s="94">
        <f t="shared" si="4"/>
        <v>77.487771450774659</v>
      </c>
      <c r="D85" s="94">
        <f t="shared" si="4"/>
        <v>12.004827138641748</v>
      </c>
      <c r="E85" s="94">
        <f t="shared" si="4"/>
        <v>4.9022709949680809</v>
      </c>
      <c r="F85" s="51"/>
      <c r="G85" s="56">
        <f>SUM(B85:E85)</f>
        <v>100</v>
      </c>
    </row>
    <row r="86" spans="1:7" x14ac:dyDescent="0.2">
      <c r="A86" s="91"/>
      <c r="B86" s="51"/>
      <c r="C86" s="51"/>
      <c r="D86" s="51"/>
      <c r="E86" s="51"/>
      <c r="F86" s="51"/>
    </row>
    <row r="87" spans="1:7" x14ac:dyDescent="0.2">
      <c r="A87" s="91"/>
      <c r="B87" s="51"/>
      <c r="C87" s="51"/>
      <c r="D87" s="51"/>
      <c r="E87" s="51"/>
      <c r="F87" s="51"/>
    </row>
    <row r="88" spans="1:7" x14ac:dyDescent="0.2">
      <c r="A88" s="91"/>
      <c r="B88" s="51"/>
      <c r="C88" s="51"/>
      <c r="D88" s="51"/>
      <c r="E88" s="51"/>
      <c r="F88" s="51"/>
    </row>
    <row r="89" spans="1:7" x14ac:dyDescent="0.2">
      <c r="A89" s="91"/>
      <c r="B89" s="51"/>
      <c r="C89" s="51"/>
      <c r="D89" s="51"/>
      <c r="E89" s="51"/>
      <c r="F89" s="51"/>
    </row>
    <row r="90" spans="1:7" x14ac:dyDescent="0.2">
      <c r="A90" s="91"/>
      <c r="B90" s="51"/>
      <c r="C90" s="51"/>
      <c r="D90" s="51"/>
      <c r="E90" s="51"/>
      <c r="F90" s="51"/>
    </row>
    <row r="91" spans="1:7" x14ac:dyDescent="0.2">
      <c r="A91" s="91"/>
      <c r="B91" s="51"/>
      <c r="C91" s="51"/>
      <c r="D91" s="51"/>
      <c r="E91" s="51"/>
      <c r="F91" s="51"/>
    </row>
    <row r="92" spans="1:7" x14ac:dyDescent="0.2">
      <c r="A92" s="91"/>
      <c r="B92" s="51"/>
      <c r="C92" s="51"/>
      <c r="D92" s="51"/>
      <c r="E92" s="51"/>
      <c r="F92" s="51"/>
    </row>
    <row r="93" spans="1:7" x14ac:dyDescent="0.2">
      <c r="A93" s="91"/>
      <c r="B93" s="51"/>
      <c r="C93" s="51"/>
      <c r="D93" s="51"/>
      <c r="E93" s="51"/>
      <c r="F93" s="51"/>
    </row>
    <row r="94" spans="1:7" x14ac:dyDescent="0.2">
      <c r="A94" s="91"/>
      <c r="B94" s="51"/>
      <c r="C94" s="51"/>
      <c r="D94" s="51"/>
      <c r="E94" s="51"/>
      <c r="F94" s="51"/>
    </row>
    <row r="123" spans="1:1" x14ac:dyDescent="0.2">
      <c r="A123" s="56"/>
    </row>
  </sheetData>
  <mergeCells count="10">
    <mergeCell ref="AM4:AQ4"/>
    <mergeCell ref="AS4:AX4"/>
    <mergeCell ref="AZ4:BD4"/>
    <mergeCell ref="BG4:BI4"/>
    <mergeCell ref="B4:F4"/>
    <mergeCell ref="H4:K4"/>
    <mergeCell ref="O4:S4"/>
    <mergeCell ref="U4:Y4"/>
    <mergeCell ref="AA4:AE4"/>
    <mergeCell ref="AG4:AJ4"/>
  </mergeCells>
  <hyperlinks>
    <hyperlink ref="A3" location="Contents!A1" display="Return to Title page" xr:uid="{00000000-0004-0000-0C00-000000000000}"/>
  </hyperlinks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X72"/>
  <sheetViews>
    <sheetView zoomScale="70" zoomScaleNormal="70" workbookViewId="0">
      <pane xSplit="1" ySplit="7" topLeftCell="B26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O42" sqref="O42"/>
    </sheetView>
  </sheetViews>
  <sheetFormatPr defaultColWidth="9.140625" defaultRowHeight="12.75" x14ac:dyDescent="0.2"/>
  <cols>
    <col min="1" max="1" width="30.42578125" style="9" customWidth="1"/>
    <col min="2" max="2" width="11" style="9" customWidth="1"/>
    <col min="3" max="3" width="9.140625" style="9"/>
    <col min="4" max="4" width="11.42578125" style="9" customWidth="1"/>
    <col min="5" max="5" width="14.140625" style="9" customWidth="1"/>
    <col min="6" max="6" width="10.140625" style="9" customWidth="1"/>
    <col min="7" max="7" width="9.28515625" style="9" customWidth="1"/>
    <col min="8" max="8" width="1.7109375" style="9" customWidth="1"/>
    <col min="9" max="13" width="10.42578125" style="9" customWidth="1"/>
    <col min="14" max="15" width="12" style="9" customWidth="1"/>
    <col min="16" max="17" width="9.140625" style="9"/>
    <col min="18" max="18" width="12.140625" style="9" customWidth="1"/>
    <col min="19" max="19" width="9.7109375" style="9" bestFit="1" customWidth="1"/>
    <col min="20" max="20" width="9.140625" style="9"/>
    <col min="21" max="21" width="1.7109375" style="9" customWidth="1"/>
    <col min="22" max="22" width="10" style="9" customWidth="1"/>
    <col min="23" max="23" width="9.140625" style="9"/>
    <col min="24" max="24" width="11.7109375" style="9" bestFit="1" customWidth="1"/>
    <col min="25" max="26" width="9.140625" style="9"/>
    <col min="27" max="27" width="1.7109375" style="9" customWidth="1"/>
    <col min="28" max="28" width="8.42578125" style="9" customWidth="1"/>
    <col min="29" max="30" width="9.140625" style="9"/>
    <col min="31" max="31" width="10.7109375" style="9" customWidth="1"/>
    <col min="32" max="32" width="13.42578125" style="9" customWidth="1"/>
    <col min="33" max="33" width="9.140625" style="9"/>
    <col min="34" max="34" width="1.7109375" style="9" customWidth="1"/>
    <col min="35" max="35" width="9.140625" style="9"/>
    <col min="36" max="36" width="11.42578125" style="9" bestFit="1" customWidth="1"/>
    <col min="37" max="38" width="9.140625" style="9"/>
    <col min="39" max="39" width="13" style="9" customWidth="1"/>
    <col min="40" max="40" width="9.140625" style="9"/>
    <col min="41" max="41" width="1.7109375" style="9" customWidth="1"/>
    <col min="42" max="42" width="10.7109375" style="9" customWidth="1"/>
    <col min="43" max="43" width="9.140625" style="9"/>
    <col min="44" max="44" width="10.140625" style="9" bestFit="1" customWidth="1"/>
    <col min="45" max="46" width="9.140625" style="9"/>
    <col min="47" max="47" width="1.7109375" style="9" customWidth="1"/>
    <col min="48" max="48" width="11.140625" style="9" customWidth="1"/>
    <col min="49" max="16384" width="9.140625" style="9"/>
  </cols>
  <sheetData>
    <row r="1" spans="1:50" ht="18.75" x14ac:dyDescent="0.25">
      <c r="A1" s="7" t="s">
        <v>158</v>
      </c>
      <c r="B1" s="8"/>
      <c r="C1" s="8"/>
      <c r="S1" s="8"/>
      <c r="AA1" s="10"/>
    </row>
    <row r="2" spans="1:50" ht="15.75" x14ac:dyDescent="0.25">
      <c r="A2" s="7" t="s">
        <v>159</v>
      </c>
      <c r="S2" s="8"/>
      <c r="AA2" s="10"/>
    </row>
    <row r="3" spans="1:50" x14ac:dyDescent="0.2">
      <c r="A3" s="11" t="s">
        <v>160</v>
      </c>
      <c r="S3" s="8"/>
      <c r="AA3" s="10"/>
    </row>
    <row r="4" spans="1:50" ht="15.75" x14ac:dyDescent="0.25">
      <c r="A4" s="7"/>
      <c r="S4" s="8"/>
      <c r="AA4" s="10"/>
    </row>
    <row r="5" spans="1:50" ht="13.5" thickBot="1" x14ac:dyDescent="0.25">
      <c r="A5" s="12"/>
      <c r="B5" s="13"/>
      <c r="C5" s="14"/>
      <c r="D5" s="14"/>
      <c r="E5" s="14"/>
      <c r="F5" s="14"/>
      <c r="G5" s="14"/>
      <c r="H5" s="15"/>
      <c r="Q5" s="15"/>
      <c r="R5" s="16"/>
      <c r="S5" s="16"/>
      <c r="T5" s="15"/>
      <c r="U5" s="15"/>
      <c r="V5" s="14"/>
      <c r="W5" s="15"/>
      <c r="X5" s="15"/>
      <c r="Y5" s="15"/>
      <c r="Z5" s="15"/>
      <c r="AA5" s="8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8"/>
      <c r="AU5" s="17"/>
      <c r="AV5" s="18" t="s">
        <v>161</v>
      </c>
    </row>
    <row r="6" spans="1:50" s="19" customFormat="1" ht="15" customHeight="1" thickTop="1" x14ac:dyDescent="0.2">
      <c r="B6" s="181" t="s">
        <v>162</v>
      </c>
      <c r="C6" s="181"/>
      <c r="D6" s="181"/>
      <c r="E6" s="181"/>
      <c r="F6" s="181"/>
      <c r="G6" s="20"/>
      <c r="I6" s="181" t="s">
        <v>240</v>
      </c>
      <c r="J6" s="181"/>
      <c r="K6" s="181"/>
      <c r="L6" s="181"/>
      <c r="M6" s="181"/>
      <c r="N6" s="20"/>
      <c r="O6" s="20"/>
      <c r="P6" s="181" t="s">
        <v>163</v>
      </c>
      <c r="Q6" s="181"/>
      <c r="R6" s="181"/>
      <c r="S6" s="181"/>
      <c r="T6" s="181"/>
      <c r="V6" s="181" t="s">
        <v>164</v>
      </c>
      <c r="W6" s="181"/>
      <c r="X6" s="181"/>
      <c r="Y6" s="181"/>
      <c r="Z6" s="181"/>
      <c r="AB6" s="181" t="s">
        <v>165</v>
      </c>
      <c r="AC6" s="181"/>
      <c r="AD6" s="181"/>
      <c r="AE6" s="181"/>
      <c r="AF6" s="181"/>
      <c r="AG6" s="181"/>
      <c r="AH6" s="21"/>
      <c r="AI6" s="181" t="s">
        <v>166</v>
      </c>
      <c r="AJ6" s="181"/>
      <c r="AK6" s="181"/>
      <c r="AL6" s="181"/>
      <c r="AM6" s="181"/>
      <c r="AN6" s="182"/>
      <c r="AO6" s="21"/>
      <c r="AP6" s="183" t="s">
        <v>167</v>
      </c>
      <c r="AQ6" s="181"/>
      <c r="AR6" s="181"/>
      <c r="AS6" s="181"/>
      <c r="AT6" s="181"/>
      <c r="AU6" s="21"/>
      <c r="AV6" s="20" t="s">
        <v>7</v>
      </c>
    </row>
    <row r="7" spans="1:50" s="25" customFormat="1" ht="43.5" customHeight="1" x14ac:dyDescent="0.25">
      <c r="A7" s="22"/>
      <c r="B7" s="23" t="s">
        <v>168</v>
      </c>
      <c r="C7" s="23" t="s">
        <v>1</v>
      </c>
      <c r="D7" s="23" t="s">
        <v>169</v>
      </c>
      <c r="E7" s="23" t="s">
        <v>170</v>
      </c>
      <c r="F7" s="23" t="s">
        <v>2</v>
      </c>
      <c r="G7" s="23" t="s">
        <v>171</v>
      </c>
      <c r="H7" s="23"/>
      <c r="I7" s="23" t="s">
        <v>168</v>
      </c>
      <c r="J7" s="23" t="s">
        <v>1</v>
      </c>
      <c r="K7" s="23" t="s">
        <v>169</v>
      </c>
      <c r="L7" s="23" t="s">
        <v>170</v>
      </c>
      <c r="M7" s="23" t="s">
        <v>2</v>
      </c>
      <c r="N7" s="23" t="s">
        <v>171</v>
      </c>
      <c r="O7" s="23"/>
      <c r="P7" s="23" t="s">
        <v>172</v>
      </c>
      <c r="Q7" s="23" t="s">
        <v>173</v>
      </c>
      <c r="R7" s="23" t="s">
        <v>174</v>
      </c>
      <c r="S7" s="23" t="s">
        <v>175</v>
      </c>
      <c r="T7" s="23" t="s">
        <v>171</v>
      </c>
      <c r="U7" s="23"/>
      <c r="V7" s="23" t="s">
        <v>176</v>
      </c>
      <c r="W7" s="23" t="s">
        <v>177</v>
      </c>
      <c r="X7" s="23" t="s">
        <v>178</v>
      </c>
      <c r="Y7" s="23" t="s">
        <v>179</v>
      </c>
      <c r="Z7" s="23" t="s">
        <v>7</v>
      </c>
      <c r="AA7" s="24"/>
      <c r="AB7" s="23" t="s">
        <v>180</v>
      </c>
      <c r="AC7" s="23" t="s">
        <v>181</v>
      </c>
      <c r="AD7" s="23" t="s">
        <v>182</v>
      </c>
      <c r="AE7" s="23" t="s">
        <v>183</v>
      </c>
      <c r="AF7" s="23" t="s">
        <v>184</v>
      </c>
      <c r="AG7" s="23" t="s">
        <v>7</v>
      </c>
      <c r="AH7" s="23"/>
      <c r="AI7" s="23" t="s">
        <v>185</v>
      </c>
      <c r="AJ7" s="23" t="s">
        <v>186</v>
      </c>
      <c r="AK7" s="23" t="s">
        <v>187</v>
      </c>
      <c r="AL7" s="23" t="s">
        <v>188</v>
      </c>
      <c r="AM7" s="23" t="s">
        <v>189</v>
      </c>
      <c r="AN7" s="23" t="s">
        <v>7</v>
      </c>
      <c r="AO7" s="22"/>
      <c r="AP7" s="23" t="s">
        <v>190</v>
      </c>
      <c r="AQ7" s="23" t="s">
        <v>191</v>
      </c>
      <c r="AR7" s="23" t="s">
        <v>192</v>
      </c>
      <c r="AS7" s="23" t="s">
        <v>193</v>
      </c>
      <c r="AT7" s="23" t="s">
        <v>7</v>
      </c>
      <c r="AU7" s="23"/>
      <c r="AV7" s="23"/>
    </row>
    <row r="8" spans="1:50" s="30" customFormat="1" ht="15" customHeight="1" x14ac:dyDescent="0.2">
      <c r="A8" s="26">
        <v>1970</v>
      </c>
      <c r="B8" s="27">
        <v>870.96</v>
      </c>
      <c r="C8" s="28">
        <v>0</v>
      </c>
      <c r="D8" s="27">
        <v>100.45</v>
      </c>
      <c r="E8" s="28">
        <v>0</v>
      </c>
      <c r="F8" s="28">
        <v>0</v>
      </c>
      <c r="G8" s="27">
        <v>971.41</v>
      </c>
      <c r="H8" s="27"/>
      <c r="I8" s="44">
        <f>(B8/$G8)*100</f>
        <v>89.659361134845227</v>
      </c>
      <c r="J8" s="44">
        <f>(C8/$G8)*100</f>
        <v>0</v>
      </c>
      <c r="K8" s="44">
        <f>(D8/$G8)*100</f>
        <v>10.340638865154776</v>
      </c>
      <c r="L8" s="44">
        <f>(E8/$G8)*100</f>
        <v>0</v>
      </c>
      <c r="M8" s="44">
        <f>(F8/$G8)*100</f>
        <v>0</v>
      </c>
      <c r="N8" s="52">
        <f>SUM(I8:M8)</f>
        <v>100</v>
      </c>
      <c r="P8" s="27">
        <v>15.42</v>
      </c>
      <c r="Q8" s="28">
        <v>0</v>
      </c>
      <c r="R8" s="27">
        <v>392.92</v>
      </c>
      <c r="S8" s="27">
        <v>2.84</v>
      </c>
      <c r="T8" s="27">
        <v>411.17</v>
      </c>
      <c r="U8" s="27"/>
      <c r="V8" s="27">
        <v>339.82</v>
      </c>
      <c r="W8" s="28">
        <v>0</v>
      </c>
      <c r="X8" s="27">
        <v>14.04</v>
      </c>
      <c r="Y8" s="27">
        <v>3.12</v>
      </c>
      <c r="Z8" s="27">
        <v>356.98</v>
      </c>
      <c r="AA8" s="29"/>
      <c r="AB8" s="27">
        <v>203.62</v>
      </c>
      <c r="AC8" s="28">
        <v>0</v>
      </c>
      <c r="AD8" s="28">
        <v>0</v>
      </c>
      <c r="AE8" s="28">
        <v>0</v>
      </c>
      <c r="AF8" s="27">
        <v>67.56</v>
      </c>
      <c r="AG8" s="27">
        <v>271.19</v>
      </c>
      <c r="AH8" s="29"/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7"/>
      <c r="AP8" s="27">
        <v>531.77</v>
      </c>
      <c r="AQ8" s="27">
        <v>259.48</v>
      </c>
      <c r="AR8" s="28">
        <v>0</v>
      </c>
      <c r="AS8" s="27">
        <v>152.75</v>
      </c>
      <c r="AT8" s="27">
        <v>944.01</v>
      </c>
      <c r="AU8" s="27"/>
      <c r="AV8" s="27">
        <v>2954.76</v>
      </c>
      <c r="AW8" s="27"/>
      <c r="AX8" s="29"/>
    </row>
    <row r="9" spans="1:50" s="30" customFormat="1" ht="15" customHeight="1" x14ac:dyDescent="0.2">
      <c r="A9" s="26">
        <v>1971</v>
      </c>
      <c r="B9" s="27">
        <v>892.62</v>
      </c>
      <c r="C9" s="28">
        <v>0</v>
      </c>
      <c r="D9" s="27">
        <v>106.38</v>
      </c>
      <c r="E9" s="28">
        <v>0</v>
      </c>
      <c r="F9" s="28">
        <v>0</v>
      </c>
      <c r="G9" s="27">
        <v>999</v>
      </c>
      <c r="H9" s="27"/>
      <c r="I9" s="44">
        <f t="shared" ref="I9:I54" si="0">(B9/$G9)*100</f>
        <v>89.351351351351354</v>
      </c>
      <c r="J9" s="44">
        <f t="shared" ref="J9:J54" si="1">(C9/$G9)*100</f>
        <v>0</v>
      </c>
      <c r="K9" s="44">
        <f t="shared" ref="K9:K54" si="2">(D9/$G9)*100</f>
        <v>10.648648648648647</v>
      </c>
      <c r="L9" s="44">
        <f t="shared" ref="L9:L54" si="3">(E9/$G9)*100</f>
        <v>0</v>
      </c>
      <c r="M9" s="44">
        <f t="shared" ref="M9:M54" si="4">(F9/$G9)*100</f>
        <v>0</v>
      </c>
      <c r="N9" s="52">
        <f t="shared" ref="N9:N54" si="5">SUM(I9:M9)</f>
        <v>100</v>
      </c>
      <c r="O9" s="27"/>
      <c r="P9" s="27">
        <v>29.98</v>
      </c>
      <c r="Q9" s="28">
        <v>0</v>
      </c>
      <c r="R9" s="27">
        <v>426.12</v>
      </c>
      <c r="S9" s="27">
        <v>8.7200000000000006</v>
      </c>
      <c r="T9" s="27">
        <v>464.82</v>
      </c>
      <c r="U9" s="27"/>
      <c r="V9" s="27">
        <v>346</v>
      </c>
      <c r="W9" s="28">
        <v>0</v>
      </c>
      <c r="X9" s="27">
        <v>20.29</v>
      </c>
      <c r="Y9" s="27">
        <v>5.78</v>
      </c>
      <c r="Z9" s="27">
        <v>372.07</v>
      </c>
      <c r="AA9" s="27"/>
      <c r="AB9" s="27">
        <v>212.95</v>
      </c>
      <c r="AC9" s="28">
        <v>0</v>
      </c>
      <c r="AD9" s="28">
        <v>0</v>
      </c>
      <c r="AE9" s="28">
        <v>0</v>
      </c>
      <c r="AF9" s="27">
        <v>71.23</v>
      </c>
      <c r="AG9" s="27">
        <v>284.17</v>
      </c>
      <c r="AH9" s="27"/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7"/>
      <c r="AP9" s="27">
        <v>527.91999999999996</v>
      </c>
      <c r="AQ9" s="27">
        <v>266.44</v>
      </c>
      <c r="AR9" s="28">
        <v>0</v>
      </c>
      <c r="AS9" s="27">
        <v>165.06</v>
      </c>
      <c r="AT9" s="27">
        <v>959.43</v>
      </c>
      <c r="AU9" s="27"/>
      <c r="AV9" s="27">
        <v>3079.5</v>
      </c>
    </row>
    <row r="10" spans="1:50" s="30" customFormat="1" ht="15" customHeight="1" x14ac:dyDescent="0.2">
      <c r="A10" s="26">
        <v>1972</v>
      </c>
      <c r="B10" s="27">
        <v>913.81</v>
      </c>
      <c r="C10" s="28">
        <v>0</v>
      </c>
      <c r="D10" s="27">
        <v>112.36</v>
      </c>
      <c r="E10" s="28">
        <v>0</v>
      </c>
      <c r="F10" s="28">
        <v>0</v>
      </c>
      <c r="G10" s="27">
        <v>1026.1600000000001</v>
      </c>
      <c r="H10" s="27"/>
      <c r="I10" s="44">
        <f t="shared" si="0"/>
        <v>89.051414984018066</v>
      </c>
      <c r="J10" s="44">
        <f t="shared" si="1"/>
        <v>0</v>
      </c>
      <c r="K10" s="44">
        <f t="shared" si="2"/>
        <v>10.949559522881421</v>
      </c>
      <c r="L10" s="44">
        <f t="shared" si="3"/>
        <v>0</v>
      </c>
      <c r="M10" s="44">
        <f t="shared" si="4"/>
        <v>0</v>
      </c>
      <c r="N10" s="52">
        <f t="shared" si="5"/>
        <v>100.00097450689948</v>
      </c>
      <c r="O10" s="27"/>
      <c r="P10" s="27">
        <v>47.8</v>
      </c>
      <c r="Q10" s="27">
        <v>11.75</v>
      </c>
      <c r="R10" s="27">
        <v>458.11</v>
      </c>
      <c r="S10" s="27">
        <v>17.23</v>
      </c>
      <c r="T10" s="27">
        <v>534.89</v>
      </c>
      <c r="U10" s="27"/>
      <c r="V10" s="27">
        <v>352.73</v>
      </c>
      <c r="W10" s="28">
        <v>0</v>
      </c>
      <c r="X10" s="27">
        <v>27.22</v>
      </c>
      <c r="Y10" s="27">
        <v>9.36</v>
      </c>
      <c r="Z10" s="27">
        <v>389.3</v>
      </c>
      <c r="AA10" s="27"/>
      <c r="AB10" s="27">
        <v>220.36</v>
      </c>
      <c r="AC10" s="28">
        <v>0</v>
      </c>
      <c r="AD10" s="28">
        <v>0</v>
      </c>
      <c r="AE10" s="28">
        <v>0</v>
      </c>
      <c r="AF10" s="27">
        <v>74.97</v>
      </c>
      <c r="AG10" s="27">
        <v>295.33</v>
      </c>
      <c r="AH10" s="27"/>
      <c r="AI10" s="28">
        <v>0</v>
      </c>
      <c r="AJ10" s="28">
        <v>0</v>
      </c>
      <c r="AK10" s="28">
        <v>0</v>
      </c>
      <c r="AL10" s="28">
        <v>0</v>
      </c>
      <c r="AM10" s="28">
        <v>0</v>
      </c>
      <c r="AN10" s="28">
        <v>0</v>
      </c>
      <c r="AO10" s="27"/>
      <c r="AP10" s="27">
        <v>518.54</v>
      </c>
      <c r="AQ10" s="27">
        <v>270.52999999999997</v>
      </c>
      <c r="AR10" s="28">
        <v>0</v>
      </c>
      <c r="AS10" s="27">
        <v>175.82</v>
      </c>
      <c r="AT10" s="27">
        <v>964.89</v>
      </c>
      <c r="AU10" s="27"/>
      <c r="AV10" s="27">
        <v>3210.58</v>
      </c>
    </row>
    <row r="11" spans="1:50" s="30" customFormat="1" ht="15" customHeight="1" x14ac:dyDescent="0.2">
      <c r="A11" s="26">
        <v>1973</v>
      </c>
      <c r="B11" s="27">
        <v>934.68</v>
      </c>
      <c r="C11" s="28">
        <v>0</v>
      </c>
      <c r="D11" s="27">
        <v>118.34</v>
      </c>
      <c r="E11" s="28">
        <v>0</v>
      </c>
      <c r="F11" s="28">
        <v>0</v>
      </c>
      <c r="G11" s="27">
        <v>1053.02</v>
      </c>
      <c r="H11" s="27"/>
      <c r="I11" s="44">
        <f t="shared" si="0"/>
        <v>88.761846878501828</v>
      </c>
      <c r="J11" s="44">
        <f t="shared" si="1"/>
        <v>0</v>
      </c>
      <c r="K11" s="44">
        <f t="shared" si="2"/>
        <v>11.238153121498168</v>
      </c>
      <c r="L11" s="44">
        <f t="shared" si="3"/>
        <v>0</v>
      </c>
      <c r="M11" s="44">
        <f t="shared" si="4"/>
        <v>0</v>
      </c>
      <c r="N11" s="52">
        <f t="shared" si="5"/>
        <v>100</v>
      </c>
      <c r="O11" s="27"/>
      <c r="P11" s="27">
        <v>67.95</v>
      </c>
      <c r="Q11" s="27">
        <v>24.75</v>
      </c>
      <c r="R11" s="27">
        <v>490.53</v>
      </c>
      <c r="S11" s="27">
        <v>28</v>
      </c>
      <c r="T11" s="27">
        <v>611.22</v>
      </c>
      <c r="U11" s="27"/>
      <c r="V11" s="27">
        <v>360.91</v>
      </c>
      <c r="W11" s="28">
        <v>0</v>
      </c>
      <c r="X11" s="27">
        <v>34.36</v>
      </c>
      <c r="Y11" s="27">
        <v>14.16</v>
      </c>
      <c r="Z11" s="27">
        <v>409.43</v>
      </c>
      <c r="AA11" s="27"/>
      <c r="AB11" s="27">
        <v>226.95</v>
      </c>
      <c r="AC11" s="28">
        <v>0</v>
      </c>
      <c r="AD11" s="28">
        <v>0</v>
      </c>
      <c r="AE11" s="28">
        <v>0</v>
      </c>
      <c r="AF11" s="27">
        <v>78.81</v>
      </c>
      <c r="AG11" s="27">
        <v>305.76</v>
      </c>
      <c r="AH11" s="27"/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8">
        <v>0</v>
      </c>
      <c r="AO11" s="27"/>
      <c r="AP11" s="27">
        <v>509.2</v>
      </c>
      <c r="AQ11" s="27">
        <v>274.35000000000002</v>
      </c>
      <c r="AR11" s="28">
        <v>0</v>
      </c>
      <c r="AS11" s="27">
        <v>185.96</v>
      </c>
      <c r="AT11" s="27">
        <v>969.52</v>
      </c>
      <c r="AU11" s="27"/>
      <c r="AV11" s="27">
        <v>3348.95</v>
      </c>
    </row>
    <row r="12" spans="1:50" s="30" customFormat="1" ht="15" customHeight="1" x14ac:dyDescent="0.2">
      <c r="A12" s="26">
        <v>1974</v>
      </c>
      <c r="B12" s="27">
        <v>955.27</v>
      </c>
      <c r="C12" s="28">
        <v>0</v>
      </c>
      <c r="D12" s="27">
        <v>124.3</v>
      </c>
      <c r="E12" s="28">
        <v>0</v>
      </c>
      <c r="F12" s="28">
        <v>0</v>
      </c>
      <c r="G12" s="27">
        <v>1079.57</v>
      </c>
      <c r="H12" s="27"/>
      <c r="I12" s="44">
        <f t="shared" si="0"/>
        <v>88.486156525283221</v>
      </c>
      <c r="J12" s="44">
        <f t="shared" si="1"/>
        <v>0</v>
      </c>
      <c r="K12" s="44">
        <f t="shared" si="2"/>
        <v>11.513843474716785</v>
      </c>
      <c r="L12" s="44">
        <f t="shared" si="3"/>
        <v>0</v>
      </c>
      <c r="M12" s="44">
        <f t="shared" si="4"/>
        <v>0</v>
      </c>
      <c r="N12" s="52">
        <f t="shared" si="5"/>
        <v>100</v>
      </c>
      <c r="O12" s="27"/>
      <c r="P12" s="27">
        <v>89.47</v>
      </c>
      <c r="Q12" s="27">
        <v>42.48</v>
      </c>
      <c r="R12" s="27">
        <v>519.33000000000004</v>
      </c>
      <c r="S12" s="27">
        <v>40.65</v>
      </c>
      <c r="T12" s="27">
        <v>691.91</v>
      </c>
      <c r="U12" s="27"/>
      <c r="V12" s="27">
        <v>370.37</v>
      </c>
      <c r="W12" s="28">
        <v>0</v>
      </c>
      <c r="X12" s="27">
        <v>41.25</v>
      </c>
      <c r="Y12" s="27">
        <v>20.100000000000001</v>
      </c>
      <c r="Z12" s="27">
        <v>431.71</v>
      </c>
      <c r="AA12" s="27"/>
      <c r="AB12" s="27">
        <v>233.9</v>
      </c>
      <c r="AC12" s="28">
        <v>0</v>
      </c>
      <c r="AD12" s="28">
        <v>0</v>
      </c>
      <c r="AE12" s="28">
        <v>0</v>
      </c>
      <c r="AF12" s="27">
        <v>82.73</v>
      </c>
      <c r="AG12" s="27">
        <v>316.64</v>
      </c>
      <c r="AH12" s="27"/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7"/>
      <c r="AP12" s="27">
        <v>499.23</v>
      </c>
      <c r="AQ12" s="27">
        <v>277.42</v>
      </c>
      <c r="AR12" s="28">
        <v>0</v>
      </c>
      <c r="AS12" s="27">
        <v>194.51</v>
      </c>
      <c r="AT12" s="27">
        <v>971.16</v>
      </c>
      <c r="AU12" s="27"/>
      <c r="AV12" s="27">
        <v>3490.99</v>
      </c>
    </row>
    <row r="13" spans="1:50" s="30" customFormat="1" ht="15" customHeight="1" x14ac:dyDescent="0.2">
      <c r="A13" s="26">
        <v>1975</v>
      </c>
      <c r="B13" s="27">
        <v>975.58</v>
      </c>
      <c r="C13" s="28">
        <v>0</v>
      </c>
      <c r="D13" s="27">
        <v>130.19999999999999</v>
      </c>
      <c r="E13" s="28">
        <v>0</v>
      </c>
      <c r="F13" s="28">
        <v>0</v>
      </c>
      <c r="G13" s="27">
        <v>1105.78</v>
      </c>
      <c r="H13" s="27"/>
      <c r="I13" s="44">
        <f t="shared" si="0"/>
        <v>88.225505977680925</v>
      </c>
      <c r="J13" s="44">
        <f t="shared" si="1"/>
        <v>0</v>
      </c>
      <c r="K13" s="44">
        <f t="shared" si="2"/>
        <v>11.774494022319086</v>
      </c>
      <c r="L13" s="44">
        <f t="shared" si="3"/>
        <v>0</v>
      </c>
      <c r="M13" s="44">
        <f t="shared" si="4"/>
        <v>0</v>
      </c>
      <c r="N13" s="52">
        <f t="shared" si="5"/>
        <v>100.00000000000001</v>
      </c>
      <c r="O13" s="27"/>
      <c r="P13" s="27">
        <v>111.4</v>
      </c>
      <c r="Q13" s="27">
        <v>65.02</v>
      </c>
      <c r="R13" s="27">
        <v>537.99</v>
      </c>
      <c r="S13" s="27">
        <v>54.8</v>
      </c>
      <c r="T13" s="27">
        <v>769.21</v>
      </c>
      <c r="U13" s="27"/>
      <c r="V13" s="27">
        <v>379.78</v>
      </c>
      <c r="W13" s="28">
        <v>0.27</v>
      </c>
      <c r="X13" s="27">
        <v>47.62</v>
      </c>
      <c r="Y13" s="27">
        <v>27.09</v>
      </c>
      <c r="Z13" s="27">
        <v>454.76</v>
      </c>
      <c r="AA13" s="27"/>
      <c r="AB13" s="27">
        <v>250.19</v>
      </c>
      <c r="AC13" s="28">
        <v>0</v>
      </c>
      <c r="AD13" s="28">
        <v>0</v>
      </c>
      <c r="AE13" s="28">
        <v>0</v>
      </c>
      <c r="AF13" s="27">
        <v>86.74</v>
      </c>
      <c r="AG13" s="27">
        <v>336.93</v>
      </c>
      <c r="AH13" s="27"/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7"/>
      <c r="AP13" s="27">
        <v>492.18</v>
      </c>
      <c r="AQ13" s="27">
        <v>281.64</v>
      </c>
      <c r="AR13" s="28">
        <v>0</v>
      </c>
      <c r="AS13" s="27">
        <v>202.35</v>
      </c>
      <c r="AT13" s="27">
        <v>976.17</v>
      </c>
      <c r="AU13" s="27"/>
      <c r="AV13" s="27">
        <v>3642.85</v>
      </c>
    </row>
    <row r="14" spans="1:50" s="30" customFormat="1" ht="15" customHeight="1" x14ac:dyDescent="0.2">
      <c r="A14" s="26">
        <v>1976</v>
      </c>
      <c r="B14" s="27">
        <v>995.63</v>
      </c>
      <c r="C14" s="28">
        <v>0</v>
      </c>
      <c r="D14" s="27">
        <v>136.02000000000001</v>
      </c>
      <c r="E14" s="28">
        <v>0</v>
      </c>
      <c r="F14" s="28">
        <v>0</v>
      </c>
      <c r="G14" s="27">
        <v>1131.6500000000001</v>
      </c>
      <c r="H14" s="27"/>
      <c r="I14" s="44">
        <f t="shared" si="0"/>
        <v>87.980382627137359</v>
      </c>
      <c r="J14" s="44">
        <f t="shared" si="1"/>
        <v>0</v>
      </c>
      <c r="K14" s="44">
        <f t="shared" si="2"/>
        <v>12.019617372862633</v>
      </c>
      <c r="L14" s="44">
        <f t="shared" si="3"/>
        <v>0</v>
      </c>
      <c r="M14" s="44">
        <f t="shared" si="4"/>
        <v>0</v>
      </c>
      <c r="N14" s="52">
        <f t="shared" si="5"/>
        <v>100</v>
      </c>
      <c r="O14" s="27"/>
      <c r="P14" s="27">
        <v>132.82</v>
      </c>
      <c r="Q14" s="27">
        <v>92.44</v>
      </c>
      <c r="R14" s="27">
        <v>541.59</v>
      </c>
      <c r="S14" s="27">
        <v>70.099999999999994</v>
      </c>
      <c r="T14" s="27">
        <v>836.96</v>
      </c>
      <c r="U14" s="27"/>
      <c r="V14" s="27">
        <v>387.31</v>
      </c>
      <c r="W14" s="27">
        <v>0.95</v>
      </c>
      <c r="X14" s="27">
        <v>53.21</v>
      </c>
      <c r="Y14" s="27">
        <v>35.04</v>
      </c>
      <c r="Z14" s="27">
        <v>476.52</v>
      </c>
      <c r="AA14" s="27"/>
      <c r="AB14" s="27">
        <v>269.17</v>
      </c>
      <c r="AC14" s="28">
        <v>0</v>
      </c>
      <c r="AD14" s="28">
        <v>0.24</v>
      </c>
      <c r="AE14" s="28">
        <v>0</v>
      </c>
      <c r="AF14" s="27">
        <v>90.83</v>
      </c>
      <c r="AG14" s="27">
        <v>360.24</v>
      </c>
      <c r="AH14" s="27"/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7"/>
      <c r="AP14" s="27">
        <v>483.04</v>
      </c>
      <c r="AQ14" s="27">
        <v>284.08</v>
      </c>
      <c r="AR14" s="28">
        <v>0</v>
      </c>
      <c r="AS14" s="27">
        <v>207.67</v>
      </c>
      <c r="AT14" s="27">
        <v>974.87</v>
      </c>
      <c r="AU14" s="27"/>
      <c r="AV14" s="27">
        <v>3780.23</v>
      </c>
    </row>
    <row r="15" spans="1:50" s="30" customFormat="1" ht="15" customHeight="1" x14ac:dyDescent="0.2">
      <c r="A15" s="26">
        <v>1977</v>
      </c>
      <c r="B15" s="27">
        <v>1015.45</v>
      </c>
      <c r="C15" s="28">
        <v>0</v>
      </c>
      <c r="D15" s="27">
        <v>141.71</v>
      </c>
      <c r="E15" s="28">
        <v>0</v>
      </c>
      <c r="F15" s="28">
        <v>0</v>
      </c>
      <c r="G15" s="27">
        <v>1157.1500000000001</v>
      </c>
      <c r="H15" s="27"/>
      <c r="I15" s="44">
        <f t="shared" si="0"/>
        <v>87.7543965777989</v>
      </c>
      <c r="J15" s="44">
        <f t="shared" si="1"/>
        <v>0</v>
      </c>
      <c r="K15" s="44">
        <f t="shared" si="2"/>
        <v>12.24646761439744</v>
      </c>
      <c r="L15" s="44">
        <f t="shared" si="3"/>
        <v>0</v>
      </c>
      <c r="M15" s="44">
        <f t="shared" si="4"/>
        <v>0</v>
      </c>
      <c r="N15" s="52">
        <f t="shared" si="5"/>
        <v>100.00086419219635</v>
      </c>
      <c r="O15" s="27"/>
      <c r="P15" s="27">
        <v>152.88</v>
      </c>
      <c r="Q15" s="27">
        <v>122.5</v>
      </c>
      <c r="R15" s="27">
        <v>535.33000000000004</v>
      </c>
      <c r="S15" s="27">
        <v>86.19</v>
      </c>
      <c r="T15" s="27">
        <v>896.91</v>
      </c>
      <c r="U15" s="27"/>
      <c r="V15" s="27">
        <v>393.48</v>
      </c>
      <c r="W15" s="27">
        <v>1.99</v>
      </c>
      <c r="X15" s="27">
        <v>56.09</v>
      </c>
      <c r="Y15" s="27">
        <v>43.87</v>
      </c>
      <c r="Z15" s="27">
        <v>495.43</v>
      </c>
      <c r="AA15" s="27"/>
      <c r="AB15" s="27">
        <v>289.97000000000003</v>
      </c>
      <c r="AC15" s="28">
        <v>0</v>
      </c>
      <c r="AD15" s="27">
        <v>0.55000000000000004</v>
      </c>
      <c r="AE15" s="28">
        <v>0</v>
      </c>
      <c r="AF15" s="27">
        <v>102.57</v>
      </c>
      <c r="AG15" s="27">
        <v>393.1</v>
      </c>
      <c r="AH15" s="27"/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7"/>
      <c r="AP15" s="27">
        <v>474.44</v>
      </c>
      <c r="AQ15" s="27">
        <v>286.31</v>
      </c>
      <c r="AR15" s="28">
        <v>0</v>
      </c>
      <c r="AS15" s="27">
        <v>212.58</v>
      </c>
      <c r="AT15" s="27">
        <v>973.74</v>
      </c>
      <c r="AU15" s="27"/>
      <c r="AV15" s="27">
        <v>3916.33</v>
      </c>
    </row>
    <row r="16" spans="1:50" s="30" customFormat="1" ht="15" customHeight="1" x14ac:dyDescent="0.2">
      <c r="A16" s="26">
        <v>1978</v>
      </c>
      <c r="B16" s="27">
        <v>1035.05</v>
      </c>
      <c r="C16" s="28">
        <v>0</v>
      </c>
      <c r="D16" s="27">
        <v>147.22999999999999</v>
      </c>
      <c r="E16" s="28">
        <v>0</v>
      </c>
      <c r="F16" s="28">
        <v>0</v>
      </c>
      <c r="G16" s="27">
        <v>1182.29</v>
      </c>
      <c r="H16" s="27"/>
      <c r="I16" s="44">
        <f t="shared" si="0"/>
        <v>87.546202708303383</v>
      </c>
      <c r="J16" s="44">
        <f t="shared" si="1"/>
        <v>0</v>
      </c>
      <c r="K16" s="44">
        <f t="shared" si="2"/>
        <v>12.452951475526309</v>
      </c>
      <c r="L16" s="44">
        <f t="shared" si="3"/>
        <v>0</v>
      </c>
      <c r="M16" s="44">
        <f t="shared" si="4"/>
        <v>0</v>
      </c>
      <c r="N16" s="52">
        <f t="shared" si="5"/>
        <v>99.999154183829688</v>
      </c>
      <c r="O16" s="27"/>
      <c r="P16" s="27">
        <v>170.76</v>
      </c>
      <c r="Q16" s="27">
        <v>155.08000000000001</v>
      </c>
      <c r="R16" s="27">
        <v>526.9</v>
      </c>
      <c r="S16" s="27">
        <v>102.73</v>
      </c>
      <c r="T16" s="27">
        <v>955.46</v>
      </c>
      <c r="U16" s="27"/>
      <c r="V16" s="27">
        <v>399.24</v>
      </c>
      <c r="W16" s="27">
        <v>3.46</v>
      </c>
      <c r="X16" s="27">
        <v>56.57</v>
      </c>
      <c r="Y16" s="27">
        <v>53.51</v>
      </c>
      <c r="Z16" s="27">
        <v>512.78</v>
      </c>
      <c r="AA16" s="27"/>
      <c r="AB16" s="27">
        <v>312.70999999999998</v>
      </c>
      <c r="AC16" s="28">
        <v>0</v>
      </c>
      <c r="AD16" s="27">
        <v>4.16</v>
      </c>
      <c r="AE16" s="28">
        <v>0</v>
      </c>
      <c r="AF16" s="27">
        <v>114.65</v>
      </c>
      <c r="AG16" s="27">
        <v>431.52</v>
      </c>
      <c r="AH16" s="27"/>
      <c r="AI16" s="28">
        <v>0</v>
      </c>
      <c r="AJ16" s="28">
        <v>0</v>
      </c>
      <c r="AK16" s="28">
        <v>0</v>
      </c>
      <c r="AL16" s="28">
        <v>0</v>
      </c>
      <c r="AM16" s="28">
        <v>0</v>
      </c>
      <c r="AN16" s="28">
        <v>0</v>
      </c>
      <c r="AO16" s="27"/>
      <c r="AP16" s="27">
        <v>465.34</v>
      </c>
      <c r="AQ16" s="27">
        <v>287.52</v>
      </c>
      <c r="AR16" s="28">
        <v>1.05</v>
      </c>
      <c r="AS16" s="27">
        <v>218.07</v>
      </c>
      <c r="AT16" s="27">
        <v>971.99</v>
      </c>
      <c r="AU16" s="27"/>
      <c r="AV16" s="27">
        <v>4054.04</v>
      </c>
    </row>
    <row r="17" spans="1:48" s="30" customFormat="1" ht="15" customHeight="1" x14ac:dyDescent="0.2">
      <c r="A17" s="26">
        <v>1979</v>
      </c>
      <c r="B17" s="27">
        <v>1054.48</v>
      </c>
      <c r="C17" s="28">
        <v>0</v>
      </c>
      <c r="D17" s="27">
        <v>152.55000000000001</v>
      </c>
      <c r="E17" s="28">
        <v>0</v>
      </c>
      <c r="F17" s="28">
        <v>0</v>
      </c>
      <c r="G17" s="27">
        <v>1207.03</v>
      </c>
      <c r="H17" s="27"/>
      <c r="I17" s="44">
        <f t="shared" si="0"/>
        <v>87.361540309685765</v>
      </c>
      <c r="J17" s="44">
        <f t="shared" si="1"/>
        <v>0</v>
      </c>
      <c r="K17" s="44">
        <f t="shared" si="2"/>
        <v>12.638459690314244</v>
      </c>
      <c r="L17" s="44">
        <f t="shared" si="3"/>
        <v>0</v>
      </c>
      <c r="M17" s="44">
        <f t="shared" si="4"/>
        <v>0</v>
      </c>
      <c r="N17" s="52">
        <f t="shared" si="5"/>
        <v>100.00000000000001</v>
      </c>
      <c r="O17" s="27"/>
      <c r="P17" s="27">
        <v>185.72</v>
      </c>
      <c r="Q17" s="27">
        <v>189.6</v>
      </c>
      <c r="R17" s="27">
        <v>520.62</v>
      </c>
      <c r="S17" s="27">
        <v>119.36</v>
      </c>
      <c r="T17" s="27">
        <v>1015.3</v>
      </c>
      <c r="U17" s="27"/>
      <c r="V17" s="27">
        <v>405.03</v>
      </c>
      <c r="W17" s="27">
        <v>5.46</v>
      </c>
      <c r="X17" s="27">
        <v>56.44</v>
      </c>
      <c r="Y17" s="27">
        <v>64.47</v>
      </c>
      <c r="Z17" s="27">
        <v>531.39</v>
      </c>
      <c r="AA17" s="27"/>
      <c r="AB17" s="27">
        <v>336.06</v>
      </c>
      <c r="AC17" s="28">
        <v>0</v>
      </c>
      <c r="AD17" s="27">
        <v>12.94</v>
      </c>
      <c r="AE17" s="28">
        <v>0</v>
      </c>
      <c r="AF17" s="27">
        <v>127.07</v>
      </c>
      <c r="AG17" s="27">
        <v>476.07</v>
      </c>
      <c r="AH17" s="27"/>
      <c r="AI17" s="27">
        <v>2.44</v>
      </c>
      <c r="AJ17" s="28">
        <v>0</v>
      </c>
      <c r="AK17" s="27">
        <v>1.88</v>
      </c>
      <c r="AL17" s="28">
        <v>0</v>
      </c>
      <c r="AM17" s="28">
        <v>0</v>
      </c>
      <c r="AN17" s="27">
        <v>4.32</v>
      </c>
      <c r="AO17" s="27"/>
      <c r="AP17" s="27">
        <v>453.05</v>
      </c>
      <c r="AQ17" s="27">
        <v>285.57</v>
      </c>
      <c r="AR17" s="27">
        <v>2.0699999999999998</v>
      </c>
      <c r="AS17" s="27">
        <v>223.74</v>
      </c>
      <c r="AT17" s="27">
        <v>964.42</v>
      </c>
      <c r="AU17" s="27"/>
      <c r="AV17" s="27">
        <v>4198.54</v>
      </c>
    </row>
    <row r="18" spans="1:48" s="30" customFormat="1" ht="30" customHeight="1" x14ac:dyDescent="0.2">
      <c r="A18" s="26">
        <v>1980</v>
      </c>
      <c r="B18" s="27">
        <v>1073.77</v>
      </c>
      <c r="C18" s="28">
        <v>0</v>
      </c>
      <c r="D18" s="27">
        <v>157.62</v>
      </c>
      <c r="E18" s="28">
        <v>0</v>
      </c>
      <c r="F18" s="28">
        <v>0</v>
      </c>
      <c r="G18" s="27">
        <v>1231.3800000000001</v>
      </c>
      <c r="H18" s="27"/>
      <c r="I18" s="44">
        <f t="shared" si="0"/>
        <v>87.200539232405902</v>
      </c>
      <c r="J18" s="44">
        <f t="shared" si="1"/>
        <v>0</v>
      </c>
      <c r="K18" s="44">
        <f t="shared" si="2"/>
        <v>12.800272864590944</v>
      </c>
      <c r="L18" s="44">
        <f t="shared" si="3"/>
        <v>0</v>
      </c>
      <c r="M18" s="44">
        <f t="shared" si="4"/>
        <v>0</v>
      </c>
      <c r="N18" s="52">
        <f t="shared" si="5"/>
        <v>100.00081209699684</v>
      </c>
      <c r="O18" s="27"/>
      <c r="P18" s="27">
        <v>197.03</v>
      </c>
      <c r="Q18" s="27">
        <v>227.22</v>
      </c>
      <c r="R18" s="27">
        <v>512.24</v>
      </c>
      <c r="S18" s="27">
        <v>135.75</v>
      </c>
      <c r="T18" s="27">
        <v>1072.24</v>
      </c>
      <c r="U18" s="27"/>
      <c r="V18" s="27">
        <v>413.16</v>
      </c>
      <c r="W18" s="27">
        <v>8.11</v>
      </c>
      <c r="X18" s="27">
        <v>58.18</v>
      </c>
      <c r="Y18" s="27">
        <v>76.900000000000006</v>
      </c>
      <c r="Z18" s="27">
        <v>556.34</v>
      </c>
      <c r="AA18" s="27"/>
      <c r="AB18" s="27">
        <v>359.18</v>
      </c>
      <c r="AC18" s="28">
        <v>0</v>
      </c>
      <c r="AD18" s="27">
        <v>28.27</v>
      </c>
      <c r="AE18" s="28">
        <v>0</v>
      </c>
      <c r="AF18" s="27">
        <v>139.84</v>
      </c>
      <c r="AG18" s="27">
        <v>527.32000000000005</v>
      </c>
      <c r="AH18" s="27"/>
      <c r="AI18" s="27">
        <v>7.27</v>
      </c>
      <c r="AJ18" s="28">
        <v>0</v>
      </c>
      <c r="AK18" s="27">
        <v>5.58</v>
      </c>
      <c r="AL18" s="28">
        <v>0</v>
      </c>
      <c r="AM18" s="28">
        <v>0</v>
      </c>
      <c r="AN18" s="27">
        <v>12.85</v>
      </c>
      <c r="AO18" s="27"/>
      <c r="AP18" s="27">
        <v>441.06</v>
      </c>
      <c r="AQ18" s="27">
        <v>282.33</v>
      </c>
      <c r="AR18" s="27">
        <v>3.55</v>
      </c>
      <c r="AS18" s="27">
        <v>229.78</v>
      </c>
      <c r="AT18" s="27">
        <v>956.72</v>
      </c>
      <c r="AU18" s="27"/>
      <c r="AV18" s="27">
        <v>4356.8500000000004</v>
      </c>
    </row>
    <row r="19" spans="1:48" s="30" customFormat="1" ht="15" customHeight="1" x14ac:dyDescent="0.2">
      <c r="A19" s="26">
        <v>1981</v>
      </c>
      <c r="B19" s="27">
        <v>1091.22</v>
      </c>
      <c r="C19" s="28">
        <v>0</v>
      </c>
      <c r="D19" s="27">
        <v>162.4</v>
      </c>
      <c r="E19" s="27">
        <v>0.83</v>
      </c>
      <c r="F19" s="28">
        <v>0</v>
      </c>
      <c r="G19" s="27">
        <v>1254.45</v>
      </c>
      <c r="H19" s="27"/>
      <c r="I19" s="44">
        <f t="shared" si="0"/>
        <v>86.98792299414086</v>
      </c>
      <c r="J19" s="44">
        <f t="shared" si="1"/>
        <v>0</v>
      </c>
      <c r="K19" s="44">
        <f t="shared" si="2"/>
        <v>12.94591255131731</v>
      </c>
      <c r="L19" s="44">
        <f t="shared" si="3"/>
        <v>6.6164454541831078E-2</v>
      </c>
      <c r="M19" s="44">
        <f t="shared" si="4"/>
        <v>0</v>
      </c>
      <c r="N19" s="52">
        <f t="shared" si="5"/>
        <v>100</v>
      </c>
      <c r="O19" s="27"/>
      <c r="P19" s="27">
        <v>203.58</v>
      </c>
      <c r="Q19" s="27">
        <v>264.35000000000002</v>
      </c>
      <c r="R19" s="27">
        <v>502.21</v>
      </c>
      <c r="S19" s="27">
        <v>152.47</v>
      </c>
      <c r="T19" s="27">
        <v>1122.6099999999999</v>
      </c>
      <c r="U19" s="27"/>
      <c r="V19" s="27">
        <v>423.53</v>
      </c>
      <c r="W19" s="27">
        <v>11.56</v>
      </c>
      <c r="X19" s="27">
        <v>59.75</v>
      </c>
      <c r="Y19" s="27">
        <v>89.56</v>
      </c>
      <c r="Z19" s="27">
        <v>584.41</v>
      </c>
      <c r="AA19" s="27"/>
      <c r="AB19" s="27">
        <v>381.65</v>
      </c>
      <c r="AC19" s="28">
        <v>0</v>
      </c>
      <c r="AD19" s="27">
        <v>50.52</v>
      </c>
      <c r="AE19" s="28">
        <v>0</v>
      </c>
      <c r="AF19" s="27">
        <v>152.97999999999999</v>
      </c>
      <c r="AG19" s="27">
        <v>585.19000000000005</v>
      </c>
      <c r="AH19" s="27"/>
      <c r="AI19" s="27">
        <v>12.18</v>
      </c>
      <c r="AJ19" s="28">
        <v>0</v>
      </c>
      <c r="AK19" s="27">
        <v>9.35</v>
      </c>
      <c r="AL19" s="28">
        <v>0</v>
      </c>
      <c r="AM19" s="28">
        <v>0</v>
      </c>
      <c r="AN19" s="27">
        <v>21.53</v>
      </c>
      <c r="AO19" s="27"/>
      <c r="AP19" s="27">
        <v>431.13</v>
      </c>
      <c r="AQ19" s="27">
        <v>279.81</v>
      </c>
      <c r="AR19" s="27">
        <v>5.64</v>
      </c>
      <c r="AS19" s="27">
        <v>238.23</v>
      </c>
      <c r="AT19" s="27">
        <v>954.81</v>
      </c>
      <c r="AU19" s="27"/>
      <c r="AV19" s="27">
        <v>4522.99</v>
      </c>
    </row>
    <row r="20" spans="1:48" s="30" customFormat="1" ht="15" customHeight="1" x14ac:dyDescent="0.2">
      <c r="A20" s="26">
        <v>1982</v>
      </c>
      <c r="B20" s="27">
        <v>1108.1500000000001</v>
      </c>
      <c r="C20" s="28">
        <v>0</v>
      </c>
      <c r="D20" s="27">
        <v>166.84</v>
      </c>
      <c r="E20" s="27">
        <v>1.81</v>
      </c>
      <c r="F20" s="28">
        <v>0</v>
      </c>
      <c r="G20" s="27">
        <v>1276.8</v>
      </c>
      <c r="H20" s="27"/>
      <c r="I20" s="44">
        <f t="shared" si="0"/>
        <v>86.791196741854648</v>
      </c>
      <c r="J20" s="44">
        <f t="shared" si="1"/>
        <v>0</v>
      </c>
      <c r="K20" s="44">
        <f t="shared" si="2"/>
        <v>13.06704260651629</v>
      </c>
      <c r="L20" s="44">
        <f t="shared" si="3"/>
        <v>0.14176065162907267</v>
      </c>
      <c r="M20" s="44">
        <f t="shared" si="4"/>
        <v>0</v>
      </c>
      <c r="N20" s="52">
        <f t="shared" si="5"/>
        <v>100.00000000000001</v>
      </c>
      <c r="O20" s="27"/>
      <c r="P20" s="27">
        <v>208.53</v>
      </c>
      <c r="Q20" s="27">
        <v>300.44</v>
      </c>
      <c r="R20" s="27">
        <v>488.3</v>
      </c>
      <c r="S20" s="27">
        <v>168.22</v>
      </c>
      <c r="T20" s="27">
        <v>1165.49</v>
      </c>
      <c r="U20" s="27"/>
      <c r="V20" s="27">
        <v>432.11</v>
      </c>
      <c r="W20" s="27">
        <v>16.73</v>
      </c>
      <c r="X20" s="27">
        <v>59.03</v>
      </c>
      <c r="Y20" s="27">
        <v>103.75</v>
      </c>
      <c r="Z20" s="27">
        <v>611.62</v>
      </c>
      <c r="AA20" s="27"/>
      <c r="AB20" s="27">
        <v>401.77</v>
      </c>
      <c r="AC20" s="28">
        <v>0</v>
      </c>
      <c r="AD20" s="27">
        <v>77.91</v>
      </c>
      <c r="AE20" s="28">
        <v>0</v>
      </c>
      <c r="AF20" s="27">
        <v>166.47</v>
      </c>
      <c r="AG20" s="27">
        <v>646.24</v>
      </c>
      <c r="AH20" s="27"/>
      <c r="AI20" s="27">
        <v>17.13</v>
      </c>
      <c r="AJ20" s="28">
        <v>0</v>
      </c>
      <c r="AK20" s="27">
        <v>13.13</v>
      </c>
      <c r="AL20" s="28">
        <v>0</v>
      </c>
      <c r="AM20" s="28">
        <v>0</v>
      </c>
      <c r="AN20" s="27">
        <v>30.27</v>
      </c>
      <c r="AO20" s="27"/>
      <c r="AP20" s="27">
        <v>419.12</v>
      </c>
      <c r="AQ20" s="27">
        <v>276.19</v>
      </c>
      <c r="AR20" s="27">
        <v>8.34</v>
      </c>
      <c r="AS20" s="27">
        <v>245.29</v>
      </c>
      <c r="AT20" s="27">
        <v>948.94</v>
      </c>
      <c r="AU20" s="27"/>
      <c r="AV20" s="27">
        <v>4679.34</v>
      </c>
    </row>
    <row r="21" spans="1:48" s="30" customFormat="1" ht="15" customHeight="1" x14ac:dyDescent="0.2">
      <c r="A21" s="26">
        <v>1983</v>
      </c>
      <c r="B21" s="27">
        <v>1124.71</v>
      </c>
      <c r="C21" s="28">
        <v>0</v>
      </c>
      <c r="D21" s="27">
        <v>170.9</v>
      </c>
      <c r="E21" s="27">
        <v>2.95</v>
      </c>
      <c r="F21" s="28">
        <v>0</v>
      </c>
      <c r="G21" s="27">
        <v>1298.56</v>
      </c>
      <c r="H21" s="27"/>
      <c r="I21" s="44">
        <f t="shared" si="0"/>
        <v>86.612093395761462</v>
      </c>
      <c r="J21" s="44">
        <f t="shared" si="1"/>
        <v>0</v>
      </c>
      <c r="K21" s="44">
        <f t="shared" si="2"/>
        <v>13.160731887629376</v>
      </c>
      <c r="L21" s="44">
        <f t="shared" si="3"/>
        <v>0.2271747166091671</v>
      </c>
      <c r="M21" s="44">
        <f t="shared" si="4"/>
        <v>0</v>
      </c>
      <c r="N21" s="52">
        <f t="shared" si="5"/>
        <v>100.00000000000001</v>
      </c>
      <c r="O21" s="27"/>
      <c r="P21" s="27">
        <v>213.33</v>
      </c>
      <c r="Q21" s="27">
        <v>340.52</v>
      </c>
      <c r="R21" s="27">
        <v>472.25</v>
      </c>
      <c r="S21" s="27">
        <v>184.49</v>
      </c>
      <c r="T21" s="27">
        <v>1210.58</v>
      </c>
      <c r="U21" s="27"/>
      <c r="V21" s="27">
        <v>441.88</v>
      </c>
      <c r="W21" s="27">
        <v>23.86</v>
      </c>
      <c r="X21" s="27">
        <v>58.82</v>
      </c>
      <c r="Y21" s="27">
        <v>121.58</v>
      </c>
      <c r="Z21" s="27">
        <v>646.14</v>
      </c>
      <c r="AA21" s="27"/>
      <c r="AB21" s="27">
        <v>421.4</v>
      </c>
      <c r="AC21" s="28">
        <v>0</v>
      </c>
      <c r="AD21" s="27">
        <v>106.87</v>
      </c>
      <c r="AE21" s="28">
        <v>0</v>
      </c>
      <c r="AF21" s="27">
        <v>180.3</v>
      </c>
      <c r="AG21" s="27">
        <v>708.73</v>
      </c>
      <c r="AH21" s="27"/>
      <c r="AI21" s="27">
        <v>22.2</v>
      </c>
      <c r="AJ21" s="28">
        <v>0</v>
      </c>
      <c r="AK21" s="27">
        <v>17</v>
      </c>
      <c r="AL21" s="28">
        <v>0</v>
      </c>
      <c r="AM21" s="28">
        <v>0</v>
      </c>
      <c r="AN21" s="27">
        <v>39.35</v>
      </c>
      <c r="AO21" s="27"/>
      <c r="AP21" s="27">
        <v>410.53</v>
      </c>
      <c r="AQ21" s="27">
        <v>276.58</v>
      </c>
      <c r="AR21" s="27">
        <v>13.15</v>
      </c>
      <c r="AS21" s="27">
        <v>253.03</v>
      </c>
      <c r="AT21" s="27">
        <v>953.29</v>
      </c>
      <c r="AU21" s="27"/>
      <c r="AV21" s="27">
        <v>4856.66</v>
      </c>
    </row>
    <row r="22" spans="1:48" s="30" customFormat="1" ht="15" customHeight="1" x14ac:dyDescent="0.2">
      <c r="A22" s="26">
        <v>1984</v>
      </c>
      <c r="B22" s="27">
        <v>1140.8499999999999</v>
      </c>
      <c r="C22" s="28">
        <v>0</v>
      </c>
      <c r="D22" s="27">
        <v>174.5</v>
      </c>
      <c r="E22" s="27">
        <v>4.2699999999999996</v>
      </c>
      <c r="F22" s="28">
        <v>0</v>
      </c>
      <c r="G22" s="27">
        <v>1319.62</v>
      </c>
      <c r="H22" s="27"/>
      <c r="I22" s="44">
        <f t="shared" si="0"/>
        <v>86.452918264348838</v>
      </c>
      <c r="J22" s="44">
        <f t="shared" si="1"/>
        <v>0</v>
      </c>
      <c r="K22" s="44">
        <f t="shared" si="2"/>
        <v>13.22350373592398</v>
      </c>
      <c r="L22" s="44">
        <f t="shared" si="3"/>
        <v>0.3235779997271942</v>
      </c>
      <c r="M22" s="44">
        <f t="shared" si="4"/>
        <v>0</v>
      </c>
      <c r="N22" s="52">
        <f t="shared" si="5"/>
        <v>100.00000000000001</v>
      </c>
      <c r="O22" s="27"/>
      <c r="P22" s="27">
        <v>218.32</v>
      </c>
      <c r="Q22" s="27">
        <v>388.73</v>
      </c>
      <c r="R22" s="27">
        <v>452.61</v>
      </c>
      <c r="S22" s="27">
        <v>201.31</v>
      </c>
      <c r="T22" s="27">
        <v>1260.97</v>
      </c>
      <c r="U22" s="27"/>
      <c r="V22" s="27">
        <v>452.87</v>
      </c>
      <c r="W22" s="27">
        <v>34.979999999999997</v>
      </c>
      <c r="X22" s="27">
        <v>61.04</v>
      </c>
      <c r="Y22" s="27">
        <v>144.13999999999999</v>
      </c>
      <c r="Z22" s="27">
        <v>693.03</v>
      </c>
      <c r="AA22" s="27"/>
      <c r="AB22" s="27">
        <v>440.15</v>
      </c>
      <c r="AC22" s="28">
        <v>0</v>
      </c>
      <c r="AD22" s="27">
        <v>133.76</v>
      </c>
      <c r="AE22" s="28">
        <v>0</v>
      </c>
      <c r="AF22" s="27">
        <v>192.31</v>
      </c>
      <c r="AG22" s="27">
        <v>766.52</v>
      </c>
      <c r="AH22" s="27"/>
      <c r="AI22" s="27">
        <v>27.42</v>
      </c>
      <c r="AJ22" s="28">
        <v>0</v>
      </c>
      <c r="AK22" s="27">
        <v>20.97</v>
      </c>
      <c r="AL22" s="27">
        <v>0</v>
      </c>
      <c r="AM22" s="28">
        <v>0</v>
      </c>
      <c r="AN22" s="27">
        <v>48.85</v>
      </c>
      <c r="AO22" s="27"/>
      <c r="AP22" s="27">
        <v>402.45</v>
      </c>
      <c r="AQ22" s="27">
        <v>277.88</v>
      </c>
      <c r="AR22" s="27">
        <v>21.66</v>
      </c>
      <c r="AS22" s="27">
        <v>261.24</v>
      </c>
      <c r="AT22" s="27">
        <v>963.22</v>
      </c>
      <c r="AU22" s="27"/>
      <c r="AV22" s="27">
        <v>5052.21</v>
      </c>
    </row>
    <row r="23" spans="1:48" s="30" customFormat="1" ht="15" customHeight="1" x14ac:dyDescent="0.2">
      <c r="A23" s="26">
        <v>1985</v>
      </c>
      <c r="B23" s="27">
        <v>1156.43</v>
      </c>
      <c r="C23" s="28">
        <v>0</v>
      </c>
      <c r="D23" s="27">
        <v>177.59</v>
      </c>
      <c r="E23" s="27">
        <v>5.78</v>
      </c>
      <c r="F23" s="28">
        <v>0</v>
      </c>
      <c r="G23" s="27">
        <v>1339.8</v>
      </c>
      <c r="H23" s="27"/>
      <c r="I23" s="44">
        <f t="shared" si="0"/>
        <v>86.313628899835805</v>
      </c>
      <c r="J23" s="44">
        <f t="shared" si="1"/>
        <v>0</v>
      </c>
      <c r="K23" s="44">
        <f t="shared" si="2"/>
        <v>13.25496342737722</v>
      </c>
      <c r="L23" s="44">
        <f t="shared" si="3"/>
        <v>0.43140767278698311</v>
      </c>
      <c r="M23" s="44">
        <f t="shared" si="4"/>
        <v>0</v>
      </c>
      <c r="N23" s="52">
        <f t="shared" si="5"/>
        <v>100.00000000000001</v>
      </c>
      <c r="O23" s="27"/>
      <c r="P23" s="27">
        <v>221.2</v>
      </c>
      <c r="Q23" s="27">
        <v>442.67</v>
      </c>
      <c r="R23" s="27">
        <v>429.88</v>
      </c>
      <c r="S23" s="27">
        <v>215.16</v>
      </c>
      <c r="T23" s="27">
        <v>1308.9100000000001</v>
      </c>
      <c r="U23" s="27"/>
      <c r="V23" s="27">
        <v>462.47</v>
      </c>
      <c r="W23" s="27">
        <v>50.76</v>
      </c>
      <c r="X23" s="27">
        <v>66.75</v>
      </c>
      <c r="Y23" s="27">
        <v>170.22</v>
      </c>
      <c r="Z23" s="27">
        <v>750.2</v>
      </c>
      <c r="AA23" s="27"/>
      <c r="AB23" s="27">
        <v>456.79</v>
      </c>
      <c r="AC23" s="28">
        <v>0</v>
      </c>
      <c r="AD23" s="27">
        <v>157.9</v>
      </c>
      <c r="AE23" s="28">
        <v>0.5</v>
      </c>
      <c r="AF23" s="27">
        <v>203.47</v>
      </c>
      <c r="AG23" s="27">
        <v>818.67</v>
      </c>
      <c r="AH23" s="27"/>
      <c r="AI23" s="27">
        <v>32.78</v>
      </c>
      <c r="AJ23" s="28">
        <v>0</v>
      </c>
      <c r="AK23" s="27">
        <v>25.03</v>
      </c>
      <c r="AL23" s="27">
        <v>0.94</v>
      </c>
      <c r="AM23" s="28">
        <v>0</v>
      </c>
      <c r="AN23" s="27">
        <v>58.74</v>
      </c>
      <c r="AO23" s="27"/>
      <c r="AP23" s="27">
        <v>391.56</v>
      </c>
      <c r="AQ23" s="27">
        <v>276.51</v>
      </c>
      <c r="AR23" s="27">
        <v>34</v>
      </c>
      <c r="AS23" s="27">
        <v>269.12</v>
      </c>
      <c r="AT23" s="27">
        <v>971.19</v>
      </c>
      <c r="AU23" s="27"/>
      <c r="AV23" s="27">
        <v>5247.51</v>
      </c>
    </row>
    <row r="24" spans="1:48" s="30" customFormat="1" ht="15" customHeight="1" x14ac:dyDescent="0.2">
      <c r="A24" s="26">
        <v>1986</v>
      </c>
      <c r="B24" s="27">
        <v>1171.3399999999999</v>
      </c>
      <c r="C24" s="28">
        <v>0</v>
      </c>
      <c r="D24" s="27">
        <v>180.16</v>
      </c>
      <c r="E24" s="27">
        <v>7.47</v>
      </c>
      <c r="F24" s="28">
        <v>0</v>
      </c>
      <c r="G24" s="27">
        <v>1358.97</v>
      </c>
      <c r="H24" s="27"/>
      <c r="I24" s="44">
        <f t="shared" si="0"/>
        <v>86.193219865044853</v>
      </c>
      <c r="J24" s="44">
        <f t="shared" si="1"/>
        <v>0</v>
      </c>
      <c r="K24" s="44">
        <f t="shared" si="2"/>
        <v>13.257099126544366</v>
      </c>
      <c r="L24" s="44">
        <f t="shared" si="3"/>
        <v>0.54968100841078171</v>
      </c>
      <c r="M24" s="44">
        <f t="shared" si="4"/>
        <v>0</v>
      </c>
      <c r="N24" s="52">
        <f t="shared" si="5"/>
        <v>100</v>
      </c>
      <c r="O24" s="27"/>
      <c r="P24" s="27">
        <v>220.12</v>
      </c>
      <c r="Q24" s="27">
        <v>497.53</v>
      </c>
      <c r="R24" s="27">
        <v>410.48</v>
      </c>
      <c r="S24" s="27">
        <v>226.9</v>
      </c>
      <c r="T24" s="27">
        <v>1355.04</v>
      </c>
      <c r="U24" s="27"/>
      <c r="V24" s="27">
        <v>468.77</v>
      </c>
      <c r="W24" s="27">
        <v>71.75</v>
      </c>
      <c r="X24" s="27">
        <v>75.27</v>
      </c>
      <c r="Y24" s="27">
        <v>195.41</v>
      </c>
      <c r="Z24" s="27">
        <v>811.19</v>
      </c>
      <c r="AA24" s="27"/>
      <c r="AB24" s="27">
        <v>471.52</v>
      </c>
      <c r="AC24" s="28">
        <v>0</v>
      </c>
      <c r="AD24" s="27">
        <v>179.64</v>
      </c>
      <c r="AE24" s="28">
        <v>0.79</v>
      </c>
      <c r="AF24" s="27">
        <v>213.87</v>
      </c>
      <c r="AG24" s="27">
        <v>865.82</v>
      </c>
      <c r="AH24" s="27"/>
      <c r="AI24" s="27">
        <v>38.26</v>
      </c>
      <c r="AJ24" s="28">
        <v>0</v>
      </c>
      <c r="AK24" s="27">
        <v>29.17</v>
      </c>
      <c r="AL24" s="27">
        <v>1.58</v>
      </c>
      <c r="AM24" s="28">
        <v>0</v>
      </c>
      <c r="AN24" s="27">
        <v>69.02</v>
      </c>
      <c r="AO24" s="27"/>
      <c r="AP24" s="27">
        <v>379.91</v>
      </c>
      <c r="AQ24" s="27">
        <v>273.37</v>
      </c>
      <c r="AR24" s="27">
        <v>49.03</v>
      </c>
      <c r="AS24" s="27">
        <v>276.24</v>
      </c>
      <c r="AT24" s="27">
        <v>978.55</v>
      </c>
      <c r="AU24" s="27"/>
      <c r="AV24" s="27">
        <v>5438.59</v>
      </c>
    </row>
    <row r="25" spans="1:48" s="30" customFormat="1" ht="15" customHeight="1" x14ac:dyDescent="0.2">
      <c r="A25" s="26">
        <v>1987</v>
      </c>
      <c r="B25" s="27">
        <v>1185.42</v>
      </c>
      <c r="C25" s="28">
        <v>0.08</v>
      </c>
      <c r="D25" s="27">
        <v>182.21</v>
      </c>
      <c r="E25" s="27">
        <v>9.36</v>
      </c>
      <c r="F25" s="28">
        <v>0</v>
      </c>
      <c r="G25" s="27">
        <v>1377.07</v>
      </c>
      <c r="H25" s="27"/>
      <c r="I25" s="44">
        <f t="shared" si="0"/>
        <v>86.082769939073543</v>
      </c>
      <c r="J25" s="44">
        <f t="shared" si="1"/>
        <v>5.8094359763846432E-3</v>
      </c>
      <c r="K25" s="44">
        <f t="shared" si="2"/>
        <v>13.231716615713074</v>
      </c>
      <c r="L25" s="44">
        <f t="shared" si="3"/>
        <v>0.67970400923700314</v>
      </c>
      <c r="M25" s="44">
        <f t="shared" si="4"/>
        <v>0</v>
      </c>
      <c r="N25" s="52">
        <f t="shared" si="5"/>
        <v>100</v>
      </c>
      <c r="O25" s="27"/>
      <c r="P25" s="27">
        <v>216.54</v>
      </c>
      <c r="Q25" s="27">
        <v>548.65</v>
      </c>
      <c r="R25" s="27">
        <v>394.27</v>
      </c>
      <c r="S25" s="27">
        <v>235.11</v>
      </c>
      <c r="T25" s="27">
        <v>1394.56</v>
      </c>
      <c r="U25" s="27"/>
      <c r="V25" s="27">
        <v>471.76</v>
      </c>
      <c r="W25" s="27">
        <v>95.31</v>
      </c>
      <c r="X25" s="27">
        <v>85.94</v>
      </c>
      <c r="Y25" s="27">
        <v>217.69</v>
      </c>
      <c r="Z25" s="27">
        <v>870.71</v>
      </c>
      <c r="AA25" s="27"/>
      <c r="AB25" s="27">
        <v>485.21</v>
      </c>
      <c r="AC25" s="28">
        <v>0</v>
      </c>
      <c r="AD25" s="27">
        <v>199.23</v>
      </c>
      <c r="AE25" s="28">
        <v>1.18</v>
      </c>
      <c r="AF25" s="27">
        <v>223.52</v>
      </c>
      <c r="AG25" s="27">
        <v>909.14</v>
      </c>
      <c r="AH25" s="27"/>
      <c r="AI25" s="27">
        <v>43.9</v>
      </c>
      <c r="AJ25" s="28">
        <v>0</v>
      </c>
      <c r="AK25" s="27">
        <v>33.42</v>
      </c>
      <c r="AL25" s="27">
        <v>2.34</v>
      </c>
      <c r="AM25" s="28">
        <v>0</v>
      </c>
      <c r="AN25" s="27">
        <v>79.66</v>
      </c>
      <c r="AO25" s="27"/>
      <c r="AP25" s="27">
        <v>368.98</v>
      </c>
      <c r="AQ25" s="27">
        <v>269.58</v>
      </c>
      <c r="AR25" s="27">
        <v>64.41</v>
      </c>
      <c r="AS25" s="27">
        <v>282.88</v>
      </c>
      <c r="AT25" s="27">
        <v>985.85</v>
      </c>
      <c r="AU25" s="27"/>
      <c r="AV25" s="27">
        <v>5617</v>
      </c>
    </row>
    <row r="26" spans="1:48" s="30" customFormat="1" ht="15" customHeight="1" x14ac:dyDescent="0.2">
      <c r="A26" s="26">
        <v>1988</v>
      </c>
      <c r="B26" s="27">
        <v>1197.6199999999999</v>
      </c>
      <c r="C26" s="27">
        <v>2.0099999999999998</v>
      </c>
      <c r="D26" s="27">
        <v>183.76</v>
      </c>
      <c r="E26" s="27">
        <v>11.45</v>
      </c>
      <c r="F26" s="28">
        <v>0</v>
      </c>
      <c r="G26" s="27">
        <v>1394.84</v>
      </c>
      <c r="H26" s="27"/>
      <c r="I26" s="44">
        <f t="shared" si="0"/>
        <v>85.860743884603252</v>
      </c>
      <c r="J26" s="44">
        <f t="shared" si="1"/>
        <v>0.14410254939634654</v>
      </c>
      <c r="K26" s="44">
        <f t="shared" si="2"/>
        <v>13.174270884115741</v>
      </c>
      <c r="L26" s="44">
        <f t="shared" si="3"/>
        <v>0.82088268188466063</v>
      </c>
      <c r="M26" s="44">
        <f t="shared" si="4"/>
        <v>0</v>
      </c>
      <c r="N26" s="52">
        <f t="shared" si="5"/>
        <v>100</v>
      </c>
      <c r="O26" s="27"/>
      <c r="P26" s="27">
        <v>211.9</v>
      </c>
      <c r="Q26" s="27">
        <v>591.19000000000005</v>
      </c>
      <c r="R26" s="27">
        <v>381.02</v>
      </c>
      <c r="S26" s="27">
        <v>238.41</v>
      </c>
      <c r="T26" s="27">
        <v>1422.51</v>
      </c>
      <c r="U26" s="27"/>
      <c r="V26" s="27">
        <v>471.96</v>
      </c>
      <c r="W26" s="27">
        <v>118.62</v>
      </c>
      <c r="X26" s="27">
        <v>98.78</v>
      </c>
      <c r="Y26" s="27">
        <v>236.33</v>
      </c>
      <c r="Z26" s="27">
        <v>925.69</v>
      </c>
      <c r="AA26" s="27"/>
      <c r="AB26" s="27">
        <v>497.78</v>
      </c>
      <c r="AC26" s="28">
        <v>0</v>
      </c>
      <c r="AD26" s="27">
        <v>216.54</v>
      </c>
      <c r="AE26" s="27">
        <v>1.67</v>
      </c>
      <c r="AF26" s="27">
        <v>232.7</v>
      </c>
      <c r="AG26" s="27">
        <v>948.92</v>
      </c>
      <c r="AH26" s="27"/>
      <c r="AI26" s="27">
        <v>49.71</v>
      </c>
      <c r="AJ26" s="28">
        <v>0</v>
      </c>
      <c r="AK26" s="27">
        <v>37.78</v>
      </c>
      <c r="AL26" s="27">
        <v>3.17</v>
      </c>
      <c r="AM26" s="28">
        <v>0</v>
      </c>
      <c r="AN26" s="27">
        <v>90.66</v>
      </c>
      <c r="AO26" s="27"/>
      <c r="AP26" s="27">
        <v>359.94</v>
      </c>
      <c r="AQ26" s="27">
        <v>266.10000000000002</v>
      </c>
      <c r="AR26" s="27">
        <v>78.39</v>
      </c>
      <c r="AS26" s="27">
        <v>289.22000000000003</v>
      </c>
      <c r="AT26" s="27">
        <v>993.65</v>
      </c>
      <c r="AU26" s="27"/>
      <c r="AV26" s="27">
        <v>5776.26</v>
      </c>
    </row>
    <row r="27" spans="1:48" s="30" customFormat="1" ht="15" customHeight="1" x14ac:dyDescent="0.2">
      <c r="A27" s="26">
        <v>1989</v>
      </c>
      <c r="B27" s="27">
        <v>1209.07</v>
      </c>
      <c r="C27" s="27">
        <v>4.17</v>
      </c>
      <c r="D27" s="27">
        <v>184.84</v>
      </c>
      <c r="E27" s="27">
        <v>13.75</v>
      </c>
      <c r="F27" s="28">
        <v>0</v>
      </c>
      <c r="G27" s="27">
        <v>1411.83</v>
      </c>
      <c r="H27" s="27"/>
      <c r="I27" s="44">
        <f t="shared" si="0"/>
        <v>85.638497552821519</v>
      </c>
      <c r="J27" s="44">
        <f t="shared" si="1"/>
        <v>0.29536133953804639</v>
      </c>
      <c r="K27" s="44">
        <f t="shared" si="2"/>
        <v>13.092227817796761</v>
      </c>
      <c r="L27" s="44">
        <f t="shared" si="3"/>
        <v>0.97391328984367809</v>
      </c>
      <c r="M27" s="44">
        <f t="shared" si="4"/>
        <v>0</v>
      </c>
      <c r="N27" s="52">
        <f t="shared" si="5"/>
        <v>100.00000000000001</v>
      </c>
      <c r="O27" s="27"/>
      <c r="P27" s="27">
        <v>207.43</v>
      </c>
      <c r="Q27" s="27">
        <v>625.12</v>
      </c>
      <c r="R27" s="27">
        <v>369.25</v>
      </c>
      <c r="S27" s="27">
        <v>238.16</v>
      </c>
      <c r="T27" s="27">
        <v>1439.96</v>
      </c>
      <c r="U27" s="27"/>
      <c r="V27" s="27">
        <v>469.72</v>
      </c>
      <c r="W27" s="27">
        <v>140.11000000000001</v>
      </c>
      <c r="X27" s="27">
        <v>113.63</v>
      </c>
      <c r="Y27" s="27">
        <v>251.06</v>
      </c>
      <c r="Z27" s="27">
        <v>974.52</v>
      </c>
      <c r="AA27" s="27"/>
      <c r="AB27" s="27">
        <v>509.58</v>
      </c>
      <c r="AC27" s="27">
        <v>10.9</v>
      </c>
      <c r="AD27" s="27">
        <v>231.11</v>
      </c>
      <c r="AE27" s="27">
        <v>2.25</v>
      </c>
      <c r="AF27" s="27">
        <v>241.38</v>
      </c>
      <c r="AG27" s="27">
        <v>995.21</v>
      </c>
      <c r="AH27" s="27"/>
      <c r="AI27" s="27">
        <v>55.54</v>
      </c>
      <c r="AJ27" s="28">
        <v>0</v>
      </c>
      <c r="AK27" s="27">
        <v>42.26</v>
      </c>
      <c r="AL27" s="27">
        <v>4.04</v>
      </c>
      <c r="AM27" s="28">
        <v>0</v>
      </c>
      <c r="AN27" s="27">
        <v>101.83</v>
      </c>
      <c r="AO27" s="27"/>
      <c r="AP27" s="27">
        <v>352.01</v>
      </c>
      <c r="AQ27" s="27">
        <v>262.76</v>
      </c>
      <c r="AR27" s="27">
        <v>89.92</v>
      </c>
      <c r="AS27" s="27">
        <v>295.39</v>
      </c>
      <c r="AT27" s="27">
        <v>1000.08</v>
      </c>
      <c r="AU27" s="27"/>
      <c r="AV27" s="27">
        <v>5923.43</v>
      </c>
    </row>
    <row r="28" spans="1:48" s="30" customFormat="1" ht="30" customHeight="1" x14ac:dyDescent="0.2">
      <c r="A28" s="26">
        <v>1990</v>
      </c>
      <c r="B28" s="27">
        <v>1240.4100000000001</v>
      </c>
      <c r="C28" s="27">
        <v>6.63</v>
      </c>
      <c r="D28" s="27">
        <v>188.64</v>
      </c>
      <c r="E28" s="27">
        <v>16.54</v>
      </c>
      <c r="F28" s="28">
        <v>0</v>
      </c>
      <c r="G28" s="27">
        <v>1452.22</v>
      </c>
      <c r="H28" s="29"/>
      <c r="I28" s="44">
        <f t="shared" si="0"/>
        <v>85.414744322485575</v>
      </c>
      <c r="J28" s="44">
        <f t="shared" si="1"/>
        <v>0.45654239715745548</v>
      </c>
      <c r="K28" s="44">
        <f t="shared" si="2"/>
        <v>12.989767390615745</v>
      </c>
      <c r="L28" s="44">
        <f t="shared" si="3"/>
        <v>1.1389458897412237</v>
      </c>
      <c r="M28" s="44">
        <f t="shared" si="4"/>
        <v>0</v>
      </c>
      <c r="N28" s="52">
        <f t="shared" si="5"/>
        <v>99.999999999999986</v>
      </c>
      <c r="O28" s="29"/>
      <c r="P28" s="27">
        <v>207.58</v>
      </c>
      <c r="Q28" s="27">
        <v>663.62</v>
      </c>
      <c r="R28" s="27">
        <v>361.96</v>
      </c>
      <c r="S28" s="27">
        <v>239.34</v>
      </c>
      <c r="T28" s="27">
        <v>1472.49</v>
      </c>
      <c r="U28" s="27"/>
      <c r="V28" s="27">
        <v>473.11</v>
      </c>
      <c r="W28" s="27">
        <v>160.53</v>
      </c>
      <c r="X28" s="27">
        <v>130.44999999999999</v>
      </c>
      <c r="Y28" s="27">
        <v>265.77999999999997</v>
      </c>
      <c r="Z28" s="27">
        <v>1029.8599999999999</v>
      </c>
      <c r="AA28" s="29"/>
      <c r="AB28" s="27">
        <v>528.48</v>
      </c>
      <c r="AC28" s="27">
        <v>22.19</v>
      </c>
      <c r="AD28" s="27">
        <v>246.84</v>
      </c>
      <c r="AE28" s="27">
        <v>2.9</v>
      </c>
      <c r="AF28" s="27">
        <v>253.96</v>
      </c>
      <c r="AG28" s="27">
        <v>1054.3800000000001</v>
      </c>
      <c r="AH28" s="29"/>
      <c r="AI28" s="27">
        <v>62.56</v>
      </c>
      <c r="AJ28" s="28">
        <v>0</v>
      </c>
      <c r="AK28" s="27">
        <v>47.53</v>
      </c>
      <c r="AL28" s="27">
        <v>5.03</v>
      </c>
      <c r="AM28" s="28">
        <v>0</v>
      </c>
      <c r="AN28" s="27">
        <v>115.12</v>
      </c>
      <c r="AO28" s="27"/>
      <c r="AP28" s="27">
        <v>350.44</v>
      </c>
      <c r="AQ28" s="27">
        <v>263.79000000000002</v>
      </c>
      <c r="AR28" s="27">
        <v>101.31</v>
      </c>
      <c r="AS28" s="27">
        <v>306.61</v>
      </c>
      <c r="AT28" s="27">
        <v>1022.16</v>
      </c>
      <c r="AU28" s="27"/>
      <c r="AV28" s="27">
        <v>6146.24</v>
      </c>
    </row>
    <row r="29" spans="1:48" s="30" customFormat="1" ht="15" customHeight="1" x14ac:dyDescent="0.2">
      <c r="A29" s="26">
        <v>1991</v>
      </c>
      <c r="B29" s="27">
        <v>1240.3699999999999</v>
      </c>
      <c r="C29" s="27">
        <v>9.11</v>
      </c>
      <c r="D29" s="27">
        <v>187.35</v>
      </c>
      <c r="E29" s="27">
        <v>19.149999999999999</v>
      </c>
      <c r="F29" s="28">
        <v>0</v>
      </c>
      <c r="G29" s="27">
        <v>1455.99</v>
      </c>
      <c r="H29" s="27"/>
      <c r="I29" s="44">
        <f t="shared" si="0"/>
        <v>85.190832354617811</v>
      </c>
      <c r="J29" s="44">
        <f t="shared" si="1"/>
        <v>0.6256911105158689</v>
      </c>
      <c r="K29" s="44">
        <f t="shared" si="2"/>
        <v>12.867533430861474</v>
      </c>
      <c r="L29" s="44">
        <f t="shared" si="3"/>
        <v>1.3152562861008659</v>
      </c>
      <c r="M29" s="44">
        <f t="shared" si="4"/>
        <v>0</v>
      </c>
      <c r="N29" s="52">
        <f t="shared" si="5"/>
        <v>99.999313182096017</v>
      </c>
      <c r="O29" s="27"/>
      <c r="P29" s="27">
        <v>202.85</v>
      </c>
      <c r="Q29" s="27">
        <v>684.03</v>
      </c>
      <c r="R29" s="27">
        <v>345.43</v>
      </c>
      <c r="S29" s="27">
        <v>234.62</v>
      </c>
      <c r="T29" s="27">
        <v>1466.94</v>
      </c>
      <c r="U29" s="27"/>
      <c r="V29" s="27">
        <v>464.51</v>
      </c>
      <c r="W29" s="27">
        <v>173.35</v>
      </c>
      <c r="X29" s="27">
        <v>142.54</v>
      </c>
      <c r="Y29" s="27">
        <v>269.74</v>
      </c>
      <c r="Z29" s="27">
        <v>1050.1400000000001</v>
      </c>
      <c r="AA29" s="27"/>
      <c r="AB29" s="27">
        <v>535.4</v>
      </c>
      <c r="AC29" s="27">
        <v>34.619999999999997</v>
      </c>
      <c r="AD29" s="27">
        <v>253.79</v>
      </c>
      <c r="AE29" s="27">
        <v>3.49</v>
      </c>
      <c r="AF29" s="27">
        <v>263.64</v>
      </c>
      <c r="AG29" s="27">
        <v>1090.93</v>
      </c>
      <c r="AH29" s="29"/>
      <c r="AI29" s="27">
        <v>68.209999999999994</v>
      </c>
      <c r="AJ29" s="27">
        <v>0.93</v>
      </c>
      <c r="AK29" s="27">
        <v>51.75</v>
      </c>
      <c r="AL29" s="27">
        <v>5.91</v>
      </c>
      <c r="AM29" s="28">
        <v>0</v>
      </c>
      <c r="AN29" s="27">
        <v>126.8</v>
      </c>
      <c r="AO29" s="27"/>
      <c r="AP29" s="27">
        <v>341.59</v>
      </c>
      <c r="AQ29" s="27">
        <v>258.58</v>
      </c>
      <c r="AR29" s="27">
        <v>109.61</v>
      </c>
      <c r="AS29" s="27">
        <v>310.74</v>
      </c>
      <c r="AT29" s="27">
        <v>1020.52</v>
      </c>
      <c r="AU29" s="27"/>
      <c r="AV29" s="27">
        <v>6211.32</v>
      </c>
    </row>
    <row r="30" spans="1:48" s="30" customFormat="1" ht="15" customHeight="1" x14ac:dyDescent="0.2">
      <c r="A30" s="26">
        <v>1992</v>
      </c>
      <c r="B30" s="27">
        <v>1244.3599999999999</v>
      </c>
      <c r="C30" s="27">
        <v>11.72</v>
      </c>
      <c r="D30" s="27">
        <v>186.44</v>
      </c>
      <c r="E30" s="27">
        <v>22.04</v>
      </c>
      <c r="F30" s="28">
        <v>0</v>
      </c>
      <c r="G30" s="27">
        <v>1464.56</v>
      </c>
      <c r="H30" s="27"/>
      <c r="I30" s="44">
        <f t="shared" si="0"/>
        <v>84.964767575244437</v>
      </c>
      <c r="J30" s="44">
        <f t="shared" si="1"/>
        <v>0.8002403452231388</v>
      </c>
      <c r="K30" s="44">
        <f t="shared" si="2"/>
        <v>12.730103239198121</v>
      </c>
      <c r="L30" s="44">
        <f t="shared" si="3"/>
        <v>1.5048888403342984</v>
      </c>
      <c r="M30" s="44">
        <f t="shared" si="4"/>
        <v>0</v>
      </c>
      <c r="N30" s="52">
        <f t="shared" si="5"/>
        <v>100</v>
      </c>
      <c r="O30" s="27"/>
      <c r="P30" s="27">
        <v>197.86</v>
      </c>
      <c r="Q30" s="27">
        <v>702.87</v>
      </c>
      <c r="R30" s="27">
        <v>330.45</v>
      </c>
      <c r="S30" s="27">
        <v>232.56</v>
      </c>
      <c r="T30" s="27">
        <v>1463.74</v>
      </c>
      <c r="U30" s="27"/>
      <c r="V30" s="27">
        <v>457.27</v>
      </c>
      <c r="W30" s="27">
        <v>182.64</v>
      </c>
      <c r="X30" s="27">
        <v>153.65</v>
      </c>
      <c r="Y30" s="27">
        <v>270.5</v>
      </c>
      <c r="Z30" s="27">
        <v>1064.05</v>
      </c>
      <c r="AA30" s="27"/>
      <c r="AB30" s="27">
        <v>543.15</v>
      </c>
      <c r="AC30" s="27">
        <v>45.91</v>
      </c>
      <c r="AD30" s="27">
        <v>259.37</v>
      </c>
      <c r="AE30" s="27">
        <v>4.04</v>
      </c>
      <c r="AF30" s="27">
        <v>276.35000000000002</v>
      </c>
      <c r="AG30" s="27">
        <v>1128.81</v>
      </c>
      <c r="AH30" s="29"/>
      <c r="AI30" s="27">
        <v>73.930000000000007</v>
      </c>
      <c r="AJ30" s="27">
        <v>1.85</v>
      </c>
      <c r="AK30" s="27">
        <v>56</v>
      </c>
      <c r="AL30" s="27">
        <v>6.82</v>
      </c>
      <c r="AM30" s="28">
        <v>0</v>
      </c>
      <c r="AN30" s="27">
        <v>138.59</v>
      </c>
      <c r="AO30" s="27"/>
      <c r="AP30" s="27">
        <v>333.43</v>
      </c>
      <c r="AQ30" s="27">
        <v>253.14</v>
      </c>
      <c r="AR30" s="27">
        <v>117.84</v>
      </c>
      <c r="AS30" s="27">
        <v>314.77</v>
      </c>
      <c r="AT30" s="27">
        <v>1019.18</v>
      </c>
      <c r="AU30" s="27"/>
      <c r="AV30" s="27">
        <v>6278.94</v>
      </c>
    </row>
    <row r="31" spans="1:48" s="30" customFormat="1" ht="15" customHeight="1" x14ac:dyDescent="0.2">
      <c r="A31" s="26">
        <v>1993</v>
      </c>
      <c r="B31" s="27">
        <v>1256.25</v>
      </c>
      <c r="C31" s="27">
        <v>14.49</v>
      </c>
      <c r="D31" s="27">
        <v>186.47</v>
      </c>
      <c r="E31" s="27">
        <v>25.29</v>
      </c>
      <c r="F31" s="28">
        <v>0</v>
      </c>
      <c r="G31" s="27">
        <v>1482.51</v>
      </c>
      <c r="H31" s="27"/>
      <c r="I31" s="44">
        <f t="shared" si="0"/>
        <v>84.738045611833996</v>
      </c>
      <c r="J31" s="44">
        <f t="shared" si="1"/>
        <v>0.97739644251978075</v>
      </c>
      <c r="K31" s="44">
        <f t="shared" si="2"/>
        <v>12.577992728548203</v>
      </c>
      <c r="L31" s="44">
        <f t="shared" si="3"/>
        <v>1.7058906853916669</v>
      </c>
      <c r="M31" s="44">
        <f t="shared" si="4"/>
        <v>0</v>
      </c>
      <c r="N31" s="52">
        <f t="shared" si="5"/>
        <v>99.999325468293648</v>
      </c>
      <c r="O31" s="27"/>
      <c r="P31" s="27">
        <v>192.84</v>
      </c>
      <c r="Q31" s="27">
        <v>724.43</v>
      </c>
      <c r="R31" s="27">
        <v>318.18</v>
      </c>
      <c r="S31" s="27">
        <v>234.02</v>
      </c>
      <c r="T31" s="27">
        <v>1469.46</v>
      </c>
      <c r="U31" s="27"/>
      <c r="V31" s="27">
        <v>453.55</v>
      </c>
      <c r="W31" s="27">
        <v>190.35</v>
      </c>
      <c r="X31" s="27">
        <v>166.04</v>
      </c>
      <c r="Y31" s="27">
        <v>272.01</v>
      </c>
      <c r="Z31" s="27">
        <v>1081.95</v>
      </c>
      <c r="AA31" s="27"/>
      <c r="AB31" s="27">
        <v>554.16999999999996</v>
      </c>
      <c r="AC31" s="27">
        <v>50.2</v>
      </c>
      <c r="AD31" s="27">
        <v>264.63</v>
      </c>
      <c r="AE31" s="27">
        <v>4.53</v>
      </c>
      <c r="AF31" s="27">
        <v>293.14</v>
      </c>
      <c r="AG31" s="27">
        <v>1166.67</v>
      </c>
      <c r="AH31" s="29"/>
      <c r="AI31" s="27">
        <v>80.19</v>
      </c>
      <c r="AJ31" s="27">
        <v>2.77</v>
      </c>
      <c r="AK31" s="27">
        <v>60.65</v>
      </c>
      <c r="AL31" s="27">
        <v>7.77</v>
      </c>
      <c r="AM31" s="28">
        <v>0</v>
      </c>
      <c r="AN31" s="27">
        <v>151.38</v>
      </c>
      <c r="AO31" s="27"/>
      <c r="AP31" s="27">
        <v>327.92</v>
      </c>
      <c r="AQ31" s="27">
        <v>250.22</v>
      </c>
      <c r="AR31" s="27">
        <v>126.68</v>
      </c>
      <c r="AS31" s="27">
        <v>320.57</v>
      </c>
      <c r="AT31" s="27">
        <v>1025.3900000000001</v>
      </c>
      <c r="AU31" s="27"/>
      <c r="AV31" s="27">
        <v>6377.36</v>
      </c>
    </row>
    <row r="32" spans="1:48" s="30" customFormat="1" ht="15" customHeight="1" x14ac:dyDescent="0.2">
      <c r="A32" s="26">
        <v>1994</v>
      </c>
      <c r="B32" s="27">
        <v>1259.8399999999999</v>
      </c>
      <c r="C32" s="27">
        <v>17.21</v>
      </c>
      <c r="D32" s="27">
        <v>185.06</v>
      </c>
      <c r="E32" s="27">
        <v>28.62</v>
      </c>
      <c r="F32" s="28">
        <v>0</v>
      </c>
      <c r="G32" s="27">
        <v>1490.73</v>
      </c>
      <c r="H32" s="27"/>
      <c r="I32" s="44">
        <f t="shared" si="0"/>
        <v>84.511615114742426</v>
      </c>
      <c r="J32" s="44">
        <f t="shared" si="1"/>
        <v>1.1544679452348849</v>
      </c>
      <c r="K32" s="44">
        <f t="shared" si="2"/>
        <v>12.41405217577965</v>
      </c>
      <c r="L32" s="44">
        <f t="shared" si="3"/>
        <v>1.919864764243022</v>
      </c>
      <c r="M32" s="44">
        <f t="shared" si="4"/>
        <v>0</v>
      </c>
      <c r="N32" s="52">
        <f t="shared" si="5"/>
        <v>99.999999999999972</v>
      </c>
      <c r="O32" s="27"/>
      <c r="P32" s="27">
        <v>187.08</v>
      </c>
      <c r="Q32" s="27">
        <v>740.1</v>
      </c>
      <c r="R32" s="27">
        <v>304.36</v>
      </c>
      <c r="S32" s="27">
        <v>235.64</v>
      </c>
      <c r="T32" s="27">
        <v>1467.18</v>
      </c>
      <c r="U32" s="27"/>
      <c r="V32" s="27">
        <v>447.2</v>
      </c>
      <c r="W32" s="27">
        <v>194.2</v>
      </c>
      <c r="X32" s="27">
        <v>177.53</v>
      </c>
      <c r="Y32" s="27">
        <v>271.36</v>
      </c>
      <c r="Z32" s="27">
        <v>1090.29</v>
      </c>
      <c r="AA32" s="27"/>
      <c r="AB32" s="27">
        <v>561.66999999999996</v>
      </c>
      <c r="AC32" s="27">
        <v>57.13</v>
      </c>
      <c r="AD32" s="27">
        <v>266.36</v>
      </c>
      <c r="AE32" s="27">
        <v>4.9000000000000004</v>
      </c>
      <c r="AF32" s="27">
        <v>310.16000000000003</v>
      </c>
      <c r="AG32" s="27">
        <v>1200.21</v>
      </c>
      <c r="AH32" s="29"/>
      <c r="AI32" s="27">
        <v>86.6</v>
      </c>
      <c r="AJ32" s="27">
        <v>3.65</v>
      </c>
      <c r="AK32" s="27">
        <v>65.25</v>
      </c>
      <c r="AL32" s="27">
        <v>8.7200000000000006</v>
      </c>
      <c r="AM32" s="28">
        <v>0</v>
      </c>
      <c r="AN32" s="27">
        <v>164.22</v>
      </c>
      <c r="AO32" s="27"/>
      <c r="AP32" s="27">
        <v>320.51</v>
      </c>
      <c r="AQ32" s="27">
        <v>247.44</v>
      </c>
      <c r="AR32" s="27">
        <v>134.6</v>
      </c>
      <c r="AS32" s="27">
        <v>323.76</v>
      </c>
      <c r="AT32" s="27">
        <v>1026.31</v>
      </c>
      <c r="AU32" s="27"/>
      <c r="AV32" s="27">
        <v>6438.94</v>
      </c>
    </row>
    <row r="33" spans="1:48" s="30" customFormat="1" ht="15" customHeight="1" x14ac:dyDescent="0.2">
      <c r="A33" s="26">
        <v>1995</v>
      </c>
      <c r="B33" s="27">
        <v>1264.75</v>
      </c>
      <c r="C33" s="27">
        <v>19.940000000000001</v>
      </c>
      <c r="D33" s="27">
        <v>183.68</v>
      </c>
      <c r="E33" s="27">
        <v>32.200000000000003</v>
      </c>
      <c r="F33" s="28">
        <v>0</v>
      </c>
      <c r="G33" s="27">
        <v>1500.58</v>
      </c>
      <c r="H33" s="27"/>
      <c r="I33" s="44">
        <f t="shared" si="0"/>
        <v>84.284076823628197</v>
      </c>
      <c r="J33" s="44">
        <f t="shared" si="1"/>
        <v>1.328819523117728</v>
      </c>
      <c r="K33" s="44">
        <f t="shared" si="2"/>
        <v>12.240600301216864</v>
      </c>
      <c r="L33" s="44">
        <f t="shared" si="3"/>
        <v>2.1458369430486881</v>
      </c>
      <c r="M33" s="44">
        <f t="shared" si="4"/>
        <v>0</v>
      </c>
      <c r="N33" s="52">
        <f t="shared" si="5"/>
        <v>99.999333591011478</v>
      </c>
      <c r="O33" s="27"/>
      <c r="P33" s="27">
        <v>181.82</v>
      </c>
      <c r="Q33" s="27">
        <v>756.33</v>
      </c>
      <c r="R33" s="27">
        <v>290.14</v>
      </c>
      <c r="S33" s="27">
        <v>237.21</v>
      </c>
      <c r="T33" s="27">
        <v>1465.51</v>
      </c>
      <c r="U33" s="27"/>
      <c r="V33" s="27">
        <v>443.05</v>
      </c>
      <c r="W33" s="27">
        <v>194.83</v>
      </c>
      <c r="X33" s="27">
        <v>186.58</v>
      </c>
      <c r="Y33" s="27">
        <v>269.13</v>
      </c>
      <c r="Z33" s="27">
        <v>1093.5899999999999</v>
      </c>
      <c r="AA33" s="27"/>
      <c r="AB33" s="27">
        <v>570.52</v>
      </c>
      <c r="AC33" s="27">
        <v>65.17</v>
      </c>
      <c r="AD33" s="27">
        <v>266.72000000000003</v>
      </c>
      <c r="AE33" s="27">
        <v>5.15</v>
      </c>
      <c r="AF33" s="27">
        <v>320.94</v>
      </c>
      <c r="AG33" s="27">
        <v>1228.5</v>
      </c>
      <c r="AH33" s="29"/>
      <c r="AI33" s="27">
        <v>93.83</v>
      </c>
      <c r="AJ33" s="27">
        <v>4.5199999999999996</v>
      </c>
      <c r="AK33" s="27">
        <v>70.3</v>
      </c>
      <c r="AL33" s="27">
        <v>9.6999999999999993</v>
      </c>
      <c r="AM33" s="28">
        <v>0</v>
      </c>
      <c r="AN33" s="27">
        <v>178.37</v>
      </c>
      <c r="AO33" s="27"/>
      <c r="AP33" s="27">
        <v>313.31</v>
      </c>
      <c r="AQ33" s="27">
        <v>246.92</v>
      </c>
      <c r="AR33" s="27">
        <v>142.53</v>
      </c>
      <c r="AS33" s="27">
        <v>326.76</v>
      </c>
      <c r="AT33" s="27">
        <v>1029.52</v>
      </c>
      <c r="AU33" s="27"/>
      <c r="AV33" s="27">
        <v>6496.06</v>
      </c>
    </row>
    <row r="34" spans="1:48" s="30" customFormat="1" ht="15" customHeight="1" x14ac:dyDescent="0.2">
      <c r="A34" s="26">
        <v>1996</v>
      </c>
      <c r="B34" s="27">
        <v>1272.6500000000001</v>
      </c>
      <c r="C34" s="27">
        <v>22.67</v>
      </c>
      <c r="D34" s="27">
        <v>182.6</v>
      </c>
      <c r="E34" s="27">
        <v>36.1</v>
      </c>
      <c r="F34" s="28">
        <v>0</v>
      </c>
      <c r="G34" s="27">
        <v>1514.03</v>
      </c>
      <c r="H34" s="27"/>
      <c r="I34" s="44">
        <f t="shared" si="0"/>
        <v>84.057119079542687</v>
      </c>
      <c r="J34" s="44">
        <f t="shared" si="1"/>
        <v>1.4973283224242584</v>
      </c>
      <c r="K34" s="44">
        <f t="shared" si="2"/>
        <v>12.060527202235093</v>
      </c>
      <c r="L34" s="44">
        <f t="shared" si="3"/>
        <v>2.3843649069040906</v>
      </c>
      <c r="M34" s="44">
        <f t="shared" si="4"/>
        <v>0</v>
      </c>
      <c r="N34" s="52">
        <f t="shared" si="5"/>
        <v>99.999339511106129</v>
      </c>
      <c r="O34" s="27"/>
      <c r="P34" s="27">
        <v>177.28</v>
      </c>
      <c r="Q34" s="27">
        <v>771.7</v>
      </c>
      <c r="R34" s="27">
        <v>277.87</v>
      </c>
      <c r="S34" s="27">
        <v>239.14</v>
      </c>
      <c r="T34" s="27">
        <v>1465.99</v>
      </c>
      <c r="U34" s="27"/>
      <c r="V34" s="27">
        <v>437.71</v>
      </c>
      <c r="W34" s="27">
        <v>195.34</v>
      </c>
      <c r="X34" s="27">
        <v>194.85</v>
      </c>
      <c r="Y34" s="27">
        <v>266.83</v>
      </c>
      <c r="Z34" s="27">
        <v>1094.73</v>
      </c>
      <c r="AA34" s="27"/>
      <c r="AB34" s="27">
        <v>582.28</v>
      </c>
      <c r="AC34" s="27">
        <v>78.36</v>
      </c>
      <c r="AD34" s="27">
        <v>256.44</v>
      </c>
      <c r="AE34" s="27">
        <v>5.29</v>
      </c>
      <c r="AF34" s="27">
        <v>326.17</v>
      </c>
      <c r="AG34" s="27">
        <v>1248.54</v>
      </c>
      <c r="AH34" s="29"/>
      <c r="AI34" s="27">
        <v>102.06</v>
      </c>
      <c r="AJ34" s="27">
        <v>5.37</v>
      </c>
      <c r="AK34" s="27">
        <v>75.92</v>
      </c>
      <c r="AL34" s="27">
        <v>10.73</v>
      </c>
      <c r="AM34" s="28">
        <v>0</v>
      </c>
      <c r="AN34" s="27">
        <v>194.17</v>
      </c>
      <c r="AO34" s="27"/>
      <c r="AP34" s="27">
        <v>307.19</v>
      </c>
      <c r="AQ34" s="27">
        <v>248.51</v>
      </c>
      <c r="AR34" s="27">
        <v>150.26</v>
      </c>
      <c r="AS34" s="27">
        <v>330.22</v>
      </c>
      <c r="AT34" s="27">
        <v>1036.18</v>
      </c>
      <c r="AU34" s="27"/>
      <c r="AV34" s="27">
        <v>6553.63</v>
      </c>
    </row>
    <row r="35" spans="1:48" s="30" customFormat="1" ht="15" customHeight="1" x14ac:dyDescent="0.2">
      <c r="A35" s="26">
        <v>1997</v>
      </c>
      <c r="B35" s="27">
        <v>1281.1400000000001</v>
      </c>
      <c r="C35" s="27">
        <v>25.34</v>
      </c>
      <c r="D35" s="27">
        <v>181.5</v>
      </c>
      <c r="E35" s="27">
        <v>41.46</v>
      </c>
      <c r="F35" s="28">
        <v>0</v>
      </c>
      <c r="G35" s="27">
        <v>1529.44</v>
      </c>
      <c r="H35" s="27"/>
      <c r="I35" s="44">
        <f t="shared" si="0"/>
        <v>83.765299717543684</v>
      </c>
      <c r="J35" s="44">
        <f t="shared" si="1"/>
        <v>1.6568155664818496</v>
      </c>
      <c r="K35" s="44">
        <f t="shared" si="2"/>
        <v>11.867088607594937</v>
      </c>
      <c r="L35" s="44">
        <f t="shared" si="3"/>
        <v>2.7107961083795376</v>
      </c>
      <c r="M35" s="44">
        <f t="shared" si="4"/>
        <v>0</v>
      </c>
      <c r="N35" s="52">
        <f t="shared" si="5"/>
        <v>100.00000000000001</v>
      </c>
      <c r="O35" s="27"/>
      <c r="P35" s="27">
        <v>172.93</v>
      </c>
      <c r="Q35" s="27">
        <v>783.46</v>
      </c>
      <c r="R35" s="27">
        <v>268.91000000000003</v>
      </c>
      <c r="S35" s="27">
        <v>240.39</v>
      </c>
      <c r="T35" s="27">
        <v>1465.69</v>
      </c>
      <c r="U35" s="27"/>
      <c r="V35" s="27">
        <v>430.79</v>
      </c>
      <c r="W35" s="27">
        <v>194.7</v>
      </c>
      <c r="X35" s="27">
        <v>201.64</v>
      </c>
      <c r="Y35" s="27">
        <v>264.38</v>
      </c>
      <c r="Z35" s="27">
        <v>1091.51</v>
      </c>
      <c r="AA35" s="27"/>
      <c r="AB35" s="27">
        <v>594.73</v>
      </c>
      <c r="AC35" s="27">
        <v>94.67</v>
      </c>
      <c r="AD35" s="27">
        <v>255.32</v>
      </c>
      <c r="AE35" s="27">
        <v>5.29</v>
      </c>
      <c r="AF35" s="27">
        <v>325.20999999999998</v>
      </c>
      <c r="AG35" s="27">
        <v>1275.22</v>
      </c>
      <c r="AH35" s="29"/>
      <c r="AI35" s="27">
        <v>110.95</v>
      </c>
      <c r="AJ35" s="27">
        <v>6.2</v>
      </c>
      <c r="AK35" s="27">
        <v>81.86</v>
      </c>
      <c r="AL35" s="27">
        <v>11.76</v>
      </c>
      <c r="AM35" s="28">
        <v>0</v>
      </c>
      <c r="AN35" s="27">
        <v>210.95</v>
      </c>
      <c r="AO35" s="27"/>
      <c r="AP35" s="27">
        <v>301.33</v>
      </c>
      <c r="AQ35" s="27">
        <v>250.5</v>
      </c>
      <c r="AR35" s="27">
        <v>157.13999999999999</v>
      </c>
      <c r="AS35" s="27">
        <v>333.2</v>
      </c>
      <c r="AT35" s="27">
        <v>1042.18</v>
      </c>
      <c r="AU35" s="27"/>
      <c r="AV35" s="27">
        <v>6614.98</v>
      </c>
    </row>
    <row r="36" spans="1:48" s="30" customFormat="1" ht="15" customHeight="1" x14ac:dyDescent="0.2">
      <c r="A36" s="26">
        <v>1998</v>
      </c>
      <c r="B36" s="27">
        <v>1290.57</v>
      </c>
      <c r="C36" s="27">
        <v>27.94</v>
      </c>
      <c r="D36" s="27">
        <v>184.59</v>
      </c>
      <c r="E36" s="27">
        <v>45.4</v>
      </c>
      <c r="F36" s="28">
        <v>0</v>
      </c>
      <c r="G36" s="27">
        <v>1548.49</v>
      </c>
      <c r="H36" s="27"/>
      <c r="I36" s="44">
        <f t="shared" si="0"/>
        <v>83.343773611712052</v>
      </c>
      <c r="J36" s="44">
        <f t="shared" si="1"/>
        <v>1.8043384200091703</v>
      </c>
      <c r="K36" s="44">
        <f t="shared" si="2"/>
        <v>11.920645273782847</v>
      </c>
      <c r="L36" s="44">
        <f t="shared" si="3"/>
        <v>2.9318884849111071</v>
      </c>
      <c r="M36" s="44">
        <f t="shared" si="4"/>
        <v>0</v>
      </c>
      <c r="N36" s="52">
        <f t="shared" si="5"/>
        <v>100.00064579041519</v>
      </c>
      <c r="O36" s="27"/>
      <c r="P36" s="27">
        <v>168.76</v>
      </c>
      <c r="Q36" s="27">
        <v>792.53</v>
      </c>
      <c r="R36" s="27">
        <v>257.51</v>
      </c>
      <c r="S36" s="27">
        <v>241.93</v>
      </c>
      <c r="T36" s="27">
        <v>1460.72</v>
      </c>
      <c r="U36" s="27"/>
      <c r="V36" s="27">
        <v>422.71</v>
      </c>
      <c r="W36" s="27">
        <v>195.78</v>
      </c>
      <c r="X36" s="27">
        <v>207.37</v>
      </c>
      <c r="Y36" s="27">
        <v>263.35000000000002</v>
      </c>
      <c r="Z36" s="27">
        <v>1089.22</v>
      </c>
      <c r="AA36" s="27"/>
      <c r="AB36" s="27">
        <v>608.80999999999995</v>
      </c>
      <c r="AC36" s="27">
        <v>112.44</v>
      </c>
      <c r="AD36" s="27">
        <v>263.07</v>
      </c>
      <c r="AE36" s="27">
        <v>5.15</v>
      </c>
      <c r="AF36" s="27">
        <v>319.68</v>
      </c>
      <c r="AG36" s="27">
        <v>1309.1400000000001</v>
      </c>
      <c r="AH36" s="29"/>
      <c r="AI36" s="27">
        <v>119.96</v>
      </c>
      <c r="AJ36" s="27">
        <v>7.02</v>
      </c>
      <c r="AK36" s="27">
        <v>88.24</v>
      </c>
      <c r="AL36" s="27">
        <v>12.77</v>
      </c>
      <c r="AM36" s="28">
        <v>0</v>
      </c>
      <c r="AN36" s="27">
        <v>228.3</v>
      </c>
      <c r="AO36" s="27"/>
      <c r="AP36" s="27">
        <v>296.12</v>
      </c>
      <c r="AQ36" s="27">
        <v>252.37</v>
      </c>
      <c r="AR36" s="27">
        <v>163.47</v>
      </c>
      <c r="AS36" s="27">
        <v>335.99</v>
      </c>
      <c r="AT36" s="27">
        <v>1047.96</v>
      </c>
      <c r="AU36" s="27"/>
      <c r="AV36" s="27">
        <v>6683.84</v>
      </c>
    </row>
    <row r="37" spans="1:48" s="30" customFormat="1" ht="15" customHeight="1" x14ac:dyDescent="0.2">
      <c r="A37" s="26">
        <v>1999</v>
      </c>
      <c r="B37" s="27">
        <v>1237.9000000000001</v>
      </c>
      <c r="C37" s="27">
        <v>66.58</v>
      </c>
      <c r="D37" s="27">
        <v>180.1</v>
      </c>
      <c r="E37" s="27">
        <v>52.34</v>
      </c>
      <c r="F37" s="28">
        <v>0</v>
      </c>
      <c r="G37" s="27">
        <v>1536.92</v>
      </c>
      <c r="H37" s="27"/>
      <c r="I37" s="44">
        <f t="shared" si="0"/>
        <v>80.544205293704294</v>
      </c>
      <c r="J37" s="44">
        <f t="shared" si="1"/>
        <v>4.3320407047861957</v>
      </c>
      <c r="K37" s="44">
        <f t="shared" si="2"/>
        <v>11.718241678161517</v>
      </c>
      <c r="L37" s="44">
        <f t="shared" si="3"/>
        <v>3.4055123233479949</v>
      </c>
      <c r="M37" s="44">
        <f t="shared" si="4"/>
        <v>0</v>
      </c>
      <c r="N37" s="52">
        <f t="shared" si="5"/>
        <v>100</v>
      </c>
      <c r="O37" s="27"/>
      <c r="P37" s="27">
        <v>164.59</v>
      </c>
      <c r="Q37" s="27">
        <v>801.16</v>
      </c>
      <c r="R37" s="27">
        <v>251.68</v>
      </c>
      <c r="S37" s="27">
        <v>243.27</v>
      </c>
      <c r="T37" s="27">
        <v>1460.7</v>
      </c>
      <c r="U37" s="27"/>
      <c r="V37" s="27">
        <v>416.61</v>
      </c>
      <c r="W37" s="27">
        <v>197.35</v>
      </c>
      <c r="X37" s="27">
        <v>212.93</v>
      </c>
      <c r="Y37" s="27">
        <v>265.13</v>
      </c>
      <c r="Z37" s="27">
        <v>1092.02</v>
      </c>
      <c r="AA37" s="27"/>
      <c r="AB37" s="27">
        <v>625.36</v>
      </c>
      <c r="AC37" s="27">
        <v>133.65</v>
      </c>
      <c r="AD37" s="27">
        <v>279.45999999999998</v>
      </c>
      <c r="AE37" s="27">
        <v>4.9000000000000004</v>
      </c>
      <c r="AF37" s="27">
        <v>311.99</v>
      </c>
      <c r="AG37" s="27">
        <v>1355.35</v>
      </c>
      <c r="AH37" s="29"/>
      <c r="AI37" s="27">
        <v>130.06</v>
      </c>
      <c r="AJ37" s="27">
        <v>7.85</v>
      </c>
      <c r="AK37" s="27">
        <v>95.25</v>
      </c>
      <c r="AL37" s="27">
        <v>13.78</v>
      </c>
      <c r="AM37" s="28">
        <v>0</v>
      </c>
      <c r="AN37" s="27">
        <v>247.42</v>
      </c>
      <c r="AO37" s="27"/>
      <c r="AP37" s="27">
        <v>292.72000000000003</v>
      </c>
      <c r="AQ37" s="27">
        <v>255.1</v>
      </c>
      <c r="AR37" s="27">
        <v>170.06</v>
      </c>
      <c r="AS37" s="27">
        <v>339.93</v>
      </c>
      <c r="AT37" s="27">
        <v>1057.8</v>
      </c>
      <c r="AU37" s="27"/>
      <c r="AV37" s="27">
        <v>6750.21</v>
      </c>
    </row>
    <row r="38" spans="1:48" s="30" customFormat="1" ht="30" customHeight="1" x14ac:dyDescent="0.2">
      <c r="A38" s="26">
        <v>2000</v>
      </c>
      <c r="B38" s="27">
        <v>1184.93</v>
      </c>
      <c r="C38" s="27">
        <v>106.4</v>
      </c>
      <c r="D38" s="27">
        <v>175.26</v>
      </c>
      <c r="E38" s="27">
        <v>60.18</v>
      </c>
      <c r="F38" s="28">
        <v>0</v>
      </c>
      <c r="G38" s="27">
        <v>1526.77</v>
      </c>
      <c r="H38" s="29"/>
      <c r="I38" s="44">
        <f t="shared" si="0"/>
        <v>77.610249087943842</v>
      </c>
      <c r="J38" s="44">
        <f t="shared" si="1"/>
        <v>6.9689606162028337</v>
      </c>
      <c r="K38" s="44">
        <f t="shared" si="2"/>
        <v>11.47913569168899</v>
      </c>
      <c r="L38" s="44">
        <f t="shared" si="3"/>
        <v>3.9416546041643472</v>
      </c>
      <c r="M38" s="44">
        <f t="shared" si="4"/>
        <v>0</v>
      </c>
      <c r="N38" s="52">
        <f t="shared" si="5"/>
        <v>100.00000000000001</v>
      </c>
      <c r="O38" s="29"/>
      <c r="P38" s="27">
        <v>160.02000000000001</v>
      </c>
      <c r="Q38" s="27">
        <v>824.58</v>
      </c>
      <c r="R38" s="27">
        <v>231.89</v>
      </c>
      <c r="S38" s="27">
        <v>243.47</v>
      </c>
      <c r="T38" s="27">
        <v>1459.96</v>
      </c>
      <c r="U38" s="29"/>
      <c r="V38" s="27">
        <v>411.25</v>
      </c>
      <c r="W38" s="27">
        <v>198.89</v>
      </c>
      <c r="X38" s="27">
        <v>217.69</v>
      </c>
      <c r="Y38" s="27">
        <v>269.37</v>
      </c>
      <c r="Z38" s="27">
        <v>1097.2</v>
      </c>
      <c r="AA38" s="29"/>
      <c r="AB38" s="27">
        <v>640.53</v>
      </c>
      <c r="AC38" s="27">
        <v>152.35</v>
      </c>
      <c r="AD38" s="27">
        <v>301.62</v>
      </c>
      <c r="AE38" s="27">
        <v>4.71</v>
      </c>
      <c r="AF38" s="27">
        <v>303.08</v>
      </c>
      <c r="AG38" s="27">
        <v>1402.29</v>
      </c>
      <c r="AH38" s="29"/>
      <c r="AI38" s="27">
        <v>140.72999999999999</v>
      </c>
      <c r="AJ38" s="27">
        <v>8.5299999999999994</v>
      </c>
      <c r="AK38" s="27">
        <v>102.07</v>
      </c>
      <c r="AL38" s="27">
        <v>14.55</v>
      </c>
      <c r="AM38" s="27">
        <v>0.68</v>
      </c>
      <c r="AN38" s="27">
        <v>266.56</v>
      </c>
      <c r="AO38" s="27"/>
      <c r="AP38" s="27">
        <v>289.76</v>
      </c>
      <c r="AQ38" s="27">
        <v>257.48</v>
      </c>
      <c r="AR38" s="27">
        <v>176.1</v>
      </c>
      <c r="AS38" s="27">
        <v>343.42</v>
      </c>
      <c r="AT38" s="27">
        <v>1066.76</v>
      </c>
      <c r="AU38" s="27"/>
      <c r="AV38" s="27">
        <v>6819.54</v>
      </c>
    </row>
    <row r="39" spans="1:48" s="30" customFormat="1" ht="15" customHeight="1" x14ac:dyDescent="0.2">
      <c r="A39" s="26">
        <v>2001</v>
      </c>
      <c r="B39" s="27">
        <v>1130.17</v>
      </c>
      <c r="C39" s="27">
        <v>146.13999999999999</v>
      </c>
      <c r="D39" s="27">
        <v>169.78</v>
      </c>
      <c r="E39" s="27">
        <v>68.44</v>
      </c>
      <c r="F39" s="28">
        <v>0</v>
      </c>
      <c r="G39" s="27">
        <v>1514.53</v>
      </c>
      <c r="H39" s="27"/>
      <c r="I39" s="44">
        <f t="shared" si="0"/>
        <v>74.621829874614576</v>
      </c>
      <c r="J39" s="44">
        <f t="shared" si="1"/>
        <v>9.6491981010610548</v>
      </c>
      <c r="K39" s="44">
        <f t="shared" si="2"/>
        <v>11.210078374149077</v>
      </c>
      <c r="L39" s="44">
        <f t="shared" si="3"/>
        <v>4.5188936501753023</v>
      </c>
      <c r="M39" s="44">
        <f t="shared" si="4"/>
        <v>0</v>
      </c>
      <c r="N39" s="52">
        <f t="shared" si="5"/>
        <v>100.00000000000001</v>
      </c>
      <c r="O39" s="27"/>
      <c r="P39" s="27">
        <v>155.79</v>
      </c>
      <c r="Q39" s="27">
        <v>826.83</v>
      </c>
      <c r="R39" s="27">
        <v>221.71</v>
      </c>
      <c r="S39" s="27">
        <v>243.22</v>
      </c>
      <c r="T39" s="27">
        <v>1447.55</v>
      </c>
      <c r="U39" s="27"/>
      <c r="V39" s="27">
        <v>407.28</v>
      </c>
      <c r="W39" s="27">
        <v>200.83</v>
      </c>
      <c r="X39" s="27">
        <v>221.57</v>
      </c>
      <c r="Y39" s="27">
        <v>277.49</v>
      </c>
      <c r="Z39" s="27">
        <v>1107.18</v>
      </c>
      <c r="AA39" s="27"/>
      <c r="AB39" s="27">
        <v>653.9</v>
      </c>
      <c r="AC39" s="27">
        <v>168.06</v>
      </c>
      <c r="AD39" s="27">
        <v>327.20999999999998</v>
      </c>
      <c r="AE39" s="27">
        <v>5.93</v>
      </c>
      <c r="AF39" s="27">
        <v>296.37</v>
      </c>
      <c r="AG39" s="27">
        <v>1451.47</v>
      </c>
      <c r="AH39" s="29"/>
      <c r="AI39" s="27">
        <v>161.33000000000001</v>
      </c>
      <c r="AJ39" s="27">
        <v>9.65</v>
      </c>
      <c r="AK39" s="27">
        <v>114.86</v>
      </c>
      <c r="AL39" s="27">
        <v>15.05</v>
      </c>
      <c r="AM39" s="27">
        <v>0.91</v>
      </c>
      <c r="AN39" s="27">
        <v>301.8</v>
      </c>
      <c r="AO39" s="27"/>
      <c r="AP39" s="27">
        <v>286.70999999999998</v>
      </c>
      <c r="AQ39" s="27">
        <v>259.08</v>
      </c>
      <c r="AR39" s="27">
        <v>181.27</v>
      </c>
      <c r="AS39" s="27">
        <v>345.87</v>
      </c>
      <c r="AT39" s="27">
        <v>1072.94</v>
      </c>
      <c r="AU39" s="27"/>
      <c r="AV39" s="27">
        <v>6895.46</v>
      </c>
    </row>
    <row r="40" spans="1:48" s="30" customFormat="1" ht="15" customHeight="1" x14ac:dyDescent="0.2">
      <c r="A40" s="26">
        <v>2002</v>
      </c>
      <c r="B40" s="27">
        <v>1130.5999999999999</v>
      </c>
      <c r="C40" s="27">
        <v>195.91</v>
      </c>
      <c r="D40" s="27">
        <v>172.37</v>
      </c>
      <c r="E40" s="27">
        <v>80.89</v>
      </c>
      <c r="F40" s="28">
        <v>0</v>
      </c>
      <c r="G40" s="27">
        <v>1579.77</v>
      </c>
      <c r="H40" s="27"/>
      <c r="I40" s="44">
        <f t="shared" si="0"/>
        <v>71.567380061654546</v>
      </c>
      <c r="J40" s="44">
        <f t="shared" si="1"/>
        <v>12.401172322553283</v>
      </c>
      <c r="K40" s="44">
        <f t="shared" si="2"/>
        <v>10.91108199294834</v>
      </c>
      <c r="L40" s="44">
        <f t="shared" si="3"/>
        <v>5.1203656228438321</v>
      </c>
      <c r="M40" s="44">
        <f t="shared" si="4"/>
        <v>0</v>
      </c>
      <c r="N40" s="52">
        <f t="shared" si="5"/>
        <v>100</v>
      </c>
      <c r="O40" s="27"/>
      <c r="P40" s="27">
        <v>158.9</v>
      </c>
      <c r="Q40" s="27">
        <v>858.6</v>
      </c>
      <c r="R40" s="27">
        <v>224.92</v>
      </c>
      <c r="S40" s="27">
        <v>253.68</v>
      </c>
      <c r="T40" s="27">
        <v>1496.1</v>
      </c>
      <c r="U40" s="27"/>
      <c r="V40" s="27">
        <v>421.64</v>
      </c>
      <c r="W40" s="27">
        <v>210.81</v>
      </c>
      <c r="X40" s="27">
        <v>234.97</v>
      </c>
      <c r="Y40" s="27">
        <v>300.67</v>
      </c>
      <c r="Z40" s="27">
        <v>1168.08</v>
      </c>
      <c r="AA40" s="27"/>
      <c r="AB40" s="27">
        <v>693.01</v>
      </c>
      <c r="AC40" s="27">
        <v>191.05</v>
      </c>
      <c r="AD40" s="27">
        <v>372.11</v>
      </c>
      <c r="AE40" s="27">
        <v>8.1199999999999992</v>
      </c>
      <c r="AF40" s="27">
        <v>306.91000000000003</v>
      </c>
      <c r="AG40" s="27">
        <v>1571.2</v>
      </c>
      <c r="AH40" s="29"/>
      <c r="AI40" s="27">
        <v>192.33</v>
      </c>
      <c r="AJ40" s="27">
        <v>11.15</v>
      </c>
      <c r="AK40" s="27">
        <v>132.28</v>
      </c>
      <c r="AL40" s="27">
        <v>16.38</v>
      </c>
      <c r="AM40" s="27">
        <v>2.4700000000000002</v>
      </c>
      <c r="AN40" s="27">
        <v>354.6</v>
      </c>
      <c r="AO40" s="27"/>
      <c r="AP40" s="27">
        <v>298.77</v>
      </c>
      <c r="AQ40" s="27">
        <v>273.81</v>
      </c>
      <c r="AR40" s="27">
        <v>195.44</v>
      </c>
      <c r="AS40" s="27">
        <v>365.91</v>
      </c>
      <c r="AT40" s="27">
        <v>1133.94</v>
      </c>
      <c r="AU40" s="27"/>
      <c r="AV40" s="27">
        <v>7303.69</v>
      </c>
    </row>
    <row r="41" spans="1:48" s="30" customFormat="1" ht="15" customHeight="1" x14ac:dyDescent="0.2">
      <c r="A41" s="26">
        <v>2003</v>
      </c>
      <c r="B41" s="27">
        <v>1092.6600000000001</v>
      </c>
      <c r="C41" s="27">
        <v>241.95</v>
      </c>
      <c r="D41" s="27">
        <v>168.83</v>
      </c>
      <c r="E41" s="27">
        <v>91.26</v>
      </c>
      <c r="F41" s="27">
        <v>0.94</v>
      </c>
      <c r="G41" s="27">
        <v>1595.63</v>
      </c>
      <c r="H41" s="27"/>
      <c r="I41" s="44">
        <f t="shared" si="0"/>
        <v>68.478281305816509</v>
      </c>
      <c r="J41" s="44">
        <f t="shared" si="1"/>
        <v>15.163289735088961</v>
      </c>
      <c r="K41" s="44">
        <f t="shared" si="2"/>
        <v>10.580773738272658</v>
      </c>
      <c r="L41" s="44">
        <f t="shared" si="3"/>
        <v>5.7193710321315097</v>
      </c>
      <c r="M41" s="44">
        <f t="shared" si="4"/>
        <v>5.8910900396708502E-2</v>
      </c>
      <c r="N41" s="52">
        <f t="shared" si="5"/>
        <v>100.00062671170635</v>
      </c>
      <c r="O41" s="27"/>
      <c r="P41" s="27">
        <v>156.56</v>
      </c>
      <c r="Q41" s="27">
        <v>857.89</v>
      </c>
      <c r="R41" s="27">
        <v>220.28</v>
      </c>
      <c r="S41" s="27">
        <v>255.06</v>
      </c>
      <c r="T41" s="27">
        <v>1489.78</v>
      </c>
      <c r="U41" s="27"/>
      <c r="V41" s="27">
        <v>417.86</v>
      </c>
      <c r="W41" s="27">
        <v>213.07</v>
      </c>
      <c r="X41" s="27">
        <v>243.72</v>
      </c>
      <c r="Y41" s="27">
        <v>317.32</v>
      </c>
      <c r="Z41" s="27">
        <v>1191.97</v>
      </c>
      <c r="AA41" s="27"/>
      <c r="AB41" s="27">
        <v>704.4</v>
      </c>
      <c r="AC41" s="27">
        <v>218.27</v>
      </c>
      <c r="AD41" s="27">
        <v>409.65</v>
      </c>
      <c r="AE41" s="27">
        <v>9.7899999999999991</v>
      </c>
      <c r="AF41" s="27">
        <v>330.5</v>
      </c>
      <c r="AG41" s="27">
        <v>1672.61</v>
      </c>
      <c r="AH41" s="27"/>
      <c r="AI41" s="27">
        <v>220.55</v>
      </c>
      <c r="AJ41" s="27">
        <v>12.2</v>
      </c>
      <c r="AK41" s="27">
        <v>141.41</v>
      </c>
      <c r="AL41" s="27">
        <v>17.57</v>
      </c>
      <c r="AM41" s="27">
        <v>4.83</v>
      </c>
      <c r="AN41" s="27">
        <v>396.56</v>
      </c>
      <c r="AO41" s="27"/>
      <c r="AP41" s="27">
        <v>301.29000000000002</v>
      </c>
      <c r="AQ41" s="27">
        <v>280.04000000000002</v>
      </c>
      <c r="AR41" s="27">
        <v>203.41</v>
      </c>
      <c r="AS41" s="27">
        <v>374.64</v>
      </c>
      <c r="AT41" s="27">
        <v>1159.3900000000001</v>
      </c>
      <c r="AU41" s="27"/>
      <c r="AV41" s="27">
        <v>7505.95</v>
      </c>
    </row>
    <row r="42" spans="1:48" s="30" customFormat="1" ht="15" customHeight="1" x14ac:dyDescent="0.2">
      <c r="A42" s="26">
        <v>2004</v>
      </c>
      <c r="B42" s="27">
        <v>1049.92</v>
      </c>
      <c r="C42" s="27">
        <v>287.87</v>
      </c>
      <c r="D42" s="27">
        <v>164.08</v>
      </c>
      <c r="E42" s="27">
        <v>101.36</v>
      </c>
      <c r="F42" s="27">
        <v>2.82</v>
      </c>
      <c r="G42" s="27">
        <v>1606.04</v>
      </c>
      <c r="H42" s="27"/>
      <c r="I42" s="44">
        <f t="shared" si="0"/>
        <v>65.373216109187823</v>
      </c>
      <c r="J42" s="44">
        <f t="shared" si="1"/>
        <v>17.924211103085852</v>
      </c>
      <c r="K42" s="44">
        <f t="shared" si="2"/>
        <v>10.216432965555031</v>
      </c>
      <c r="L42" s="44">
        <f t="shared" si="3"/>
        <v>6.311175313192698</v>
      </c>
      <c r="M42" s="44">
        <f t="shared" si="4"/>
        <v>0.17558715847675027</v>
      </c>
      <c r="N42" s="52">
        <f t="shared" si="5"/>
        <v>100.00062264949814</v>
      </c>
      <c r="O42" s="27"/>
      <c r="P42" s="27">
        <v>153.37</v>
      </c>
      <c r="Q42" s="27">
        <v>853.02</v>
      </c>
      <c r="R42" s="27">
        <v>214.53</v>
      </c>
      <c r="S42" s="27">
        <v>254.86</v>
      </c>
      <c r="T42" s="27">
        <v>1475.78</v>
      </c>
      <c r="U42" s="27"/>
      <c r="V42" s="27">
        <v>414.18</v>
      </c>
      <c r="W42" s="27">
        <v>214.56</v>
      </c>
      <c r="X42" s="27">
        <v>261.48</v>
      </c>
      <c r="Y42" s="27">
        <v>333.75</v>
      </c>
      <c r="Z42" s="27">
        <v>1223.97</v>
      </c>
      <c r="AA42" s="27"/>
      <c r="AB42" s="27">
        <v>707.52</v>
      </c>
      <c r="AC42" s="27">
        <v>250.55</v>
      </c>
      <c r="AD42" s="27">
        <v>440.98</v>
      </c>
      <c r="AE42" s="27">
        <v>10.8</v>
      </c>
      <c r="AF42" s="27">
        <v>364.01</v>
      </c>
      <c r="AG42" s="27">
        <v>1773.86</v>
      </c>
      <c r="AH42" s="27"/>
      <c r="AI42" s="27">
        <v>255.19</v>
      </c>
      <c r="AJ42" s="27">
        <v>15.86</v>
      </c>
      <c r="AK42" s="27">
        <v>152.83000000000001</v>
      </c>
      <c r="AL42" s="27">
        <v>19.46</v>
      </c>
      <c r="AM42" s="27">
        <v>7.9</v>
      </c>
      <c r="AN42" s="27">
        <v>451.24</v>
      </c>
      <c r="AO42" s="27"/>
      <c r="AP42" s="27">
        <v>302.73</v>
      </c>
      <c r="AQ42" s="27">
        <v>284.91000000000003</v>
      </c>
      <c r="AR42" s="27">
        <v>210.08</v>
      </c>
      <c r="AS42" s="27">
        <v>381.61</v>
      </c>
      <c r="AT42" s="27">
        <v>1179.33</v>
      </c>
      <c r="AU42" s="27"/>
      <c r="AV42" s="27">
        <v>7710.23</v>
      </c>
    </row>
    <row r="43" spans="1:48" s="30" customFormat="1" ht="15" customHeight="1" x14ac:dyDescent="0.2">
      <c r="A43" s="26">
        <v>2005</v>
      </c>
      <c r="B43" s="27">
        <v>1006.47</v>
      </c>
      <c r="C43" s="27">
        <v>333.34</v>
      </c>
      <c r="D43" s="27">
        <v>158.61000000000001</v>
      </c>
      <c r="E43" s="27">
        <v>111.29</v>
      </c>
      <c r="F43" s="27">
        <v>4.71</v>
      </c>
      <c r="G43" s="27">
        <v>1614.4</v>
      </c>
      <c r="H43" s="27"/>
      <c r="I43" s="44">
        <f t="shared" si="0"/>
        <v>62.343285431119924</v>
      </c>
      <c r="J43" s="44">
        <f t="shared" si="1"/>
        <v>20.647918731417242</v>
      </c>
      <c r="K43" s="44">
        <f t="shared" si="2"/>
        <v>9.8247026759167486</v>
      </c>
      <c r="L43" s="44">
        <f t="shared" si="3"/>
        <v>6.8935827552031714</v>
      </c>
      <c r="M43" s="44">
        <f t="shared" si="4"/>
        <v>0.29174925668979185</v>
      </c>
      <c r="N43" s="52">
        <f t="shared" si="5"/>
        <v>100.00123885034689</v>
      </c>
      <c r="O43" s="27"/>
      <c r="P43" s="27">
        <v>150.16999999999999</v>
      </c>
      <c r="Q43" s="27">
        <v>848.95</v>
      </c>
      <c r="R43" s="27">
        <v>209.28</v>
      </c>
      <c r="S43" s="27">
        <v>254.51</v>
      </c>
      <c r="T43" s="27">
        <v>1462.91</v>
      </c>
      <c r="U43" s="27"/>
      <c r="V43" s="27">
        <v>408.09</v>
      </c>
      <c r="W43" s="27">
        <v>214.96</v>
      </c>
      <c r="X43" s="27">
        <v>283.20999999999998</v>
      </c>
      <c r="Y43" s="27">
        <v>347.77</v>
      </c>
      <c r="Z43" s="27">
        <v>1254.02</v>
      </c>
      <c r="AA43" s="27"/>
      <c r="AB43" s="27">
        <v>710.49</v>
      </c>
      <c r="AC43" s="27">
        <v>265.58999999999997</v>
      </c>
      <c r="AD43" s="27">
        <v>441.64</v>
      </c>
      <c r="AE43" s="27">
        <v>11.84</v>
      </c>
      <c r="AF43" s="27">
        <v>397.02</v>
      </c>
      <c r="AG43" s="27">
        <v>1826.57</v>
      </c>
      <c r="AH43" s="27"/>
      <c r="AI43" s="27">
        <v>291.76</v>
      </c>
      <c r="AJ43" s="27">
        <v>20.45</v>
      </c>
      <c r="AK43" s="27">
        <v>155.28</v>
      </c>
      <c r="AL43" s="27">
        <v>20.68</v>
      </c>
      <c r="AM43" s="27">
        <v>11.21</v>
      </c>
      <c r="AN43" s="27">
        <v>499.37</v>
      </c>
      <c r="AO43" s="27"/>
      <c r="AP43" s="27">
        <v>304.08</v>
      </c>
      <c r="AQ43" s="27">
        <v>289.27</v>
      </c>
      <c r="AR43" s="27">
        <v>216.02</v>
      </c>
      <c r="AS43" s="27">
        <v>387.99</v>
      </c>
      <c r="AT43" s="27">
        <v>1197.3499999999999</v>
      </c>
      <c r="AU43" s="27"/>
      <c r="AV43" s="27">
        <v>7854.64</v>
      </c>
    </row>
    <row r="44" spans="1:48" s="30" customFormat="1" ht="15" customHeight="1" x14ac:dyDescent="0.2">
      <c r="A44" s="26">
        <v>2006</v>
      </c>
      <c r="B44" s="27">
        <v>962.32</v>
      </c>
      <c r="C44" s="27">
        <v>378.26</v>
      </c>
      <c r="D44" s="27">
        <v>152.35</v>
      </c>
      <c r="E44" s="27">
        <v>120.98</v>
      </c>
      <c r="F44" s="27">
        <v>6.59</v>
      </c>
      <c r="G44" s="27">
        <v>1620.5</v>
      </c>
      <c r="H44" s="27"/>
      <c r="I44" s="44">
        <f t="shared" si="0"/>
        <v>59.384140697315644</v>
      </c>
      <c r="J44" s="44">
        <f t="shared" si="1"/>
        <v>23.342178340018513</v>
      </c>
      <c r="K44" s="44">
        <f t="shared" si="2"/>
        <v>9.4014193150262262</v>
      </c>
      <c r="L44" s="44">
        <f t="shared" si="3"/>
        <v>7.4655970379512491</v>
      </c>
      <c r="M44" s="44">
        <f t="shared" si="4"/>
        <v>0.40666460968836776</v>
      </c>
      <c r="N44" s="52">
        <f t="shared" si="5"/>
        <v>100</v>
      </c>
      <c r="O44" s="27"/>
      <c r="P44" s="27">
        <v>146.99</v>
      </c>
      <c r="Q44" s="27">
        <v>834.42</v>
      </c>
      <c r="R44" s="27">
        <v>205.34</v>
      </c>
      <c r="S44" s="27">
        <v>253.13</v>
      </c>
      <c r="T44" s="27">
        <v>1439.88</v>
      </c>
      <c r="U44" s="27"/>
      <c r="V44" s="27">
        <v>401.11</v>
      </c>
      <c r="W44" s="27">
        <v>215.3</v>
      </c>
      <c r="X44" s="27">
        <v>292.55</v>
      </c>
      <c r="Y44" s="27">
        <v>363.18</v>
      </c>
      <c r="Z44" s="27">
        <v>1272.1400000000001</v>
      </c>
      <c r="AA44" s="27"/>
      <c r="AB44" s="27">
        <v>718.47</v>
      </c>
      <c r="AC44" s="27">
        <v>284.14</v>
      </c>
      <c r="AD44" s="27">
        <v>425.34</v>
      </c>
      <c r="AE44" s="27">
        <v>18.03</v>
      </c>
      <c r="AF44" s="27">
        <v>417.69</v>
      </c>
      <c r="AG44" s="27">
        <v>1863.67</v>
      </c>
      <c r="AH44" s="27"/>
      <c r="AI44" s="27">
        <v>322.85000000000002</v>
      </c>
      <c r="AJ44" s="27">
        <v>26.35</v>
      </c>
      <c r="AK44" s="27">
        <v>152.61000000000001</v>
      </c>
      <c r="AL44" s="27">
        <v>21.21</v>
      </c>
      <c r="AM44" s="27">
        <v>14.2</v>
      </c>
      <c r="AN44" s="27">
        <v>537.22</v>
      </c>
      <c r="AO44" s="27"/>
      <c r="AP44" s="27">
        <v>305.29000000000002</v>
      </c>
      <c r="AQ44" s="27">
        <v>293.11</v>
      </c>
      <c r="AR44" s="27">
        <v>221.12</v>
      </c>
      <c r="AS44" s="27">
        <v>393.75</v>
      </c>
      <c r="AT44" s="27">
        <v>1213.28</v>
      </c>
      <c r="AU44" s="27"/>
      <c r="AV44" s="27">
        <v>7946.67</v>
      </c>
    </row>
    <row r="45" spans="1:48" s="30" customFormat="1" ht="15" customHeight="1" x14ac:dyDescent="0.2">
      <c r="A45" s="26">
        <v>2007</v>
      </c>
      <c r="B45" s="27">
        <v>916.84</v>
      </c>
      <c r="C45" s="27">
        <v>422.16</v>
      </c>
      <c r="D45" s="27">
        <v>145.15</v>
      </c>
      <c r="E45" s="27">
        <v>130.28</v>
      </c>
      <c r="F45" s="27">
        <v>8.4600000000000009</v>
      </c>
      <c r="G45" s="27">
        <v>1622.88</v>
      </c>
      <c r="H45" s="27"/>
      <c r="I45" s="44">
        <f t="shared" si="0"/>
        <v>56.494626836241743</v>
      </c>
      <c r="J45" s="44">
        <f t="shared" si="1"/>
        <v>26.013013901212656</v>
      </c>
      <c r="K45" s="44">
        <f t="shared" si="2"/>
        <v>8.9439761411811105</v>
      </c>
      <c r="L45" s="44">
        <f t="shared" si="3"/>
        <v>8.0277038351572507</v>
      </c>
      <c r="M45" s="44">
        <f t="shared" si="4"/>
        <v>0.52129547471162385</v>
      </c>
      <c r="N45" s="52">
        <f t="shared" si="5"/>
        <v>100.00061618850438</v>
      </c>
      <c r="O45" s="27"/>
      <c r="P45" s="27">
        <v>143.41</v>
      </c>
      <c r="Q45" s="27">
        <v>816.68</v>
      </c>
      <c r="R45" s="27">
        <v>200.38</v>
      </c>
      <c r="S45" s="27">
        <v>250.85</v>
      </c>
      <c r="T45" s="27">
        <v>1411.31</v>
      </c>
      <c r="U45" s="27"/>
      <c r="V45" s="27">
        <v>399.39</v>
      </c>
      <c r="W45" s="27">
        <v>215.05</v>
      </c>
      <c r="X45" s="27">
        <v>297.63</v>
      </c>
      <c r="Y45" s="27">
        <v>373.76</v>
      </c>
      <c r="Z45" s="27">
        <v>1285.82</v>
      </c>
      <c r="AA45" s="27"/>
      <c r="AB45" s="27">
        <v>736.74</v>
      </c>
      <c r="AC45" s="27">
        <v>312.27</v>
      </c>
      <c r="AD45" s="27">
        <v>391.89</v>
      </c>
      <c r="AE45" s="27">
        <v>33.57</v>
      </c>
      <c r="AF45" s="27">
        <v>430.86</v>
      </c>
      <c r="AG45" s="27">
        <v>1905.33</v>
      </c>
      <c r="AH45" s="27"/>
      <c r="AI45" s="27">
        <v>346.73</v>
      </c>
      <c r="AJ45" s="27">
        <v>35.64</v>
      </c>
      <c r="AK45" s="27">
        <v>147.94</v>
      </c>
      <c r="AL45" s="27">
        <v>21.08</v>
      </c>
      <c r="AM45" s="27">
        <v>16.329999999999998</v>
      </c>
      <c r="AN45" s="27">
        <v>567.72</v>
      </c>
      <c r="AO45" s="27"/>
      <c r="AP45" s="27">
        <v>305.26</v>
      </c>
      <c r="AQ45" s="27">
        <v>295.32</v>
      </c>
      <c r="AR45" s="27">
        <v>224.72</v>
      </c>
      <c r="AS45" s="27">
        <v>397.44</v>
      </c>
      <c r="AT45" s="27">
        <v>1222.74</v>
      </c>
      <c r="AU45" s="27"/>
      <c r="AV45" s="27">
        <v>8015.8</v>
      </c>
    </row>
    <row r="46" spans="1:48" s="30" customFormat="1" ht="15" customHeight="1" x14ac:dyDescent="0.2">
      <c r="A46" s="26">
        <v>2008</v>
      </c>
      <c r="B46" s="27">
        <v>817.36</v>
      </c>
      <c r="C46" s="27">
        <v>418.9</v>
      </c>
      <c r="D46" s="27">
        <v>133.63999999999999</v>
      </c>
      <c r="E46" s="27">
        <v>154.41999999999999</v>
      </c>
      <c r="F46" s="27">
        <v>8.3800000000000008</v>
      </c>
      <c r="G46" s="27">
        <v>1532.69</v>
      </c>
      <c r="H46" s="27"/>
      <c r="I46" s="44">
        <f t="shared" si="0"/>
        <v>53.328461724158181</v>
      </c>
      <c r="J46" s="44">
        <f t="shared" si="1"/>
        <v>27.33103236792828</v>
      </c>
      <c r="K46" s="44">
        <f t="shared" si="2"/>
        <v>8.7193104933156729</v>
      </c>
      <c r="L46" s="44">
        <f t="shared" si="3"/>
        <v>10.075096725365206</v>
      </c>
      <c r="M46" s="44">
        <f t="shared" si="4"/>
        <v>0.54675113689004307</v>
      </c>
      <c r="N46" s="52">
        <f t="shared" si="5"/>
        <v>100.00065244765739</v>
      </c>
      <c r="O46" s="27"/>
      <c r="P46" s="27">
        <v>135.94999999999999</v>
      </c>
      <c r="Q46" s="27">
        <v>777.76</v>
      </c>
      <c r="R46" s="27">
        <v>190.55</v>
      </c>
      <c r="S46" s="27">
        <v>241.66</v>
      </c>
      <c r="T46" s="27">
        <v>1345.93</v>
      </c>
      <c r="U46" s="27"/>
      <c r="V46" s="27">
        <v>393.26</v>
      </c>
      <c r="W46" s="27">
        <v>211.47</v>
      </c>
      <c r="X46" s="27">
        <v>291.20999999999998</v>
      </c>
      <c r="Y46" s="27">
        <v>378.42</v>
      </c>
      <c r="Z46" s="27">
        <v>1274.3599999999999</v>
      </c>
      <c r="AA46" s="27"/>
      <c r="AB46" s="27">
        <v>739.69</v>
      </c>
      <c r="AC46" s="27">
        <v>320.23</v>
      </c>
      <c r="AD46" s="27">
        <v>333.11</v>
      </c>
      <c r="AE46" s="27">
        <v>43.56</v>
      </c>
      <c r="AF46" s="27">
        <v>434.39</v>
      </c>
      <c r="AG46" s="27">
        <v>1870.98</v>
      </c>
      <c r="AH46" s="27"/>
      <c r="AI46" s="27">
        <v>351.98</v>
      </c>
      <c r="AJ46" s="27">
        <v>47.35</v>
      </c>
      <c r="AK46" s="27">
        <v>138.61000000000001</v>
      </c>
      <c r="AL46" s="27">
        <v>18.399999999999999</v>
      </c>
      <c r="AM46" s="27">
        <v>17.34</v>
      </c>
      <c r="AN46" s="27">
        <v>573.66</v>
      </c>
      <c r="AO46" s="27"/>
      <c r="AP46" s="27">
        <v>297.19</v>
      </c>
      <c r="AQ46" s="27">
        <v>289.33999999999997</v>
      </c>
      <c r="AR46" s="27">
        <v>222.14</v>
      </c>
      <c r="AS46" s="27">
        <v>390.18</v>
      </c>
      <c r="AT46" s="27">
        <v>1198.8499999999999</v>
      </c>
      <c r="AU46" s="27"/>
      <c r="AV46" s="27">
        <v>7796.47</v>
      </c>
    </row>
    <row r="47" spans="1:48" s="30" customFormat="1" ht="15" customHeight="1" x14ac:dyDescent="0.2">
      <c r="A47" s="26">
        <v>2009</v>
      </c>
      <c r="B47" s="27">
        <v>624.30999999999995</v>
      </c>
      <c r="C47" s="27">
        <v>396.27</v>
      </c>
      <c r="D47" s="27">
        <v>116.34</v>
      </c>
      <c r="E47" s="27">
        <v>183.97</v>
      </c>
      <c r="F47" s="27">
        <v>7.89</v>
      </c>
      <c r="G47" s="27">
        <v>1328.79</v>
      </c>
      <c r="H47" s="27"/>
      <c r="I47" s="44">
        <f t="shared" si="0"/>
        <v>46.98334575064532</v>
      </c>
      <c r="J47" s="44">
        <f t="shared" si="1"/>
        <v>29.821868015262005</v>
      </c>
      <c r="K47" s="44">
        <f t="shared" si="2"/>
        <v>8.755333799923239</v>
      </c>
      <c r="L47" s="44">
        <f t="shared" si="3"/>
        <v>13.844926587346382</v>
      </c>
      <c r="M47" s="44">
        <f t="shared" si="4"/>
        <v>0.5937732824599824</v>
      </c>
      <c r="N47" s="52">
        <f t="shared" si="5"/>
        <v>99.999247435636917</v>
      </c>
      <c r="O47" s="27"/>
      <c r="P47" s="27">
        <v>121.84</v>
      </c>
      <c r="Q47" s="27">
        <v>705.38</v>
      </c>
      <c r="R47" s="27">
        <v>172.73</v>
      </c>
      <c r="S47" s="27">
        <v>220.95</v>
      </c>
      <c r="T47" s="27">
        <v>1220.9000000000001</v>
      </c>
      <c r="U47" s="27"/>
      <c r="V47" s="27">
        <v>368.13</v>
      </c>
      <c r="W47" s="27">
        <v>197.83</v>
      </c>
      <c r="X47" s="27">
        <v>271.67</v>
      </c>
      <c r="Y47" s="27">
        <v>363.09</v>
      </c>
      <c r="Z47" s="27">
        <v>1200.72</v>
      </c>
      <c r="AA47" s="27"/>
      <c r="AB47" s="27">
        <v>703.77</v>
      </c>
      <c r="AC47" s="27">
        <v>311.05</v>
      </c>
      <c r="AD47" s="27">
        <v>261.11</v>
      </c>
      <c r="AE47" s="27">
        <v>53.38</v>
      </c>
      <c r="AF47" s="27">
        <v>422.25</v>
      </c>
      <c r="AG47" s="27">
        <v>1751.56</v>
      </c>
      <c r="AH47" s="27"/>
      <c r="AI47" s="27">
        <v>325.31</v>
      </c>
      <c r="AJ47" s="27">
        <v>59.65</v>
      </c>
      <c r="AK47" s="27">
        <v>127.16</v>
      </c>
      <c r="AL47" s="27">
        <v>14.85</v>
      </c>
      <c r="AM47" s="27">
        <v>17.43</v>
      </c>
      <c r="AN47" s="27">
        <v>544.41</v>
      </c>
      <c r="AO47" s="27"/>
      <c r="AP47" s="27">
        <v>275.77</v>
      </c>
      <c r="AQ47" s="27">
        <v>269.89999999999998</v>
      </c>
      <c r="AR47" s="27">
        <v>206.95</v>
      </c>
      <c r="AS47" s="27">
        <v>364.83</v>
      </c>
      <c r="AT47" s="27">
        <v>1117.45</v>
      </c>
      <c r="AU47" s="27"/>
      <c r="AV47" s="27">
        <v>7163.82</v>
      </c>
    </row>
    <row r="48" spans="1:48" s="30" customFormat="1" ht="30" customHeight="1" x14ac:dyDescent="0.2">
      <c r="A48" s="26">
        <v>2010</v>
      </c>
      <c r="B48" s="27">
        <v>430.72</v>
      </c>
      <c r="C48" s="27">
        <v>448.34</v>
      </c>
      <c r="D48" s="27">
        <v>108.61</v>
      </c>
      <c r="E48" s="27">
        <v>221.29</v>
      </c>
      <c r="F48" s="27">
        <v>8.3000000000000007</v>
      </c>
      <c r="G48" s="27">
        <v>1217.26</v>
      </c>
      <c r="H48" s="27"/>
      <c r="I48" s="44">
        <f t="shared" si="0"/>
        <v>35.38438788755073</v>
      </c>
      <c r="J48" s="44">
        <f t="shared" si="1"/>
        <v>36.831901155053146</v>
      </c>
      <c r="K48" s="44">
        <f t="shared" si="2"/>
        <v>8.9224980694346332</v>
      </c>
      <c r="L48" s="44">
        <f t="shared" si="3"/>
        <v>18.17935363028441</v>
      </c>
      <c r="M48" s="44">
        <f t="shared" si="4"/>
        <v>0.681859257677078</v>
      </c>
      <c r="N48" s="52">
        <f t="shared" si="5"/>
        <v>100</v>
      </c>
      <c r="O48" s="27"/>
      <c r="P48" s="27">
        <v>116.49</v>
      </c>
      <c r="Q48" s="27">
        <v>690.64</v>
      </c>
      <c r="R48" s="27">
        <v>169.27</v>
      </c>
      <c r="S48" s="27">
        <v>217.73</v>
      </c>
      <c r="T48" s="27">
        <v>1194.1400000000001</v>
      </c>
      <c r="U48" s="27"/>
      <c r="V48" s="27">
        <v>373.02</v>
      </c>
      <c r="W48" s="27">
        <v>199.69</v>
      </c>
      <c r="X48" s="27">
        <v>274.24</v>
      </c>
      <c r="Y48" s="27">
        <v>375.14</v>
      </c>
      <c r="Z48" s="27">
        <v>1222.0899999999999</v>
      </c>
      <c r="AA48" s="27"/>
      <c r="AB48" s="27">
        <v>723.26</v>
      </c>
      <c r="AC48" s="27">
        <v>329.65</v>
      </c>
      <c r="AD48" s="27">
        <v>215.7</v>
      </c>
      <c r="AE48" s="27">
        <v>66</v>
      </c>
      <c r="AF48" s="27">
        <v>447.49</v>
      </c>
      <c r="AG48" s="27">
        <v>1782.1</v>
      </c>
      <c r="AH48" s="27"/>
      <c r="AI48" s="27">
        <v>313.97000000000003</v>
      </c>
      <c r="AJ48" s="27">
        <v>79.209999999999994</v>
      </c>
      <c r="AK48" s="27">
        <v>130.88999999999999</v>
      </c>
      <c r="AL48" s="27">
        <v>12.88</v>
      </c>
      <c r="AM48" s="27">
        <v>18.98</v>
      </c>
      <c r="AN48" s="27">
        <v>555.94000000000005</v>
      </c>
      <c r="AO48" s="27"/>
      <c r="AP48" s="27">
        <v>275.37</v>
      </c>
      <c r="AQ48" s="27">
        <v>272.08</v>
      </c>
      <c r="AR48" s="27">
        <v>208.44</v>
      </c>
      <c r="AS48" s="27">
        <v>368.75</v>
      </c>
      <c r="AT48" s="27">
        <v>1124.6400000000001</v>
      </c>
      <c r="AU48" s="27"/>
      <c r="AV48" s="27">
        <v>7096.16</v>
      </c>
    </row>
    <row r="49" spans="1:48" s="30" customFormat="1" ht="15" customHeight="1" x14ac:dyDescent="0.2">
      <c r="A49" s="26">
        <v>2011</v>
      </c>
      <c r="B49" s="27">
        <v>250.35</v>
      </c>
      <c r="C49" s="27">
        <v>501.72</v>
      </c>
      <c r="D49" s="27">
        <v>102.07</v>
      </c>
      <c r="E49" s="27">
        <v>264.42</v>
      </c>
      <c r="F49" s="27">
        <v>8.25</v>
      </c>
      <c r="G49" s="27">
        <v>1126.75</v>
      </c>
      <c r="H49" s="27"/>
      <c r="I49" s="44">
        <f t="shared" si="0"/>
        <v>22.218770800976259</v>
      </c>
      <c r="J49" s="44">
        <f t="shared" si="1"/>
        <v>44.528067450632349</v>
      </c>
      <c r="K49" s="44">
        <f t="shared" si="2"/>
        <v>9.0587974262258708</v>
      </c>
      <c r="L49" s="44">
        <f t="shared" si="3"/>
        <v>23.467495007765699</v>
      </c>
      <c r="M49" s="44">
        <f t="shared" si="4"/>
        <v>0.73219436432216545</v>
      </c>
      <c r="N49" s="52">
        <f t="shared" si="5"/>
        <v>100.00532504992233</v>
      </c>
      <c r="O49" s="27"/>
      <c r="P49" s="27">
        <v>112.43</v>
      </c>
      <c r="Q49" s="27">
        <v>685.75</v>
      </c>
      <c r="R49" s="27">
        <v>167.44</v>
      </c>
      <c r="S49" s="27">
        <v>216.32</v>
      </c>
      <c r="T49" s="27">
        <v>1182.0899999999999</v>
      </c>
      <c r="U49" s="27"/>
      <c r="V49" s="27">
        <v>383.5</v>
      </c>
      <c r="W49" s="27">
        <v>204.23</v>
      </c>
      <c r="X49" s="27">
        <v>280.83999999999997</v>
      </c>
      <c r="Y49" s="27">
        <v>391.28</v>
      </c>
      <c r="Z49" s="27">
        <v>1259.8499999999999</v>
      </c>
      <c r="AA49" s="27"/>
      <c r="AB49" s="27">
        <v>736.87</v>
      </c>
      <c r="AC49" s="27">
        <v>348.5</v>
      </c>
      <c r="AD49" s="27">
        <v>180.38</v>
      </c>
      <c r="AE49" s="27">
        <v>74.7</v>
      </c>
      <c r="AF49" s="27">
        <v>482.85</v>
      </c>
      <c r="AG49" s="27">
        <v>1823.29</v>
      </c>
      <c r="AH49" s="27"/>
      <c r="AI49" s="27">
        <v>297.22000000000003</v>
      </c>
      <c r="AJ49" s="27">
        <v>102.68</v>
      </c>
      <c r="AK49" s="27">
        <v>140.24</v>
      </c>
      <c r="AL49" s="27">
        <v>11.28</v>
      </c>
      <c r="AM49" s="27">
        <v>21.24</v>
      </c>
      <c r="AN49" s="27">
        <v>572.66999999999996</v>
      </c>
      <c r="AO49" s="27"/>
      <c r="AP49" s="27">
        <v>278.67</v>
      </c>
      <c r="AQ49" s="27">
        <v>277.98</v>
      </c>
      <c r="AR49" s="27">
        <v>212.87</v>
      </c>
      <c r="AS49" s="27">
        <v>377.89</v>
      </c>
      <c r="AT49" s="27">
        <v>1147.4000000000001</v>
      </c>
      <c r="AU49" s="27"/>
      <c r="AV49" s="27">
        <v>7112.06</v>
      </c>
    </row>
    <row r="50" spans="1:48" s="30" customFormat="1" ht="15" customHeight="1" x14ac:dyDescent="0.2">
      <c r="A50" s="26">
        <v>2012</v>
      </c>
      <c r="B50" s="27">
        <v>127.09</v>
      </c>
      <c r="C50" s="27">
        <v>531.26</v>
      </c>
      <c r="D50" s="27">
        <v>93.54</v>
      </c>
      <c r="E50" s="27">
        <v>297.06</v>
      </c>
      <c r="F50" s="27">
        <v>7.73</v>
      </c>
      <c r="G50" s="27">
        <v>1056.68</v>
      </c>
      <c r="H50" s="27"/>
      <c r="I50" s="44">
        <f t="shared" si="0"/>
        <v>12.027293031002763</v>
      </c>
      <c r="J50" s="44">
        <f t="shared" si="1"/>
        <v>50.276337207101484</v>
      </c>
      <c r="K50" s="44">
        <f t="shared" si="2"/>
        <v>8.8522542302305336</v>
      </c>
      <c r="L50" s="44">
        <f t="shared" si="3"/>
        <v>28.112579021084905</v>
      </c>
      <c r="M50" s="44">
        <f t="shared" si="4"/>
        <v>0.73153651058030811</v>
      </c>
      <c r="N50" s="52">
        <f t="shared" si="5"/>
        <v>99.999999999999986</v>
      </c>
      <c r="O50" s="27"/>
      <c r="P50" s="27">
        <v>107.1</v>
      </c>
      <c r="Q50" s="27">
        <v>672</v>
      </c>
      <c r="R50" s="27">
        <v>163.62</v>
      </c>
      <c r="S50" s="27">
        <v>211.43</v>
      </c>
      <c r="T50" s="27">
        <v>1154.1500000000001</v>
      </c>
      <c r="U50" s="27"/>
      <c r="V50" s="27">
        <v>389.23</v>
      </c>
      <c r="W50" s="27">
        <v>205.9</v>
      </c>
      <c r="X50" s="27">
        <v>283.81</v>
      </c>
      <c r="Y50" s="27">
        <v>401.19</v>
      </c>
      <c r="Z50" s="27">
        <v>1280.1300000000001</v>
      </c>
      <c r="AA50" s="27"/>
      <c r="AB50" s="27">
        <v>736.38</v>
      </c>
      <c r="AC50" s="27">
        <v>359.75</v>
      </c>
      <c r="AD50" s="27">
        <v>153.27000000000001</v>
      </c>
      <c r="AE50" s="27">
        <v>79.63</v>
      </c>
      <c r="AF50" s="27">
        <v>514.97</v>
      </c>
      <c r="AG50" s="27">
        <v>1844</v>
      </c>
      <c r="AH50" s="27"/>
      <c r="AI50" s="27">
        <v>269.39</v>
      </c>
      <c r="AJ50" s="27">
        <v>126.25</v>
      </c>
      <c r="AK50" s="27">
        <v>150.57</v>
      </c>
      <c r="AL50" s="27">
        <v>10.07</v>
      </c>
      <c r="AM50" s="27">
        <v>23.26</v>
      </c>
      <c r="AN50" s="27">
        <v>579.53</v>
      </c>
      <c r="AO50" s="27"/>
      <c r="AP50" s="27">
        <v>277.94</v>
      </c>
      <c r="AQ50" s="27">
        <v>279.77</v>
      </c>
      <c r="AR50" s="27">
        <v>214.16</v>
      </c>
      <c r="AS50" s="27">
        <v>381.55</v>
      </c>
      <c r="AT50" s="27">
        <v>1153.43</v>
      </c>
      <c r="AU50" s="27"/>
      <c r="AV50" s="27">
        <v>7067.92</v>
      </c>
    </row>
    <row r="51" spans="1:48" s="30" customFormat="1" ht="15" customHeight="1" x14ac:dyDescent="0.2">
      <c r="A51" s="26">
        <v>2013</v>
      </c>
      <c r="B51" s="27">
        <v>66.78</v>
      </c>
      <c r="C51" s="27">
        <v>540.82000000000005</v>
      </c>
      <c r="D51" s="27">
        <v>83.33</v>
      </c>
      <c r="E51" s="27">
        <v>308</v>
      </c>
      <c r="F51" s="27">
        <v>7.57</v>
      </c>
      <c r="G51" s="27">
        <v>1006.5</v>
      </c>
      <c r="H51" s="27"/>
      <c r="I51" s="44">
        <f t="shared" si="0"/>
        <v>6.6348733233979136</v>
      </c>
      <c r="J51" s="44">
        <f t="shared" si="1"/>
        <v>53.73273720814705</v>
      </c>
      <c r="K51" s="44">
        <f t="shared" si="2"/>
        <v>8.2791852955787384</v>
      </c>
      <c r="L51" s="44">
        <f t="shared" si="3"/>
        <v>30.601092896174865</v>
      </c>
      <c r="M51" s="44">
        <f t="shared" si="4"/>
        <v>0.75211127670144062</v>
      </c>
      <c r="N51" s="52">
        <f t="shared" si="5"/>
        <v>100</v>
      </c>
      <c r="O51" s="27"/>
      <c r="P51" s="27">
        <v>99.66</v>
      </c>
      <c r="Q51" s="27">
        <v>643.26</v>
      </c>
      <c r="R51" s="27">
        <v>156.30000000000001</v>
      </c>
      <c r="S51" s="27">
        <v>201.48</v>
      </c>
      <c r="T51" s="27">
        <v>1100.71</v>
      </c>
      <c r="U51" s="27"/>
      <c r="V51" s="27">
        <v>386.34</v>
      </c>
      <c r="W51" s="27">
        <v>202.87</v>
      </c>
      <c r="X51" s="27">
        <v>280.52999999999997</v>
      </c>
      <c r="Y51" s="27">
        <v>400.95</v>
      </c>
      <c r="Z51" s="27">
        <v>1270.69</v>
      </c>
      <c r="AA51" s="27"/>
      <c r="AB51" s="27">
        <v>716.66</v>
      </c>
      <c r="AC51" s="27">
        <v>360.12</v>
      </c>
      <c r="AD51" s="27">
        <v>133.41</v>
      </c>
      <c r="AE51" s="27">
        <v>80.27</v>
      </c>
      <c r="AF51" s="27">
        <v>523.29</v>
      </c>
      <c r="AG51" s="27">
        <v>1813.75</v>
      </c>
      <c r="AH51" s="27"/>
      <c r="AI51" s="27">
        <v>244.61</v>
      </c>
      <c r="AJ51" s="27">
        <v>129.75</v>
      </c>
      <c r="AK51" s="27">
        <v>151.74</v>
      </c>
      <c r="AL51" s="27">
        <v>9.06</v>
      </c>
      <c r="AM51" s="27">
        <v>24.36</v>
      </c>
      <c r="AN51" s="27">
        <v>559.51</v>
      </c>
      <c r="AO51" s="27"/>
      <c r="AP51" s="27">
        <v>270.77999999999997</v>
      </c>
      <c r="AQ51" s="27">
        <v>275.14</v>
      </c>
      <c r="AR51" s="27">
        <v>209.18</v>
      </c>
      <c r="AS51" s="27">
        <v>376.73</v>
      </c>
      <c r="AT51" s="27">
        <v>1131.8399999999999</v>
      </c>
      <c r="AU51" s="27"/>
      <c r="AV51" s="27">
        <v>6883</v>
      </c>
    </row>
    <row r="52" spans="1:48" s="30" customFormat="1" ht="15" customHeight="1" x14ac:dyDescent="0.2">
      <c r="A52" s="26">
        <v>2014</v>
      </c>
      <c r="B52" s="27">
        <v>44.94</v>
      </c>
      <c r="C52" s="27">
        <v>546.38</v>
      </c>
      <c r="D52" s="27">
        <v>73.67</v>
      </c>
      <c r="E52" s="27">
        <v>312.98</v>
      </c>
      <c r="F52" s="27">
        <v>7.53</v>
      </c>
      <c r="G52" s="27">
        <v>985.5</v>
      </c>
      <c r="H52" s="27"/>
      <c r="I52" s="44">
        <f t="shared" si="0"/>
        <v>4.5601217656012176</v>
      </c>
      <c r="J52" s="44">
        <f t="shared" si="1"/>
        <v>55.441907661085743</v>
      </c>
      <c r="K52" s="44">
        <f t="shared" si="2"/>
        <v>7.4753932014205997</v>
      </c>
      <c r="L52" s="44">
        <f t="shared" si="3"/>
        <v>31.758498224251653</v>
      </c>
      <c r="M52" s="44">
        <f t="shared" si="4"/>
        <v>0.76407914764079155</v>
      </c>
      <c r="N52" s="52">
        <f t="shared" si="5"/>
        <v>100</v>
      </c>
      <c r="O52" s="27"/>
      <c r="P52" s="27">
        <v>93.47</v>
      </c>
      <c r="Q52" s="27">
        <v>616.96</v>
      </c>
      <c r="R52" s="27">
        <v>149.82</v>
      </c>
      <c r="S52" s="27">
        <v>192.42</v>
      </c>
      <c r="T52" s="27">
        <v>1052.67</v>
      </c>
      <c r="U52" s="27"/>
      <c r="V52" s="27">
        <v>386.63</v>
      </c>
      <c r="W52" s="27">
        <v>201.37</v>
      </c>
      <c r="X52" s="27">
        <v>279.58</v>
      </c>
      <c r="Y52" s="27">
        <v>402.68</v>
      </c>
      <c r="Z52" s="27">
        <v>1270.26</v>
      </c>
      <c r="AA52" s="27"/>
      <c r="AB52" s="27">
        <v>700.04</v>
      </c>
      <c r="AC52" s="27">
        <v>360.02</v>
      </c>
      <c r="AD52" s="27">
        <v>117.69</v>
      </c>
      <c r="AE52" s="27">
        <v>80.87</v>
      </c>
      <c r="AF52" s="27">
        <v>535.77</v>
      </c>
      <c r="AG52" s="27">
        <v>1794.38</v>
      </c>
      <c r="AH52" s="27"/>
      <c r="AI52" s="27">
        <v>222.41</v>
      </c>
      <c r="AJ52" s="27">
        <v>134.16</v>
      </c>
      <c r="AK52" s="27">
        <v>153.47999999999999</v>
      </c>
      <c r="AL52" s="27">
        <v>8.39</v>
      </c>
      <c r="AM52" s="27">
        <v>25.39</v>
      </c>
      <c r="AN52" s="27">
        <v>543.83000000000004</v>
      </c>
      <c r="AO52" s="27"/>
      <c r="AP52" s="27">
        <v>265.77999999999997</v>
      </c>
      <c r="AQ52" s="27">
        <v>272.64</v>
      </c>
      <c r="AR52" s="27">
        <v>206.01</v>
      </c>
      <c r="AS52" s="27">
        <v>374.93</v>
      </c>
      <c r="AT52" s="27">
        <v>1119.3599999999999</v>
      </c>
      <c r="AU52" s="27"/>
      <c r="AV52" s="27">
        <v>6766</v>
      </c>
    </row>
    <row r="53" spans="1:48" s="30" customFormat="1" ht="15" customHeight="1" x14ac:dyDescent="0.2">
      <c r="A53" s="26">
        <v>2015</v>
      </c>
      <c r="B53" s="27">
        <v>38.85</v>
      </c>
      <c r="C53" s="27">
        <v>548.09</v>
      </c>
      <c r="D53" s="27">
        <v>64.17</v>
      </c>
      <c r="E53" s="27">
        <v>313.95999999999998</v>
      </c>
      <c r="F53" s="27">
        <v>7.5</v>
      </c>
      <c r="G53" s="27">
        <v>972.58</v>
      </c>
      <c r="H53" s="27"/>
      <c r="I53" s="44">
        <f t="shared" si="0"/>
        <v>3.9945300129552321</v>
      </c>
      <c r="J53" s="44">
        <f t="shared" si="1"/>
        <v>56.354233070801371</v>
      </c>
      <c r="K53" s="44">
        <f t="shared" si="2"/>
        <v>6.5979148244874457</v>
      </c>
      <c r="L53" s="44">
        <f t="shared" si="3"/>
        <v>32.281149108556619</v>
      </c>
      <c r="M53" s="44">
        <f t="shared" si="4"/>
        <v>0.77114479014579773</v>
      </c>
      <c r="N53" s="52">
        <f t="shared" si="5"/>
        <v>99.998971806946457</v>
      </c>
      <c r="O53" s="27"/>
      <c r="P53" s="27">
        <v>87.84</v>
      </c>
      <c r="Q53" s="27">
        <v>591.86</v>
      </c>
      <c r="R53" s="27">
        <v>143.66999999999999</v>
      </c>
      <c r="S53" s="27">
        <v>183.61</v>
      </c>
      <c r="T53" s="27">
        <v>1006.98</v>
      </c>
      <c r="U53" s="27"/>
      <c r="V53" s="27">
        <v>386.51</v>
      </c>
      <c r="W53" s="27">
        <v>199.62</v>
      </c>
      <c r="X53" s="27">
        <v>278.64</v>
      </c>
      <c r="Y53" s="27">
        <v>402.93</v>
      </c>
      <c r="Z53" s="27">
        <v>1267.7</v>
      </c>
      <c r="AA53" s="27"/>
      <c r="AB53" s="27">
        <v>679.53</v>
      </c>
      <c r="AC53" s="27">
        <v>357.31</v>
      </c>
      <c r="AD53" s="27">
        <v>102.94</v>
      </c>
      <c r="AE53" s="27">
        <v>96.51</v>
      </c>
      <c r="AF53" s="27">
        <v>547.91</v>
      </c>
      <c r="AG53" s="27">
        <v>1784.2</v>
      </c>
      <c r="AH53" s="27"/>
      <c r="AI53" s="27">
        <v>205.29</v>
      </c>
      <c r="AJ53" s="27">
        <v>139.69</v>
      </c>
      <c r="AK53" s="27">
        <v>154.27000000000001</v>
      </c>
      <c r="AL53" s="27">
        <v>7.83</v>
      </c>
      <c r="AM53" s="27">
        <v>26.07</v>
      </c>
      <c r="AN53" s="27">
        <v>533.14</v>
      </c>
      <c r="AO53" s="27"/>
      <c r="AP53" s="27">
        <v>259.99</v>
      </c>
      <c r="AQ53" s="27">
        <v>269.73</v>
      </c>
      <c r="AR53" s="27">
        <v>202.82</v>
      </c>
      <c r="AS53" s="27">
        <v>372.86</v>
      </c>
      <c r="AT53" s="27">
        <v>1105.4000000000001</v>
      </c>
      <c r="AU53" s="27"/>
      <c r="AV53" s="27">
        <v>6670</v>
      </c>
    </row>
    <row r="54" spans="1:48" s="30" customFormat="1" ht="15" customHeight="1" x14ac:dyDescent="0.2">
      <c r="A54" s="26">
        <v>2016</v>
      </c>
      <c r="B54" s="27">
        <v>38.200000000000003</v>
      </c>
      <c r="C54" s="27">
        <v>555.53</v>
      </c>
      <c r="D54" s="27">
        <v>55.59</v>
      </c>
      <c r="E54" s="27">
        <v>317.39999999999998</v>
      </c>
      <c r="F54" s="27">
        <v>7.56</v>
      </c>
      <c r="G54" s="27">
        <v>974.28</v>
      </c>
      <c r="H54" s="27"/>
      <c r="I54" s="44">
        <f t="shared" si="0"/>
        <v>3.9208441105226428</v>
      </c>
      <c r="J54" s="44">
        <f t="shared" si="1"/>
        <v>57.019542636613707</v>
      </c>
      <c r="K54" s="44">
        <f t="shared" si="2"/>
        <v>5.7057519398940766</v>
      </c>
      <c r="L54" s="44">
        <f t="shared" si="3"/>
        <v>32.577903682719544</v>
      </c>
      <c r="M54" s="44">
        <f t="shared" si="4"/>
        <v>0.77595763025003073</v>
      </c>
      <c r="N54" s="52">
        <f t="shared" si="5"/>
        <v>100.00000000000001</v>
      </c>
      <c r="O54" s="27"/>
      <c r="P54" s="27">
        <v>83.76</v>
      </c>
      <c r="Q54" s="27">
        <v>575</v>
      </c>
      <c r="R54" s="27">
        <v>139.54</v>
      </c>
      <c r="S54" s="27">
        <v>177.31</v>
      </c>
      <c r="T54" s="27">
        <v>975.61</v>
      </c>
      <c r="U54" s="27"/>
      <c r="V54" s="27">
        <v>390.63</v>
      </c>
      <c r="W54" s="27">
        <v>200.08</v>
      </c>
      <c r="X54" s="27">
        <v>281.08</v>
      </c>
      <c r="Y54" s="27">
        <v>406.72</v>
      </c>
      <c r="Z54" s="27">
        <v>1278.51</v>
      </c>
      <c r="AA54" s="27"/>
      <c r="AB54" s="27">
        <v>664.49</v>
      </c>
      <c r="AC54" s="27">
        <v>361.09</v>
      </c>
      <c r="AD54" s="27">
        <v>91.86</v>
      </c>
      <c r="AE54" s="27">
        <v>109.66</v>
      </c>
      <c r="AF54" s="27">
        <v>565.35</v>
      </c>
      <c r="AG54" s="27">
        <v>1792.46</v>
      </c>
      <c r="AH54" s="27"/>
      <c r="AI54" s="27">
        <v>192.62</v>
      </c>
      <c r="AJ54" s="27">
        <v>147.19999999999999</v>
      </c>
      <c r="AK54" s="27">
        <v>156.07</v>
      </c>
      <c r="AL54" s="27">
        <v>7.44</v>
      </c>
      <c r="AM54" s="27">
        <v>26.74</v>
      </c>
      <c r="AN54" s="27">
        <v>530.07000000000005</v>
      </c>
      <c r="AO54" s="27"/>
      <c r="AP54" s="27">
        <v>257.02999999999997</v>
      </c>
      <c r="AQ54" s="27">
        <v>269.8</v>
      </c>
      <c r="AR54" s="27">
        <v>202.11</v>
      </c>
      <c r="AS54" s="27">
        <v>375.12</v>
      </c>
      <c r="AT54" s="27">
        <v>1104.06</v>
      </c>
      <c r="AU54" s="27"/>
      <c r="AV54" s="27">
        <v>6655</v>
      </c>
    </row>
    <row r="55" spans="1:48" s="30" customFormat="1" ht="15" customHeight="1" thickBot="1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</row>
    <row r="56" spans="1:48" s="30" customFormat="1" ht="15" customHeight="1" thickTop="1" x14ac:dyDescent="0.2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48" s="30" customFormat="1" ht="15" customHeight="1" x14ac:dyDescent="0.2">
      <c r="A57" s="30" t="s">
        <v>194</v>
      </c>
      <c r="B57" s="27"/>
      <c r="C57" s="27"/>
      <c r="D57" s="27"/>
      <c r="E57" s="27"/>
      <c r="F57" s="27"/>
      <c r="G57" s="27"/>
      <c r="P57" s="27"/>
      <c r="Q57" s="27"/>
      <c r="R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33"/>
      <c r="AO57" s="27"/>
      <c r="AP57" s="27"/>
      <c r="AQ57" s="27"/>
      <c r="AR57" s="27"/>
      <c r="AS57" s="27"/>
      <c r="AT57" s="34"/>
      <c r="AU57" s="27"/>
      <c r="AV57" s="27"/>
    </row>
    <row r="58" spans="1:48" s="35" customFormat="1" ht="11.25" x14ac:dyDescent="0.2">
      <c r="A58" s="35" t="s">
        <v>195</v>
      </c>
      <c r="C58" s="36"/>
      <c r="D58" s="36"/>
      <c r="E58" s="36"/>
      <c r="F58" s="36"/>
    </row>
    <row r="59" spans="1:48" s="35" customFormat="1" ht="11.25" x14ac:dyDescent="0.2">
      <c r="A59" s="37" t="s">
        <v>196</v>
      </c>
      <c r="C59" s="36"/>
      <c r="D59" s="36"/>
      <c r="E59" s="36"/>
      <c r="F59" s="36"/>
    </row>
    <row r="60" spans="1:48" s="35" customFormat="1" ht="11.25" x14ac:dyDescent="0.2">
      <c r="A60" s="35" t="s">
        <v>197</v>
      </c>
    </row>
    <row r="61" spans="1:48" s="35" customFormat="1" ht="11.25" x14ac:dyDescent="0.2">
      <c r="A61" s="35" t="s">
        <v>198</v>
      </c>
      <c r="C61" s="36"/>
      <c r="D61" s="36"/>
      <c r="E61" s="36"/>
      <c r="F61" s="36"/>
      <c r="H61" s="38"/>
      <c r="I61" s="38"/>
      <c r="J61" s="38"/>
      <c r="K61" s="38"/>
      <c r="L61" s="38"/>
      <c r="M61" s="38"/>
      <c r="N61" s="38"/>
      <c r="O61" s="38"/>
    </row>
    <row r="62" spans="1:48" s="35" customFormat="1" ht="11.25" x14ac:dyDescent="0.2">
      <c r="A62" s="35" t="s">
        <v>199</v>
      </c>
      <c r="C62" s="36"/>
      <c r="D62" s="36"/>
      <c r="G62" s="38"/>
      <c r="H62" s="38"/>
      <c r="I62" s="38"/>
      <c r="J62" s="38"/>
      <c r="K62" s="38"/>
      <c r="L62" s="38"/>
      <c r="M62" s="38"/>
      <c r="N62" s="38"/>
      <c r="O62" s="38"/>
    </row>
    <row r="63" spans="1:48" s="35" customFormat="1" ht="11.25" x14ac:dyDescent="0.2">
      <c r="A63" s="35" t="s">
        <v>200</v>
      </c>
    </row>
    <row r="64" spans="1:48" s="35" customFormat="1" ht="11.25" x14ac:dyDescent="0.2">
      <c r="A64" s="39" t="s">
        <v>201</v>
      </c>
      <c r="C64" s="38"/>
      <c r="D64" s="40"/>
      <c r="E64" s="40"/>
      <c r="F64" s="38"/>
    </row>
    <row r="65" spans="1:15" s="35" customFormat="1" ht="11.25" x14ac:dyDescent="0.2">
      <c r="A65" s="39" t="s">
        <v>202</v>
      </c>
    </row>
    <row r="66" spans="1:15" s="35" customFormat="1" ht="11.25" x14ac:dyDescent="0.2">
      <c r="A66" s="41"/>
      <c r="B66" s="42"/>
      <c r="C66" s="42"/>
      <c r="D66" s="42"/>
      <c r="E66" s="42"/>
      <c r="F66" s="42"/>
    </row>
    <row r="67" spans="1:15" s="30" customFormat="1" ht="11.25" x14ac:dyDescent="0.2">
      <c r="A67" s="43" t="s">
        <v>27</v>
      </c>
      <c r="B67" s="44"/>
      <c r="G67" s="44"/>
      <c r="H67" s="44"/>
      <c r="I67" s="44"/>
      <c r="J67" s="44"/>
      <c r="K67" s="44"/>
      <c r="L67" s="44"/>
      <c r="M67" s="44"/>
      <c r="N67" s="44"/>
      <c r="O67" s="44"/>
    </row>
    <row r="68" spans="1:15" s="30" customFormat="1" ht="11.25" x14ac:dyDescent="0.2">
      <c r="A68" s="45" t="s">
        <v>203</v>
      </c>
    </row>
    <row r="69" spans="1:15" s="30" customFormat="1" ht="11.25" x14ac:dyDescent="0.2"/>
    <row r="70" spans="1:15" s="30" customFormat="1" ht="11.25" x14ac:dyDescent="0.2">
      <c r="A70" s="46"/>
    </row>
    <row r="71" spans="1:15" s="30" customFormat="1" ht="11.25" x14ac:dyDescent="0.2">
      <c r="A71" s="47"/>
    </row>
    <row r="72" spans="1:15" ht="16.5" customHeight="1" x14ac:dyDescent="0.2"/>
  </sheetData>
  <mergeCells count="7">
    <mergeCell ref="AI6:AN6"/>
    <mergeCell ref="AP6:AT6"/>
    <mergeCell ref="I6:M6"/>
    <mergeCell ref="B6:F6"/>
    <mergeCell ref="P6:T6"/>
    <mergeCell ref="V6:Z6"/>
    <mergeCell ref="AB6:AG6"/>
  </mergeCells>
  <hyperlinks>
    <hyperlink ref="B67" r:id="rId1" display="G:\epa3a\Publications\Energy consumption in the UK\2013\E-mails\Received\Sam Trewin" xr:uid="{00000000-0004-0000-0D00-000000000000}"/>
    <hyperlink ref="A3" location="Title!A1" display="Return to Title" xr:uid="{00000000-0004-0000-0D00-000001000000}"/>
  </hyperlinks>
  <pageMargins left="0.74803149606299213" right="0.74803149606299213" top="0.98425196850393704" bottom="0.98425196850393704" header="0.51181102362204722" footer="0.51181102362204722"/>
  <pageSetup paperSize="9" scale="38" fitToWidth="0" orientation="landscape" r:id="rId2"/>
  <headerFooter alignWithMargins="0"/>
  <colBreaks count="1" manualBreakCount="1">
    <brk id="27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G77"/>
  <sheetViews>
    <sheetView showGridLines="0" zoomScale="80" zoomScaleNormal="80" zoomScaleSheetLayoutView="100" workbookViewId="0">
      <pane xSplit="1" ySplit="7" topLeftCell="B8" activePane="bottomRight" state="frozen"/>
      <selection activeCell="A16" sqref="A16:H16"/>
      <selection pane="topRight" activeCell="A16" sqref="A16:H16"/>
      <selection pane="bottomLeft" activeCell="A16" sqref="A16:H16"/>
      <selection pane="bottomRight" activeCell="CP11" sqref="CP11"/>
    </sheetView>
  </sheetViews>
  <sheetFormatPr defaultColWidth="9.140625" defaultRowHeight="12.75" x14ac:dyDescent="0.2"/>
  <cols>
    <col min="1" max="1" width="14" style="8" customWidth="1"/>
    <col min="2" max="2" width="9.42578125" style="8" customWidth="1"/>
    <col min="3" max="3" width="10" style="8" customWidth="1"/>
    <col min="4" max="4" width="12.7109375" style="8" customWidth="1"/>
    <col min="5" max="5" width="6.28515625" style="8" customWidth="1"/>
    <col min="6" max="9" width="12.7109375" style="8" customWidth="1"/>
    <col min="10" max="10" width="5.7109375" style="8" customWidth="1"/>
    <col min="11" max="11" width="9.42578125" style="8" customWidth="1"/>
    <col min="12" max="13" width="6.7109375" style="8" customWidth="1"/>
    <col min="14" max="14" width="9.42578125" style="8" customWidth="1"/>
    <col min="15" max="15" width="14.42578125" style="8" customWidth="1"/>
    <col min="16" max="16" width="14.7109375" style="8" customWidth="1"/>
    <col min="17" max="17" width="9.28515625" style="8" customWidth="1"/>
    <col min="18" max="18" width="6.140625" style="8" customWidth="1"/>
    <col min="19" max="19" width="8.42578125" style="8" customWidth="1"/>
    <col min="20" max="20" width="11.42578125" style="8" customWidth="1"/>
    <col min="21" max="21" width="7" style="8" customWidth="1"/>
    <col min="22" max="22" width="9.140625" style="8" customWidth="1"/>
    <col min="23" max="23" width="15.140625" style="8" customWidth="1"/>
    <col min="24" max="24" width="16.42578125" style="8" customWidth="1"/>
    <col min="25" max="25" width="9.28515625" style="8" customWidth="1"/>
    <col min="26" max="26" width="9.7109375" style="8" customWidth="1"/>
    <col min="27" max="27" width="8.42578125" style="8" customWidth="1"/>
    <col min="28" max="28" width="4" style="8" customWidth="1"/>
    <col min="29" max="33" width="12.7109375" style="8" customWidth="1"/>
    <col min="34" max="34" width="9.42578125" style="8" customWidth="1"/>
    <col min="35" max="35" width="2.42578125" style="8" customWidth="1"/>
    <col min="36" max="36" width="5.7109375" style="8" customWidth="1"/>
    <col min="37" max="37" width="11.7109375" style="8" customWidth="1"/>
    <col min="38" max="38" width="6.28515625" style="8" customWidth="1"/>
    <col min="39" max="39" width="8.42578125" style="8" customWidth="1"/>
    <col min="40" max="40" width="9.42578125" style="8" customWidth="1"/>
    <col min="41" max="41" width="10" style="8" customWidth="1"/>
    <col min="42" max="42" width="8.42578125" style="8" customWidth="1"/>
    <col min="43" max="43" width="7.140625" style="8" customWidth="1"/>
    <col min="44" max="44" width="3.42578125" style="8" customWidth="1"/>
    <col min="45" max="45" width="10.7109375" style="8" customWidth="1"/>
    <col min="46" max="46" width="7.7109375" style="8" customWidth="1"/>
    <col min="47" max="47" width="8.28515625" style="8" customWidth="1"/>
    <col min="48" max="48" width="8.7109375" style="8" customWidth="1"/>
    <col min="49" max="49" width="9.140625" style="8" customWidth="1"/>
    <col min="50" max="50" width="9.42578125" style="8" customWidth="1"/>
    <col min="51" max="51" width="9.140625" style="8" customWidth="1"/>
    <col min="52" max="52" width="10.28515625" style="8" customWidth="1"/>
    <col min="53" max="54" width="9.42578125" style="8" customWidth="1"/>
    <col min="55" max="55" width="7.7109375" style="8" customWidth="1"/>
    <col min="56" max="56" width="2.42578125" style="8" customWidth="1"/>
    <col min="57" max="57" width="12.7109375" style="8" customWidth="1"/>
    <col min="58" max="58" width="3.42578125" style="8" customWidth="1"/>
    <col min="59" max="59" width="12.7109375" style="8" customWidth="1"/>
    <col min="60" max="60" width="10.7109375" style="8" customWidth="1"/>
    <col min="61" max="61" width="10.140625" style="8" customWidth="1"/>
    <col min="62" max="62" width="3.42578125" style="8" customWidth="1"/>
    <col min="63" max="63" width="13.7109375" style="8" customWidth="1"/>
    <col min="64" max="64" width="8.42578125" style="8" customWidth="1"/>
    <col min="65" max="65" width="11.28515625" style="8" customWidth="1"/>
    <col min="66" max="66" width="8.28515625" style="8" customWidth="1"/>
    <col min="67" max="67" width="3.28515625" style="8" customWidth="1"/>
    <col min="68" max="68" width="14.7109375" style="8" customWidth="1"/>
    <col min="69" max="69" width="12.7109375" style="8" customWidth="1"/>
    <col min="70" max="70" width="12.42578125" style="8" customWidth="1"/>
    <col min="71" max="71" width="12.140625" style="8" customWidth="1"/>
    <col min="72" max="72" width="8.42578125" style="8" customWidth="1"/>
    <col min="73" max="73" width="4" style="8" customWidth="1"/>
    <col min="74" max="74" width="6" style="8" customWidth="1"/>
    <col min="75" max="75" width="6.140625" style="8" customWidth="1"/>
    <col min="76" max="76" width="8.7109375" style="8" customWidth="1"/>
    <col min="77" max="77" width="8" style="8" customWidth="1"/>
    <col min="78" max="78" width="12.7109375" style="8" customWidth="1"/>
    <col min="79" max="79" width="8.28515625" style="8" customWidth="1"/>
    <col min="80" max="80" width="10.42578125" style="8" customWidth="1"/>
    <col min="81" max="81" width="0.42578125" style="8" customWidth="1"/>
    <col min="82" max="82" width="7.7109375" style="8" customWidth="1"/>
    <col min="83" max="83" width="3.42578125" style="8" customWidth="1"/>
    <col min="84" max="84" width="11" style="8" customWidth="1"/>
    <col min="85" max="86" width="7.7109375" style="8" customWidth="1"/>
    <col min="87" max="88" width="9.140625" style="8"/>
    <col min="89" max="89" width="10.42578125" style="8" customWidth="1"/>
    <col min="90" max="91" width="10.7109375" style="8" customWidth="1"/>
    <col min="92" max="93" width="9.140625" style="8"/>
    <col min="94" max="94" width="9.140625" style="8" customWidth="1"/>
    <col min="95" max="16384" width="9.140625" style="8"/>
  </cols>
  <sheetData>
    <row r="1" spans="1:182" ht="18.75" x14ac:dyDescent="0.25">
      <c r="A1" s="7" t="s">
        <v>347</v>
      </c>
      <c r="B1" s="98"/>
      <c r="C1" s="99"/>
      <c r="D1" s="98"/>
      <c r="E1" s="98"/>
      <c r="F1" s="9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</row>
    <row r="2" spans="1:182" ht="15" x14ac:dyDescent="0.25">
      <c r="A2" s="100" t="s">
        <v>242</v>
      </c>
      <c r="B2" s="98"/>
      <c r="C2" s="98"/>
      <c r="D2" s="98"/>
      <c r="E2" s="98"/>
      <c r="F2" s="98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  <c r="AI2" s="9"/>
      <c r="AJ2" s="9"/>
      <c r="AK2" s="9"/>
      <c r="AL2" s="9"/>
      <c r="AM2" s="9"/>
      <c r="AN2" s="9"/>
      <c r="AO2" s="9"/>
      <c r="AP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10"/>
      <c r="BD2" s="9"/>
      <c r="BE2" s="9"/>
      <c r="BF2" s="9"/>
      <c r="BG2" s="9"/>
      <c r="BH2" s="9"/>
      <c r="BJ2" s="9"/>
      <c r="BK2" s="9"/>
      <c r="BL2" s="9"/>
      <c r="BM2" s="9"/>
      <c r="BN2" s="9"/>
      <c r="BO2" s="9"/>
      <c r="BP2" s="9"/>
      <c r="BQ2" s="9"/>
      <c r="BR2" s="9"/>
      <c r="BS2" s="9"/>
      <c r="BU2" s="9"/>
      <c r="BV2" s="9"/>
      <c r="BX2" s="9"/>
      <c r="BY2" s="9"/>
      <c r="BZ2" s="9"/>
      <c r="CA2" s="9"/>
      <c r="CB2" s="9"/>
      <c r="CC2" s="9"/>
      <c r="CD2" s="10"/>
      <c r="CE2" s="9"/>
      <c r="CF2" s="9"/>
      <c r="CH2" s="9"/>
    </row>
    <row r="3" spans="1:182" ht="15" x14ac:dyDescent="0.25">
      <c r="A3" s="100"/>
      <c r="B3" s="98"/>
      <c r="C3" s="98"/>
      <c r="D3" s="98"/>
      <c r="E3" s="98"/>
      <c r="F3" s="98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9"/>
      <c r="AJ3" s="9"/>
      <c r="AK3" s="9"/>
      <c r="AL3" s="9"/>
      <c r="AM3" s="9"/>
      <c r="AN3" s="9"/>
      <c r="AO3" s="9"/>
      <c r="AP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10"/>
      <c r="BD3" s="9"/>
      <c r="BE3" s="9"/>
      <c r="BF3" s="9"/>
      <c r="BG3" s="9"/>
      <c r="BH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10"/>
      <c r="BU3" s="9"/>
      <c r="BV3" s="9"/>
      <c r="BX3" s="9"/>
      <c r="BY3" s="9"/>
      <c r="BZ3" s="9"/>
      <c r="CA3" s="9"/>
      <c r="CB3" s="9"/>
      <c r="CC3" s="9"/>
      <c r="CD3" s="10"/>
      <c r="CE3" s="9"/>
      <c r="CF3" s="9"/>
      <c r="CH3" s="9"/>
    </row>
    <row r="4" spans="1:182" s="103" customFormat="1" ht="12" thickBot="1" x14ac:dyDescent="0.25">
      <c r="A4" s="101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102" t="s">
        <v>348</v>
      </c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102" t="s">
        <v>348</v>
      </c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102" t="s">
        <v>348</v>
      </c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102" t="s">
        <v>348</v>
      </c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102"/>
      <c r="CH4" s="30"/>
      <c r="CN4" s="102" t="s">
        <v>348</v>
      </c>
    </row>
    <row r="5" spans="1:182" s="103" customFormat="1" ht="12" thickTop="1" x14ac:dyDescent="0.2">
      <c r="A5" s="104"/>
      <c r="B5" s="185" t="s">
        <v>349</v>
      </c>
      <c r="C5" s="186"/>
      <c r="D5" s="186"/>
      <c r="E5" s="105"/>
      <c r="F5" s="185" t="s">
        <v>350</v>
      </c>
      <c r="G5" s="186"/>
      <c r="H5" s="186"/>
      <c r="I5" s="186"/>
      <c r="J5" s="105"/>
      <c r="K5" s="184" t="s">
        <v>351</v>
      </c>
      <c r="L5" s="184"/>
      <c r="M5" s="184"/>
      <c r="N5" s="184"/>
      <c r="O5" s="184"/>
      <c r="P5" s="184"/>
      <c r="Q5" s="184"/>
      <c r="R5" s="105"/>
      <c r="S5" s="184" t="s">
        <v>352</v>
      </c>
      <c r="T5" s="184"/>
      <c r="U5" s="184"/>
      <c r="V5" s="184"/>
      <c r="W5" s="184"/>
      <c r="X5" s="184"/>
      <c r="Y5" s="184"/>
      <c r="Z5" s="184"/>
      <c r="AA5" s="184"/>
      <c r="AB5" s="105"/>
      <c r="AC5" s="184" t="s">
        <v>353</v>
      </c>
      <c r="AD5" s="184"/>
      <c r="AE5" s="184"/>
      <c r="AF5" s="184"/>
      <c r="AG5" s="184"/>
      <c r="AH5" s="184"/>
      <c r="AI5" s="106"/>
      <c r="AJ5" s="184" t="s">
        <v>354</v>
      </c>
      <c r="AK5" s="184"/>
      <c r="AL5" s="184"/>
      <c r="AM5" s="184"/>
      <c r="AN5" s="184"/>
      <c r="AO5" s="184"/>
      <c r="AP5" s="184"/>
      <c r="AQ5" s="184"/>
      <c r="AR5" s="106"/>
      <c r="AS5" s="185" t="s">
        <v>355</v>
      </c>
      <c r="AT5" s="185"/>
      <c r="AU5" s="185"/>
      <c r="AV5" s="185"/>
      <c r="AW5" s="185"/>
      <c r="AX5" s="185"/>
      <c r="AY5" s="185"/>
      <c r="AZ5" s="185"/>
      <c r="BA5" s="185"/>
      <c r="BB5" s="185"/>
      <c r="BC5" s="185"/>
      <c r="BD5" s="106"/>
      <c r="BE5" s="106" t="s">
        <v>356</v>
      </c>
      <c r="BF5" s="105"/>
      <c r="BG5" s="184" t="s">
        <v>357</v>
      </c>
      <c r="BH5" s="184"/>
      <c r="BI5" s="184"/>
      <c r="BJ5" s="184"/>
      <c r="BK5" s="184"/>
      <c r="BL5" s="184"/>
      <c r="BM5" s="184"/>
      <c r="BN5" s="184"/>
      <c r="BO5" s="184"/>
      <c r="BP5" s="184"/>
      <c r="BQ5" s="184"/>
      <c r="BR5" s="184"/>
      <c r="BS5" s="184"/>
      <c r="BT5" s="184"/>
      <c r="BU5" s="184"/>
      <c r="BV5" s="184"/>
      <c r="BW5" s="184"/>
      <c r="BX5" s="184"/>
      <c r="BY5" s="184"/>
      <c r="BZ5" s="184"/>
      <c r="CA5" s="184"/>
      <c r="CB5" s="188"/>
      <c r="CC5" s="184"/>
      <c r="CD5" s="184"/>
      <c r="CE5" s="105"/>
      <c r="CF5" s="184" t="s">
        <v>358</v>
      </c>
      <c r="CG5" s="184"/>
      <c r="CH5" s="184"/>
      <c r="CI5" s="184"/>
      <c r="CJ5" s="184"/>
      <c r="CK5" s="184"/>
      <c r="CL5" s="184"/>
      <c r="CM5" s="184"/>
      <c r="CN5" s="184"/>
      <c r="CO5" s="189"/>
      <c r="CP5" s="189"/>
      <c r="CQ5" s="35"/>
      <c r="CR5" s="187"/>
      <c r="CS5" s="189"/>
      <c r="CT5" s="189"/>
      <c r="CU5" s="189"/>
      <c r="CV5" s="35"/>
      <c r="CW5" s="187"/>
      <c r="CX5" s="187"/>
      <c r="CY5" s="187"/>
      <c r="CZ5" s="187"/>
      <c r="DA5" s="187"/>
      <c r="DB5" s="187"/>
      <c r="DC5" s="187"/>
      <c r="DD5" s="35"/>
      <c r="DE5" s="187"/>
      <c r="DF5" s="187"/>
      <c r="DG5" s="187"/>
      <c r="DH5" s="187"/>
      <c r="DI5" s="187"/>
      <c r="DJ5" s="187"/>
      <c r="DK5" s="187"/>
      <c r="DL5" s="187"/>
      <c r="DM5" s="187"/>
      <c r="DN5" s="35"/>
      <c r="DO5" s="187"/>
      <c r="DP5" s="187"/>
      <c r="DQ5" s="187"/>
      <c r="DR5" s="187"/>
      <c r="DS5" s="187"/>
      <c r="DT5" s="187"/>
      <c r="DU5" s="37"/>
      <c r="DV5" s="187"/>
      <c r="DW5" s="187"/>
      <c r="DX5" s="187"/>
      <c r="DY5" s="187"/>
      <c r="DZ5" s="187"/>
      <c r="EA5" s="187"/>
      <c r="EB5" s="187"/>
      <c r="EC5" s="187"/>
      <c r="ED5" s="37"/>
      <c r="EE5" s="187"/>
      <c r="EF5" s="187"/>
      <c r="EG5" s="187"/>
      <c r="EH5" s="187"/>
      <c r="EI5" s="187"/>
      <c r="EJ5" s="187"/>
      <c r="EK5" s="187"/>
      <c r="EL5" s="187"/>
      <c r="EM5" s="187"/>
      <c r="EN5" s="187"/>
      <c r="EO5" s="187"/>
      <c r="EP5" s="37"/>
      <c r="EQ5" s="37"/>
      <c r="ER5" s="35"/>
      <c r="ES5" s="187"/>
      <c r="ET5" s="187"/>
      <c r="EU5" s="187"/>
      <c r="EV5" s="187"/>
      <c r="EW5" s="187"/>
      <c r="EX5" s="187"/>
      <c r="EY5" s="187"/>
      <c r="EZ5" s="187"/>
      <c r="FA5" s="187"/>
      <c r="FB5" s="187"/>
      <c r="FC5" s="187"/>
      <c r="FD5" s="187"/>
      <c r="FE5" s="187"/>
      <c r="FF5" s="187"/>
      <c r="FG5" s="187"/>
      <c r="FH5" s="187"/>
      <c r="FI5" s="187"/>
      <c r="FJ5" s="187"/>
      <c r="FK5" s="187"/>
      <c r="FL5" s="187"/>
      <c r="FM5" s="187"/>
      <c r="FN5" s="190"/>
      <c r="FO5" s="187"/>
      <c r="FP5" s="187"/>
      <c r="FQ5" s="35"/>
      <c r="FR5" s="187"/>
      <c r="FS5" s="187"/>
      <c r="FT5" s="187"/>
      <c r="FU5" s="187"/>
      <c r="FV5" s="187"/>
      <c r="FW5" s="187"/>
      <c r="FX5" s="187"/>
      <c r="FY5" s="187"/>
      <c r="FZ5" s="187"/>
    </row>
    <row r="6" spans="1:182" s="117" customFormat="1" ht="42" customHeight="1" x14ac:dyDescent="0.25">
      <c r="A6" s="107"/>
      <c r="B6" s="108" t="s">
        <v>217</v>
      </c>
      <c r="C6" s="108" t="s">
        <v>359</v>
      </c>
      <c r="D6" s="108" t="s">
        <v>8</v>
      </c>
      <c r="E6" s="108"/>
      <c r="F6" s="108" t="s">
        <v>360</v>
      </c>
      <c r="G6" s="108" t="s">
        <v>361</v>
      </c>
      <c r="H6" s="108" t="s">
        <v>362</v>
      </c>
      <c r="I6" s="108" t="s">
        <v>8</v>
      </c>
      <c r="J6" s="108"/>
      <c r="K6" s="109" t="s">
        <v>363</v>
      </c>
      <c r="L6" s="109" t="s">
        <v>364</v>
      </c>
      <c r="M6" s="109" t="s">
        <v>365</v>
      </c>
      <c r="N6" s="109" t="s">
        <v>366</v>
      </c>
      <c r="O6" s="109" t="s">
        <v>367</v>
      </c>
      <c r="P6" s="109" t="s">
        <v>368</v>
      </c>
      <c r="Q6" s="109" t="s">
        <v>8</v>
      </c>
      <c r="R6" s="108"/>
      <c r="S6" s="109" t="s">
        <v>369</v>
      </c>
      <c r="T6" s="109" t="s">
        <v>370</v>
      </c>
      <c r="U6" s="109" t="s">
        <v>371</v>
      </c>
      <c r="V6" s="109" t="s">
        <v>372</v>
      </c>
      <c r="W6" s="109" t="s">
        <v>373</v>
      </c>
      <c r="X6" s="109" t="s">
        <v>374</v>
      </c>
      <c r="Y6" s="109" t="s">
        <v>375</v>
      </c>
      <c r="Z6" s="109" t="s">
        <v>376</v>
      </c>
      <c r="AA6" s="109" t="s">
        <v>8</v>
      </c>
      <c r="AB6" s="108"/>
      <c r="AC6" s="109" t="s">
        <v>377</v>
      </c>
      <c r="AD6" s="109" t="s">
        <v>378</v>
      </c>
      <c r="AE6" s="109" t="s">
        <v>379</v>
      </c>
      <c r="AF6" s="109" t="s">
        <v>380</v>
      </c>
      <c r="AG6" s="109" t="s">
        <v>381</v>
      </c>
      <c r="AH6" s="109" t="s">
        <v>8</v>
      </c>
      <c r="AI6" s="108"/>
      <c r="AJ6" s="109" t="s">
        <v>382</v>
      </c>
      <c r="AK6" s="109" t="s">
        <v>383</v>
      </c>
      <c r="AL6" s="109" t="s">
        <v>384</v>
      </c>
      <c r="AM6" s="109" t="s">
        <v>385</v>
      </c>
      <c r="AN6" s="109" t="s">
        <v>386</v>
      </c>
      <c r="AO6" s="109" t="s">
        <v>387</v>
      </c>
      <c r="AP6" s="109" t="s">
        <v>388</v>
      </c>
      <c r="AQ6" s="109" t="s">
        <v>8</v>
      </c>
      <c r="AR6" s="108"/>
      <c r="AS6" s="108" t="s">
        <v>389</v>
      </c>
      <c r="AT6" s="108" t="s">
        <v>390</v>
      </c>
      <c r="AU6" s="108" t="s">
        <v>391</v>
      </c>
      <c r="AV6" s="108" t="s">
        <v>392</v>
      </c>
      <c r="AW6" s="108" t="s">
        <v>393</v>
      </c>
      <c r="AX6" s="108" t="s">
        <v>394</v>
      </c>
      <c r="AY6" s="108" t="s">
        <v>395</v>
      </c>
      <c r="AZ6" s="108" t="s">
        <v>396</v>
      </c>
      <c r="BA6" s="108" t="s">
        <v>397</v>
      </c>
      <c r="BB6" s="108" t="s">
        <v>398</v>
      </c>
      <c r="BC6" s="109" t="s">
        <v>8</v>
      </c>
      <c r="BD6" s="108"/>
      <c r="BE6" s="109" t="s">
        <v>399</v>
      </c>
      <c r="BF6" s="108"/>
      <c r="BG6" s="193" t="s">
        <v>400</v>
      </c>
      <c r="BH6" s="194"/>
      <c r="BI6" s="194"/>
      <c r="BJ6" s="110"/>
      <c r="BK6" s="195" t="s">
        <v>401</v>
      </c>
      <c r="BL6" s="196"/>
      <c r="BM6" s="196"/>
      <c r="BN6" s="196"/>
      <c r="BO6" s="111"/>
      <c r="BP6" s="193" t="s">
        <v>402</v>
      </c>
      <c r="BQ6" s="194"/>
      <c r="BR6" s="194"/>
      <c r="BS6" s="194"/>
      <c r="BT6" s="194"/>
      <c r="BU6" s="110"/>
      <c r="BV6" s="194" t="s">
        <v>403</v>
      </c>
      <c r="BW6" s="194"/>
      <c r="BX6" s="194"/>
      <c r="BY6" s="194"/>
      <c r="BZ6" s="194"/>
      <c r="CA6" s="194"/>
      <c r="CB6" s="112"/>
      <c r="CC6" s="112"/>
      <c r="CD6" s="109" t="s">
        <v>8</v>
      </c>
      <c r="CE6" s="108"/>
      <c r="CF6" s="191" t="s">
        <v>404</v>
      </c>
      <c r="CG6" s="191" t="s">
        <v>1</v>
      </c>
      <c r="CH6" s="191" t="s">
        <v>2</v>
      </c>
      <c r="CI6" s="191" t="s">
        <v>405</v>
      </c>
      <c r="CJ6" s="191" t="s">
        <v>6</v>
      </c>
      <c r="CK6" s="191" t="s">
        <v>406</v>
      </c>
      <c r="CL6" s="191" t="s">
        <v>407</v>
      </c>
      <c r="CM6" s="191" t="s">
        <v>408</v>
      </c>
      <c r="CN6" s="197" t="s">
        <v>8</v>
      </c>
      <c r="CO6" s="108"/>
      <c r="CP6" s="113"/>
      <c r="CQ6" s="108"/>
      <c r="CR6" s="108"/>
      <c r="CS6" s="108"/>
      <c r="CT6" s="108"/>
      <c r="CU6" s="113"/>
      <c r="CV6" s="108"/>
      <c r="CW6" s="108"/>
      <c r="CX6" s="108"/>
      <c r="CY6" s="108"/>
      <c r="CZ6" s="108"/>
      <c r="DA6" s="108"/>
      <c r="DB6" s="108"/>
      <c r="DC6" s="113"/>
      <c r="DD6" s="108"/>
      <c r="DE6" s="108"/>
      <c r="DF6" s="108"/>
      <c r="DG6" s="108"/>
      <c r="DH6" s="108"/>
      <c r="DI6" s="108"/>
      <c r="DJ6" s="108"/>
      <c r="DK6" s="108"/>
      <c r="DL6" s="108"/>
      <c r="DM6" s="113"/>
      <c r="DN6" s="108"/>
      <c r="DO6" s="108"/>
      <c r="DP6" s="108"/>
      <c r="DQ6" s="108"/>
      <c r="DR6" s="108"/>
      <c r="DS6" s="108"/>
      <c r="DT6" s="113"/>
      <c r="DU6" s="108"/>
      <c r="DV6" s="108"/>
      <c r="DW6" s="108"/>
      <c r="DX6" s="108"/>
      <c r="DY6" s="108"/>
      <c r="DZ6" s="108"/>
      <c r="EA6" s="108"/>
      <c r="EB6" s="108"/>
      <c r="EC6" s="113"/>
      <c r="ED6" s="108"/>
      <c r="EE6" s="108"/>
      <c r="EF6" s="108"/>
      <c r="EG6" s="108"/>
      <c r="EH6" s="108"/>
      <c r="EI6" s="108"/>
      <c r="EJ6" s="108"/>
      <c r="EK6" s="108"/>
      <c r="EL6" s="108"/>
      <c r="EM6" s="108"/>
      <c r="EN6" s="108"/>
      <c r="EO6" s="113"/>
      <c r="EP6" s="108"/>
      <c r="EQ6" s="108"/>
      <c r="ER6" s="108"/>
      <c r="ES6" s="199"/>
      <c r="ET6" s="200"/>
      <c r="EU6" s="200"/>
      <c r="EV6" s="114"/>
      <c r="EW6" s="201"/>
      <c r="EX6" s="202"/>
      <c r="EY6" s="202"/>
      <c r="EZ6" s="202"/>
      <c r="FA6" s="115"/>
      <c r="FB6" s="199"/>
      <c r="FC6" s="200"/>
      <c r="FD6" s="200"/>
      <c r="FE6" s="200"/>
      <c r="FF6" s="200"/>
      <c r="FG6" s="114"/>
      <c r="FH6" s="200"/>
      <c r="FI6" s="200"/>
      <c r="FJ6" s="200"/>
      <c r="FK6" s="200"/>
      <c r="FL6" s="200"/>
      <c r="FM6" s="200"/>
      <c r="FN6" s="24"/>
      <c r="FO6" s="116"/>
      <c r="FP6" s="113"/>
      <c r="FQ6" s="108"/>
      <c r="FR6" s="108"/>
      <c r="FS6" s="108"/>
      <c r="FT6" s="108"/>
      <c r="FU6" s="108"/>
      <c r="FV6" s="108"/>
      <c r="FW6" s="108"/>
      <c r="FX6" s="108"/>
      <c r="FY6" s="108"/>
      <c r="FZ6" s="113"/>
    </row>
    <row r="7" spans="1:182" s="117" customFormat="1" ht="40.15" customHeight="1" x14ac:dyDescent="0.25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 t="s">
        <v>404</v>
      </c>
      <c r="BH7" s="119" t="s">
        <v>409</v>
      </c>
      <c r="BI7" s="119" t="s">
        <v>8</v>
      </c>
      <c r="BJ7" s="119"/>
      <c r="BK7" s="119" t="s">
        <v>410</v>
      </c>
      <c r="BL7" s="119" t="s">
        <v>411</v>
      </c>
      <c r="BM7" s="119" t="s">
        <v>412</v>
      </c>
      <c r="BN7" s="119" t="s">
        <v>8</v>
      </c>
      <c r="BO7" s="119"/>
      <c r="BP7" s="119" t="s">
        <v>405</v>
      </c>
      <c r="BQ7" s="119" t="s">
        <v>6</v>
      </c>
      <c r="BR7" s="119" t="s">
        <v>406</v>
      </c>
      <c r="BS7" s="119" t="s">
        <v>408</v>
      </c>
      <c r="BT7" s="119" t="s">
        <v>8</v>
      </c>
      <c r="BU7" s="119"/>
      <c r="BV7" s="119" t="s">
        <v>413</v>
      </c>
      <c r="BW7" s="119" t="s">
        <v>4</v>
      </c>
      <c r="BX7" s="119" t="s">
        <v>414</v>
      </c>
      <c r="BY7" s="119" t="s">
        <v>415</v>
      </c>
      <c r="BZ7" s="119" t="s">
        <v>416</v>
      </c>
      <c r="CA7" s="119" t="s">
        <v>417</v>
      </c>
      <c r="CB7" s="120" t="s">
        <v>8</v>
      </c>
      <c r="CC7" s="119"/>
      <c r="CD7" s="119"/>
      <c r="CE7" s="119"/>
      <c r="CF7" s="192"/>
      <c r="CG7" s="192"/>
      <c r="CH7" s="192"/>
      <c r="CI7" s="192"/>
      <c r="CJ7" s="192"/>
      <c r="CK7" s="192"/>
      <c r="CL7" s="192"/>
      <c r="CM7" s="192"/>
      <c r="CN7" s="198"/>
      <c r="CO7" s="108"/>
      <c r="CP7" s="108"/>
      <c r="CQ7" s="108"/>
      <c r="CR7" s="108"/>
      <c r="CS7" s="108"/>
      <c r="CT7" s="108"/>
      <c r="CU7" s="108"/>
      <c r="CV7" s="108"/>
      <c r="CW7" s="108"/>
      <c r="CX7" s="108"/>
      <c r="CY7" s="108"/>
      <c r="CZ7" s="108"/>
      <c r="DA7" s="108"/>
      <c r="DB7" s="108"/>
      <c r="DC7" s="108"/>
      <c r="DD7" s="108"/>
      <c r="DE7" s="108"/>
      <c r="DF7" s="108"/>
      <c r="DG7" s="108"/>
      <c r="DH7" s="108"/>
      <c r="DI7" s="108"/>
      <c r="DJ7" s="108"/>
      <c r="DK7" s="108"/>
      <c r="DL7" s="108"/>
      <c r="DM7" s="108"/>
      <c r="DN7" s="108"/>
      <c r="DO7" s="108"/>
      <c r="DP7" s="108"/>
      <c r="DQ7" s="108"/>
      <c r="DR7" s="108"/>
      <c r="DS7" s="108"/>
      <c r="DT7" s="108"/>
      <c r="DU7" s="108"/>
      <c r="DV7" s="108"/>
      <c r="DW7" s="108"/>
      <c r="DX7" s="108"/>
      <c r="DY7" s="108"/>
      <c r="DZ7" s="108"/>
      <c r="EA7" s="108"/>
      <c r="EB7" s="108"/>
      <c r="EC7" s="108"/>
      <c r="ED7" s="108"/>
      <c r="EE7" s="108"/>
      <c r="EF7" s="108"/>
      <c r="EG7" s="108"/>
      <c r="EH7" s="108"/>
      <c r="EI7" s="108"/>
      <c r="EJ7" s="108"/>
      <c r="EK7" s="108"/>
      <c r="EL7" s="108"/>
      <c r="EM7" s="108"/>
      <c r="EN7" s="108"/>
      <c r="EO7" s="108"/>
      <c r="EP7" s="108"/>
      <c r="EQ7" s="108"/>
      <c r="ER7" s="108"/>
      <c r="ES7" s="108"/>
      <c r="ET7" s="108"/>
      <c r="EU7" s="108"/>
      <c r="EV7" s="108"/>
      <c r="EW7" s="108"/>
      <c r="EX7" s="108"/>
      <c r="EY7" s="108"/>
      <c r="EZ7" s="108"/>
      <c r="FA7" s="108"/>
      <c r="FB7" s="108"/>
      <c r="FC7" s="108"/>
      <c r="FD7" s="108"/>
      <c r="FE7" s="108"/>
      <c r="FF7" s="108"/>
      <c r="FG7" s="108"/>
      <c r="FH7" s="108"/>
      <c r="FI7" s="108"/>
      <c r="FJ7" s="108"/>
      <c r="FK7" s="108"/>
      <c r="FL7" s="108"/>
      <c r="FM7" s="108"/>
      <c r="FN7" s="108"/>
      <c r="FO7" s="108"/>
      <c r="FP7" s="108"/>
      <c r="FQ7" s="108"/>
      <c r="FR7" s="108"/>
      <c r="FS7" s="108"/>
      <c r="FT7" s="108"/>
      <c r="FU7" s="108"/>
      <c r="FV7" s="108"/>
      <c r="FW7" s="108"/>
      <c r="FX7" s="108"/>
      <c r="FY7" s="108"/>
      <c r="FZ7" s="108"/>
    </row>
    <row r="8" spans="1:182" s="103" customFormat="1" ht="11.25" x14ac:dyDescent="0.2">
      <c r="A8" s="26">
        <v>1970</v>
      </c>
      <c r="B8" s="121">
        <v>0</v>
      </c>
      <c r="C8" s="121">
        <v>0</v>
      </c>
      <c r="D8" s="121">
        <v>0</v>
      </c>
      <c r="E8" s="122"/>
      <c r="F8" s="121">
        <v>0</v>
      </c>
      <c r="G8" s="121">
        <v>0</v>
      </c>
      <c r="H8" s="121">
        <v>0</v>
      </c>
      <c r="I8" s="121">
        <v>0</v>
      </c>
      <c r="J8" s="122"/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3">
        <v>8.34</v>
      </c>
      <c r="Q8" s="123">
        <v>8.34</v>
      </c>
      <c r="R8" s="122"/>
      <c r="S8" s="123">
        <v>23.41</v>
      </c>
      <c r="T8" s="123">
        <v>41.38</v>
      </c>
      <c r="U8" s="123">
        <v>11.65</v>
      </c>
      <c r="V8" s="123">
        <v>936.53</v>
      </c>
      <c r="W8" s="123">
        <v>94.01</v>
      </c>
      <c r="X8" s="123">
        <v>132.72999999999999</v>
      </c>
      <c r="Y8" s="123">
        <v>4.3099999999999996</v>
      </c>
      <c r="Z8" s="123">
        <v>139.88</v>
      </c>
      <c r="AA8" s="123">
        <v>1383.9</v>
      </c>
      <c r="AB8" s="122"/>
      <c r="AC8" s="123">
        <v>35.32</v>
      </c>
      <c r="AD8" s="121">
        <v>0</v>
      </c>
      <c r="AE8" s="121">
        <v>0</v>
      </c>
      <c r="AF8" s="121">
        <v>0</v>
      </c>
      <c r="AG8" s="123">
        <v>3.48</v>
      </c>
      <c r="AH8" s="123">
        <v>38.79</v>
      </c>
      <c r="AI8" s="123"/>
      <c r="AJ8" s="121">
        <v>0</v>
      </c>
      <c r="AK8" s="121">
        <v>0</v>
      </c>
      <c r="AL8" s="121">
        <v>0</v>
      </c>
      <c r="AM8" s="121">
        <v>0</v>
      </c>
      <c r="AN8" s="121">
        <v>0</v>
      </c>
      <c r="AO8" s="121">
        <v>0</v>
      </c>
      <c r="AP8" s="121">
        <v>0</v>
      </c>
      <c r="AQ8" s="121">
        <v>0</v>
      </c>
      <c r="AR8" s="123"/>
      <c r="AS8" s="122">
        <v>642.61</v>
      </c>
      <c r="AT8" s="122">
        <v>1552.33</v>
      </c>
      <c r="AU8" s="121">
        <v>3144.26</v>
      </c>
      <c r="AV8" s="123">
        <v>698.5</v>
      </c>
      <c r="AW8" s="121">
        <v>2448.1</v>
      </c>
      <c r="AX8" s="123">
        <v>37.31</v>
      </c>
      <c r="AY8" s="123">
        <v>151.34</v>
      </c>
      <c r="AZ8" s="121">
        <v>637.13</v>
      </c>
      <c r="BA8" s="121">
        <v>0</v>
      </c>
      <c r="BB8" s="121">
        <v>0</v>
      </c>
      <c r="BC8" s="121">
        <v>9311.58</v>
      </c>
      <c r="BD8" s="123"/>
      <c r="BE8" s="123">
        <v>93.9</v>
      </c>
      <c r="BF8" s="123"/>
      <c r="BG8" s="121">
        <v>0</v>
      </c>
      <c r="BH8" s="123">
        <v>368.11</v>
      </c>
      <c r="BI8" s="121">
        <v>368.11</v>
      </c>
      <c r="BJ8" s="123"/>
      <c r="BK8" s="121">
        <v>0</v>
      </c>
      <c r="BL8" s="121">
        <v>0</v>
      </c>
      <c r="BM8" s="121">
        <v>0</v>
      </c>
      <c r="BN8" s="121">
        <v>0</v>
      </c>
      <c r="BO8" s="121"/>
      <c r="BP8" s="121">
        <v>86.87</v>
      </c>
      <c r="BQ8" s="121">
        <v>16.14</v>
      </c>
      <c r="BR8" s="121">
        <v>91.88</v>
      </c>
      <c r="BS8" s="123">
        <v>3.26</v>
      </c>
      <c r="BT8" s="123">
        <v>198.15</v>
      </c>
      <c r="BU8" s="123"/>
      <c r="BV8" s="122">
        <v>914.97</v>
      </c>
      <c r="BW8" s="121">
        <v>0</v>
      </c>
      <c r="BX8" s="121">
        <v>0</v>
      </c>
      <c r="BY8" s="121">
        <v>0</v>
      </c>
      <c r="BZ8" s="121">
        <v>0</v>
      </c>
      <c r="CA8" s="121">
        <v>0</v>
      </c>
      <c r="CB8" s="121">
        <v>914.97</v>
      </c>
      <c r="CC8" s="121">
        <v>0</v>
      </c>
      <c r="CD8" s="123">
        <v>1481.23</v>
      </c>
      <c r="CE8" s="123"/>
      <c r="CF8" s="121">
        <v>0</v>
      </c>
      <c r="CG8" s="122">
        <v>2.65</v>
      </c>
      <c r="CH8" s="121">
        <v>0</v>
      </c>
      <c r="CI8" s="27">
        <v>27.74</v>
      </c>
      <c r="CJ8" s="121">
        <v>0</v>
      </c>
      <c r="CK8" s="121">
        <v>0</v>
      </c>
      <c r="CL8" s="121">
        <v>0</v>
      </c>
      <c r="CM8" s="27">
        <v>50.72</v>
      </c>
      <c r="CN8" s="27">
        <v>81.11</v>
      </c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  <c r="DP8" s="121"/>
      <c r="DQ8" s="121"/>
      <c r="DR8" s="121"/>
      <c r="DS8" s="121"/>
      <c r="DT8" s="121"/>
      <c r="DU8" s="121"/>
      <c r="DV8" s="121"/>
      <c r="DW8" s="121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1"/>
      <c r="ES8" s="121"/>
      <c r="ET8" s="121"/>
      <c r="EU8" s="121"/>
      <c r="EV8" s="121"/>
      <c r="EW8" s="121"/>
      <c r="EX8" s="121"/>
      <c r="EY8" s="121"/>
      <c r="EZ8" s="121"/>
      <c r="FA8" s="121"/>
      <c r="FB8" s="121"/>
      <c r="FC8" s="121"/>
      <c r="FD8" s="121"/>
      <c r="FE8" s="121"/>
      <c r="FF8" s="121"/>
      <c r="FG8" s="121"/>
      <c r="FH8" s="121"/>
      <c r="FI8" s="121"/>
      <c r="FJ8" s="121"/>
      <c r="FK8" s="121"/>
      <c r="FL8" s="121"/>
      <c r="FM8" s="121"/>
      <c r="FN8" s="121"/>
      <c r="FO8" s="121"/>
      <c r="FP8" s="121"/>
      <c r="FQ8" s="121"/>
      <c r="FR8" s="121"/>
      <c r="FS8" s="121"/>
      <c r="FT8" s="121"/>
      <c r="FU8" s="121"/>
      <c r="FV8" s="121"/>
      <c r="FW8" s="121"/>
      <c r="FX8" s="121"/>
      <c r="FY8" s="121"/>
      <c r="FZ8" s="121"/>
    </row>
    <row r="9" spans="1:182" s="103" customFormat="1" ht="11.25" x14ac:dyDescent="0.2">
      <c r="A9" s="26">
        <v>1971</v>
      </c>
      <c r="B9" s="121">
        <v>0</v>
      </c>
      <c r="C9" s="121">
        <v>0</v>
      </c>
      <c r="D9" s="121">
        <v>0</v>
      </c>
      <c r="E9" s="122"/>
      <c r="F9" s="121">
        <v>0</v>
      </c>
      <c r="G9" s="121">
        <v>0</v>
      </c>
      <c r="H9" s="121">
        <v>0</v>
      </c>
      <c r="I9" s="121">
        <v>0</v>
      </c>
      <c r="J9" s="122"/>
      <c r="K9" s="121">
        <v>0</v>
      </c>
      <c r="L9" s="121">
        <v>0</v>
      </c>
      <c r="M9" s="121">
        <v>0</v>
      </c>
      <c r="N9" s="121">
        <v>0</v>
      </c>
      <c r="O9" s="121">
        <v>0</v>
      </c>
      <c r="P9" s="123">
        <v>12.39</v>
      </c>
      <c r="Q9" s="123">
        <v>12.39</v>
      </c>
      <c r="R9" s="122"/>
      <c r="S9" s="123">
        <v>23.65</v>
      </c>
      <c r="T9" s="123">
        <v>45.42</v>
      </c>
      <c r="U9" s="123">
        <v>12.79</v>
      </c>
      <c r="V9" s="123">
        <v>945.96</v>
      </c>
      <c r="W9" s="123">
        <v>103.03</v>
      </c>
      <c r="X9" s="123">
        <v>145.46</v>
      </c>
      <c r="Y9" s="123">
        <v>4.4800000000000004</v>
      </c>
      <c r="Z9" s="123">
        <v>140.58000000000001</v>
      </c>
      <c r="AA9" s="123">
        <v>1421.37</v>
      </c>
      <c r="AB9" s="122"/>
      <c r="AC9" s="123">
        <v>42.15</v>
      </c>
      <c r="AD9" s="121">
        <v>0</v>
      </c>
      <c r="AE9" s="121">
        <v>0</v>
      </c>
      <c r="AF9" s="121">
        <v>0</v>
      </c>
      <c r="AG9" s="123">
        <v>4.1399999999999997</v>
      </c>
      <c r="AH9" s="123">
        <v>46.29</v>
      </c>
      <c r="AI9" s="123"/>
      <c r="AJ9" s="121">
        <v>0</v>
      </c>
      <c r="AK9" s="121">
        <v>0</v>
      </c>
      <c r="AL9" s="121">
        <v>0</v>
      </c>
      <c r="AM9" s="121">
        <v>0</v>
      </c>
      <c r="AN9" s="121">
        <v>0</v>
      </c>
      <c r="AO9" s="121">
        <v>0</v>
      </c>
      <c r="AP9" s="121">
        <v>0</v>
      </c>
      <c r="AQ9" s="121">
        <v>0</v>
      </c>
      <c r="AR9" s="123"/>
      <c r="AS9" s="122">
        <v>647.07000000000005</v>
      </c>
      <c r="AT9" s="122">
        <v>1563.12</v>
      </c>
      <c r="AU9" s="121">
        <v>3166.17</v>
      </c>
      <c r="AV9" s="123">
        <v>703.37</v>
      </c>
      <c r="AW9" s="121">
        <v>2465.14</v>
      </c>
      <c r="AX9" s="123">
        <v>37.57</v>
      </c>
      <c r="AY9" s="123">
        <v>152.38999999999999</v>
      </c>
      <c r="AZ9" s="121">
        <v>641.58000000000004</v>
      </c>
      <c r="BA9" s="121">
        <v>0</v>
      </c>
      <c r="BB9" s="121">
        <v>0</v>
      </c>
      <c r="BC9" s="121">
        <v>9376.4</v>
      </c>
      <c r="BD9" s="123"/>
      <c r="BE9" s="123">
        <v>95.23</v>
      </c>
      <c r="BF9" s="123"/>
      <c r="BG9" s="121">
        <v>0</v>
      </c>
      <c r="BH9" s="123">
        <v>374.13</v>
      </c>
      <c r="BI9" s="121">
        <v>374.13</v>
      </c>
      <c r="BJ9" s="123"/>
      <c r="BK9" s="121">
        <v>0</v>
      </c>
      <c r="BL9" s="121">
        <v>0</v>
      </c>
      <c r="BM9" s="121">
        <v>0</v>
      </c>
      <c r="BN9" s="121">
        <v>0</v>
      </c>
      <c r="BO9" s="121"/>
      <c r="BP9" s="121">
        <v>88.37</v>
      </c>
      <c r="BQ9" s="121">
        <v>16.420000000000002</v>
      </c>
      <c r="BR9" s="121">
        <v>93.46</v>
      </c>
      <c r="BS9" s="123">
        <v>3.31</v>
      </c>
      <c r="BT9" s="123">
        <v>201.56</v>
      </c>
      <c r="BU9" s="123"/>
      <c r="BV9" s="122">
        <v>914.97</v>
      </c>
      <c r="BW9" s="121">
        <v>0</v>
      </c>
      <c r="BX9" s="121">
        <v>0</v>
      </c>
      <c r="BY9" s="121">
        <v>0</v>
      </c>
      <c r="BZ9" s="121">
        <v>0</v>
      </c>
      <c r="CA9" s="121">
        <v>0</v>
      </c>
      <c r="CB9" s="121">
        <v>914.97</v>
      </c>
      <c r="CC9" s="121">
        <v>0</v>
      </c>
      <c r="CD9" s="123">
        <v>1490.65</v>
      </c>
      <c r="CE9" s="123"/>
      <c r="CF9" s="121">
        <v>0</v>
      </c>
      <c r="CG9" s="122">
        <v>2.68</v>
      </c>
      <c r="CH9" s="121">
        <v>0</v>
      </c>
      <c r="CI9" s="27">
        <v>30.51</v>
      </c>
      <c r="CJ9" s="121">
        <v>0</v>
      </c>
      <c r="CK9" s="121">
        <v>0</v>
      </c>
      <c r="CL9" s="121">
        <v>0</v>
      </c>
      <c r="CM9" s="27">
        <v>55.79</v>
      </c>
      <c r="CN9" s="27">
        <v>88.98</v>
      </c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  <c r="DO9" s="121"/>
      <c r="DP9" s="121"/>
      <c r="DQ9" s="121"/>
      <c r="DR9" s="121"/>
      <c r="DS9" s="121"/>
      <c r="DT9" s="121"/>
      <c r="DU9" s="121"/>
      <c r="DV9" s="121"/>
      <c r="DW9" s="121"/>
      <c r="DX9" s="121"/>
      <c r="DY9" s="121"/>
      <c r="DZ9" s="121"/>
      <c r="EA9" s="121"/>
      <c r="EB9" s="121"/>
      <c r="EC9" s="121"/>
      <c r="ED9" s="121"/>
      <c r="EE9" s="121"/>
      <c r="EF9" s="121"/>
      <c r="EG9" s="121"/>
      <c r="EH9" s="121"/>
      <c r="EI9" s="121"/>
      <c r="EJ9" s="121"/>
      <c r="EK9" s="121"/>
      <c r="EL9" s="121"/>
      <c r="EM9" s="121"/>
      <c r="EN9" s="121"/>
      <c r="EO9" s="121"/>
      <c r="EP9" s="121"/>
      <c r="EQ9" s="121"/>
      <c r="ER9" s="121"/>
      <c r="ES9" s="121"/>
      <c r="ET9" s="121"/>
      <c r="EU9" s="121"/>
      <c r="EV9" s="121"/>
      <c r="EW9" s="121"/>
      <c r="EX9" s="121"/>
      <c r="EY9" s="121"/>
      <c r="EZ9" s="121"/>
      <c r="FA9" s="121"/>
      <c r="FB9" s="121"/>
      <c r="FC9" s="121"/>
      <c r="FD9" s="121"/>
      <c r="FE9" s="121"/>
      <c r="FF9" s="121"/>
      <c r="FG9" s="121"/>
      <c r="FH9" s="121"/>
      <c r="FI9" s="121"/>
      <c r="FJ9" s="121"/>
      <c r="FK9" s="121"/>
      <c r="FL9" s="121"/>
      <c r="FM9" s="121"/>
      <c r="FN9" s="121"/>
      <c r="FO9" s="121"/>
      <c r="FP9" s="121"/>
      <c r="FQ9" s="121"/>
      <c r="FR9" s="121"/>
      <c r="FS9" s="121"/>
      <c r="FT9" s="121"/>
      <c r="FU9" s="121"/>
      <c r="FV9" s="121"/>
      <c r="FW9" s="121"/>
      <c r="FX9" s="121"/>
      <c r="FY9" s="121"/>
      <c r="FZ9" s="121"/>
    </row>
    <row r="10" spans="1:182" s="103" customFormat="1" ht="11.25" x14ac:dyDescent="0.2">
      <c r="A10" s="26">
        <v>1972</v>
      </c>
      <c r="B10" s="121">
        <v>0</v>
      </c>
      <c r="C10" s="121">
        <v>0</v>
      </c>
      <c r="D10" s="121">
        <v>0</v>
      </c>
      <c r="E10" s="122"/>
      <c r="F10" s="121">
        <v>0</v>
      </c>
      <c r="G10" s="121">
        <v>0</v>
      </c>
      <c r="H10" s="121">
        <v>0</v>
      </c>
      <c r="I10" s="121">
        <v>0</v>
      </c>
      <c r="J10" s="122"/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3">
        <v>17.05</v>
      </c>
      <c r="Q10" s="123">
        <v>17.05</v>
      </c>
      <c r="R10" s="122"/>
      <c r="S10" s="123">
        <v>23.89</v>
      </c>
      <c r="T10" s="123">
        <v>49.43</v>
      </c>
      <c r="U10" s="123">
        <v>13.92</v>
      </c>
      <c r="V10" s="123">
        <v>955.54</v>
      </c>
      <c r="W10" s="123">
        <v>111.94</v>
      </c>
      <c r="X10" s="123">
        <v>158.05000000000001</v>
      </c>
      <c r="Y10" s="123">
        <v>4.66</v>
      </c>
      <c r="Z10" s="123">
        <v>141.29</v>
      </c>
      <c r="AA10" s="123">
        <v>1458.72</v>
      </c>
      <c r="AB10" s="122"/>
      <c r="AC10" s="123">
        <v>49.57</v>
      </c>
      <c r="AD10" s="121">
        <v>0</v>
      </c>
      <c r="AE10" s="121">
        <v>0</v>
      </c>
      <c r="AF10" s="121">
        <v>0</v>
      </c>
      <c r="AG10" s="123">
        <v>4.8499999999999996</v>
      </c>
      <c r="AH10" s="123">
        <v>54.42</v>
      </c>
      <c r="AI10" s="123"/>
      <c r="AJ10" s="121">
        <v>0</v>
      </c>
      <c r="AK10" s="121">
        <v>0</v>
      </c>
      <c r="AL10" s="121">
        <v>0</v>
      </c>
      <c r="AM10" s="121">
        <v>0</v>
      </c>
      <c r="AN10" s="121">
        <v>0</v>
      </c>
      <c r="AO10" s="121">
        <v>0</v>
      </c>
      <c r="AP10" s="121">
        <v>0</v>
      </c>
      <c r="AQ10" s="121">
        <v>0</v>
      </c>
      <c r="AR10" s="123"/>
      <c r="AS10" s="122">
        <v>651.54999999999995</v>
      </c>
      <c r="AT10" s="122">
        <v>1573.98</v>
      </c>
      <c r="AU10" s="121">
        <v>3188.21</v>
      </c>
      <c r="AV10" s="123">
        <v>708.26</v>
      </c>
      <c r="AW10" s="121">
        <v>2482.2800000000002</v>
      </c>
      <c r="AX10" s="123">
        <v>37.83</v>
      </c>
      <c r="AY10" s="123">
        <v>153.44999999999999</v>
      </c>
      <c r="AZ10" s="121">
        <v>646.04999999999995</v>
      </c>
      <c r="BA10" s="121">
        <v>0</v>
      </c>
      <c r="BB10" s="121">
        <v>0</v>
      </c>
      <c r="BC10" s="121">
        <v>9441.6200000000008</v>
      </c>
      <c r="BD10" s="123"/>
      <c r="BE10" s="123">
        <v>96.58</v>
      </c>
      <c r="BF10" s="123"/>
      <c r="BG10" s="121">
        <v>0</v>
      </c>
      <c r="BH10" s="123">
        <v>380.15</v>
      </c>
      <c r="BI10" s="121">
        <v>380.15</v>
      </c>
      <c r="BJ10" s="123"/>
      <c r="BK10" s="121">
        <v>0</v>
      </c>
      <c r="BL10" s="121">
        <v>0</v>
      </c>
      <c r="BM10" s="121">
        <v>0</v>
      </c>
      <c r="BN10" s="121">
        <v>0</v>
      </c>
      <c r="BO10" s="121"/>
      <c r="BP10" s="121">
        <v>89.86</v>
      </c>
      <c r="BQ10" s="121">
        <v>16.7</v>
      </c>
      <c r="BR10" s="121">
        <v>95.04</v>
      </c>
      <c r="BS10" s="123">
        <v>3.37</v>
      </c>
      <c r="BT10" s="123">
        <v>204.96</v>
      </c>
      <c r="BU10" s="123"/>
      <c r="BV10" s="122">
        <v>914.97</v>
      </c>
      <c r="BW10" s="121">
        <v>0</v>
      </c>
      <c r="BX10" s="121">
        <v>0</v>
      </c>
      <c r="BY10" s="121">
        <v>0</v>
      </c>
      <c r="BZ10" s="121">
        <v>0</v>
      </c>
      <c r="CA10" s="121">
        <v>0</v>
      </c>
      <c r="CB10" s="121">
        <v>914.97</v>
      </c>
      <c r="CC10" s="121">
        <v>0</v>
      </c>
      <c r="CD10" s="123">
        <v>1500.08</v>
      </c>
      <c r="CE10" s="123"/>
      <c r="CF10" s="121">
        <v>0</v>
      </c>
      <c r="CG10" s="122">
        <v>2.71</v>
      </c>
      <c r="CH10" s="121">
        <v>0</v>
      </c>
      <c r="CI10" s="27">
        <v>33.28</v>
      </c>
      <c r="CJ10" s="121">
        <v>0</v>
      </c>
      <c r="CK10" s="121">
        <v>0</v>
      </c>
      <c r="CL10" s="121">
        <v>0</v>
      </c>
      <c r="CM10" s="27">
        <v>60.86</v>
      </c>
      <c r="CN10" s="27">
        <v>96.85</v>
      </c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  <c r="DO10" s="121"/>
      <c r="DP10" s="121"/>
      <c r="DQ10" s="121"/>
      <c r="DR10" s="121"/>
      <c r="DS10" s="121"/>
      <c r="DT10" s="121"/>
      <c r="DU10" s="121"/>
      <c r="DV10" s="121"/>
      <c r="DW10" s="121"/>
      <c r="DX10" s="121"/>
      <c r="DY10" s="121"/>
      <c r="DZ10" s="121"/>
      <c r="EA10" s="121"/>
      <c r="EB10" s="121"/>
      <c r="EC10" s="121"/>
      <c r="ED10" s="121"/>
      <c r="EE10" s="121"/>
      <c r="EF10" s="121"/>
      <c r="EG10" s="121"/>
      <c r="EH10" s="121"/>
      <c r="EI10" s="121"/>
      <c r="EJ10" s="121"/>
      <c r="EK10" s="121"/>
      <c r="EL10" s="121"/>
      <c r="EM10" s="121"/>
      <c r="EN10" s="121"/>
      <c r="EO10" s="121"/>
      <c r="EP10" s="121"/>
      <c r="EQ10" s="121"/>
      <c r="ER10" s="121"/>
      <c r="ES10" s="121"/>
      <c r="ET10" s="121"/>
      <c r="EU10" s="121"/>
      <c r="EV10" s="121"/>
      <c r="EW10" s="121"/>
      <c r="EX10" s="121"/>
      <c r="EY10" s="121"/>
      <c r="EZ10" s="121"/>
      <c r="FA10" s="121"/>
      <c r="FB10" s="121"/>
      <c r="FC10" s="121"/>
      <c r="FD10" s="121"/>
      <c r="FE10" s="121"/>
      <c r="FF10" s="121"/>
      <c r="FG10" s="121"/>
      <c r="FH10" s="121"/>
      <c r="FI10" s="121"/>
      <c r="FJ10" s="121"/>
      <c r="FK10" s="121"/>
      <c r="FL10" s="121"/>
      <c r="FM10" s="121"/>
      <c r="FN10" s="121"/>
      <c r="FO10" s="121"/>
      <c r="FP10" s="121"/>
      <c r="FQ10" s="121"/>
      <c r="FR10" s="121"/>
      <c r="FS10" s="121"/>
      <c r="FT10" s="121"/>
      <c r="FU10" s="121"/>
      <c r="FV10" s="121"/>
      <c r="FW10" s="121"/>
      <c r="FX10" s="121"/>
      <c r="FY10" s="121"/>
      <c r="FZ10" s="121"/>
    </row>
    <row r="11" spans="1:182" s="103" customFormat="1" ht="11.25" x14ac:dyDescent="0.2">
      <c r="A11" s="26">
        <v>1973</v>
      </c>
      <c r="B11" s="121">
        <v>0</v>
      </c>
      <c r="C11" s="121">
        <v>0</v>
      </c>
      <c r="D11" s="121">
        <v>0</v>
      </c>
      <c r="E11" s="122"/>
      <c r="F11" s="121">
        <v>0</v>
      </c>
      <c r="G11" s="121">
        <v>0</v>
      </c>
      <c r="H11" s="121">
        <v>0</v>
      </c>
      <c r="I11" s="121">
        <v>0</v>
      </c>
      <c r="J11" s="122"/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3">
        <v>22.06</v>
      </c>
      <c r="Q11" s="123">
        <v>22.06</v>
      </c>
      <c r="R11" s="122"/>
      <c r="S11" s="123">
        <v>24.13</v>
      </c>
      <c r="T11" s="123">
        <v>53.41</v>
      </c>
      <c r="U11" s="123">
        <v>15.03</v>
      </c>
      <c r="V11" s="123">
        <v>965.29</v>
      </c>
      <c r="W11" s="123">
        <v>120.74</v>
      </c>
      <c r="X11" s="123">
        <v>170.48</v>
      </c>
      <c r="Y11" s="123">
        <v>4.8499999999999996</v>
      </c>
      <c r="Z11" s="123">
        <v>142</v>
      </c>
      <c r="AA11" s="123">
        <v>1495.93</v>
      </c>
      <c r="AB11" s="122"/>
      <c r="AC11" s="123">
        <v>57.55</v>
      </c>
      <c r="AD11" s="121">
        <v>0</v>
      </c>
      <c r="AE11" s="121">
        <v>0</v>
      </c>
      <c r="AF11" s="121">
        <v>0</v>
      </c>
      <c r="AG11" s="123">
        <v>5.6</v>
      </c>
      <c r="AH11" s="123">
        <v>63.15</v>
      </c>
      <c r="AI11" s="123"/>
      <c r="AJ11" s="121">
        <v>0</v>
      </c>
      <c r="AK11" s="121">
        <v>0</v>
      </c>
      <c r="AL11" s="121">
        <v>0</v>
      </c>
      <c r="AM11" s="121">
        <v>0</v>
      </c>
      <c r="AN11" s="121">
        <v>0</v>
      </c>
      <c r="AO11" s="121">
        <v>0</v>
      </c>
      <c r="AP11" s="121">
        <v>0</v>
      </c>
      <c r="AQ11" s="121">
        <v>0</v>
      </c>
      <c r="AR11" s="123"/>
      <c r="AS11" s="122">
        <v>656.07</v>
      </c>
      <c r="AT11" s="122">
        <v>1584.92</v>
      </c>
      <c r="AU11" s="121">
        <v>3210.4</v>
      </c>
      <c r="AV11" s="123">
        <v>713.19</v>
      </c>
      <c r="AW11" s="121">
        <v>2499.54</v>
      </c>
      <c r="AX11" s="123">
        <v>38.090000000000003</v>
      </c>
      <c r="AY11" s="123">
        <v>154.52000000000001</v>
      </c>
      <c r="AZ11" s="121">
        <v>650.54999999999995</v>
      </c>
      <c r="BA11" s="121">
        <v>0</v>
      </c>
      <c r="BB11" s="121">
        <v>0</v>
      </c>
      <c r="BC11" s="121">
        <v>9507.2900000000009</v>
      </c>
      <c r="BD11" s="123"/>
      <c r="BE11" s="123">
        <v>97.95</v>
      </c>
      <c r="BF11" s="123"/>
      <c r="BG11" s="121">
        <v>0</v>
      </c>
      <c r="BH11" s="123">
        <v>386.18</v>
      </c>
      <c r="BI11" s="121">
        <v>386.18</v>
      </c>
      <c r="BJ11" s="123"/>
      <c r="BK11" s="121">
        <v>0</v>
      </c>
      <c r="BL11" s="121">
        <v>0</v>
      </c>
      <c r="BM11" s="121">
        <v>0</v>
      </c>
      <c r="BN11" s="121">
        <v>0</v>
      </c>
      <c r="BO11" s="121"/>
      <c r="BP11" s="121">
        <v>91.35</v>
      </c>
      <c r="BQ11" s="121">
        <v>16.97</v>
      </c>
      <c r="BR11" s="121">
        <v>96.62</v>
      </c>
      <c r="BS11" s="123">
        <v>3.42</v>
      </c>
      <c r="BT11" s="123">
        <v>208.36</v>
      </c>
      <c r="BU11" s="123"/>
      <c r="BV11" s="122">
        <v>914.97</v>
      </c>
      <c r="BW11" s="121">
        <v>0</v>
      </c>
      <c r="BX11" s="121">
        <v>0</v>
      </c>
      <c r="BY11" s="121">
        <v>0</v>
      </c>
      <c r="BZ11" s="121">
        <v>0</v>
      </c>
      <c r="CA11" s="121">
        <v>0</v>
      </c>
      <c r="CB11" s="121">
        <v>914.97</v>
      </c>
      <c r="CC11" s="121">
        <v>0</v>
      </c>
      <c r="CD11" s="123">
        <v>1509.51</v>
      </c>
      <c r="CE11" s="123"/>
      <c r="CF11" s="121">
        <v>0</v>
      </c>
      <c r="CG11" s="122">
        <v>2.73</v>
      </c>
      <c r="CH11" s="121">
        <v>0</v>
      </c>
      <c r="CI11" s="27">
        <v>36.06</v>
      </c>
      <c r="CJ11" s="121">
        <v>0</v>
      </c>
      <c r="CK11" s="121">
        <v>0</v>
      </c>
      <c r="CL11" s="121">
        <v>0</v>
      </c>
      <c r="CM11" s="27">
        <v>65.930000000000007</v>
      </c>
      <c r="CN11" s="27">
        <v>104.73</v>
      </c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  <c r="DO11" s="121"/>
      <c r="DP11" s="121"/>
      <c r="DQ11" s="121"/>
      <c r="DR11" s="121"/>
      <c r="DS11" s="121"/>
      <c r="DT11" s="121"/>
      <c r="DU11" s="121"/>
      <c r="DV11" s="121"/>
      <c r="DW11" s="121"/>
      <c r="DX11" s="121"/>
      <c r="DY11" s="121"/>
      <c r="DZ11" s="121"/>
      <c r="EA11" s="121"/>
      <c r="EB11" s="121"/>
      <c r="EC11" s="121"/>
      <c r="ED11" s="121"/>
      <c r="EE11" s="121"/>
      <c r="EF11" s="121"/>
      <c r="EG11" s="121"/>
      <c r="EH11" s="121"/>
      <c r="EI11" s="121"/>
      <c r="EJ11" s="121"/>
      <c r="EK11" s="121"/>
      <c r="EL11" s="121"/>
      <c r="EM11" s="121"/>
      <c r="EN11" s="121"/>
      <c r="EO11" s="121"/>
      <c r="EP11" s="121"/>
      <c r="EQ11" s="121"/>
      <c r="ER11" s="121"/>
      <c r="ES11" s="121"/>
      <c r="ET11" s="121"/>
      <c r="EU11" s="121"/>
      <c r="EV11" s="121"/>
      <c r="EW11" s="121"/>
      <c r="EX11" s="121"/>
      <c r="EY11" s="121"/>
      <c r="EZ11" s="121"/>
      <c r="FA11" s="121"/>
      <c r="FB11" s="121"/>
      <c r="FC11" s="121"/>
      <c r="FD11" s="121"/>
      <c r="FE11" s="121"/>
      <c r="FF11" s="121"/>
      <c r="FG11" s="121"/>
      <c r="FH11" s="121"/>
      <c r="FI11" s="121"/>
      <c r="FJ11" s="121"/>
      <c r="FK11" s="121"/>
      <c r="FL11" s="121"/>
      <c r="FM11" s="121"/>
      <c r="FN11" s="121"/>
      <c r="FO11" s="121"/>
      <c r="FP11" s="121"/>
      <c r="FQ11" s="121"/>
      <c r="FR11" s="121"/>
      <c r="FS11" s="121"/>
      <c r="FT11" s="121"/>
      <c r="FU11" s="121"/>
      <c r="FV11" s="121"/>
      <c r="FW11" s="121"/>
      <c r="FX11" s="121"/>
      <c r="FY11" s="121"/>
      <c r="FZ11" s="121"/>
    </row>
    <row r="12" spans="1:182" s="103" customFormat="1" ht="11.25" x14ac:dyDescent="0.2">
      <c r="A12" s="26">
        <v>1974</v>
      </c>
      <c r="B12" s="121">
        <v>0</v>
      </c>
      <c r="C12" s="121">
        <v>0</v>
      </c>
      <c r="D12" s="121">
        <v>0</v>
      </c>
      <c r="E12" s="122"/>
      <c r="F12" s="121">
        <v>0</v>
      </c>
      <c r="G12" s="121">
        <v>0</v>
      </c>
      <c r="H12" s="121">
        <v>0</v>
      </c>
      <c r="I12" s="121">
        <v>0</v>
      </c>
      <c r="J12" s="122"/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3">
        <v>27.17</v>
      </c>
      <c r="Q12" s="123">
        <v>27.17</v>
      </c>
      <c r="R12" s="122"/>
      <c r="S12" s="123">
        <v>24.37</v>
      </c>
      <c r="T12" s="123">
        <v>57.35</v>
      </c>
      <c r="U12" s="123">
        <v>16.149999999999999</v>
      </c>
      <c r="V12" s="123">
        <v>975.21</v>
      </c>
      <c r="W12" s="123">
        <v>129.41999999999999</v>
      </c>
      <c r="X12" s="123">
        <v>182.73</v>
      </c>
      <c r="Y12" s="123">
        <v>5.09</v>
      </c>
      <c r="Z12" s="123">
        <v>142.71</v>
      </c>
      <c r="AA12" s="123">
        <v>1533.04</v>
      </c>
      <c r="AB12" s="122"/>
      <c r="AC12" s="123">
        <v>66.069999999999993</v>
      </c>
      <c r="AD12" s="121">
        <v>0</v>
      </c>
      <c r="AE12" s="121">
        <v>0</v>
      </c>
      <c r="AF12" s="121">
        <v>0</v>
      </c>
      <c r="AG12" s="123">
        <v>6.39</v>
      </c>
      <c r="AH12" s="123">
        <v>72.459999999999994</v>
      </c>
      <c r="AI12" s="123"/>
      <c r="AJ12" s="121">
        <v>0</v>
      </c>
      <c r="AK12" s="121">
        <v>0</v>
      </c>
      <c r="AL12" s="121">
        <v>0</v>
      </c>
      <c r="AM12" s="121">
        <v>0</v>
      </c>
      <c r="AN12" s="121">
        <v>0</v>
      </c>
      <c r="AO12" s="121">
        <v>0</v>
      </c>
      <c r="AP12" s="121">
        <v>0</v>
      </c>
      <c r="AQ12" s="121">
        <v>0</v>
      </c>
      <c r="AR12" s="123"/>
      <c r="AS12" s="122">
        <v>660.54</v>
      </c>
      <c r="AT12" s="122">
        <v>1595.78</v>
      </c>
      <c r="AU12" s="121">
        <v>3232.47</v>
      </c>
      <c r="AV12" s="123">
        <v>718.09</v>
      </c>
      <c r="AW12" s="121">
        <v>2516.69</v>
      </c>
      <c r="AX12" s="123">
        <v>38.35</v>
      </c>
      <c r="AY12" s="123">
        <v>155.59</v>
      </c>
      <c r="AZ12" s="121">
        <v>655.04</v>
      </c>
      <c r="BA12" s="121">
        <v>0</v>
      </c>
      <c r="BB12" s="121">
        <v>0</v>
      </c>
      <c r="BC12" s="121">
        <v>9572.5400000000009</v>
      </c>
      <c r="BD12" s="123"/>
      <c r="BE12" s="123">
        <v>99.34</v>
      </c>
      <c r="BF12" s="123"/>
      <c r="BG12" s="121">
        <v>0</v>
      </c>
      <c r="BH12" s="123">
        <v>392.2</v>
      </c>
      <c r="BI12" s="121">
        <v>392.2</v>
      </c>
      <c r="BJ12" s="123"/>
      <c r="BK12" s="121">
        <v>0</v>
      </c>
      <c r="BL12" s="121">
        <v>0</v>
      </c>
      <c r="BM12" s="121">
        <v>0</v>
      </c>
      <c r="BN12" s="121">
        <v>0</v>
      </c>
      <c r="BO12" s="121"/>
      <c r="BP12" s="121">
        <v>92.84</v>
      </c>
      <c r="BQ12" s="121">
        <v>17.25</v>
      </c>
      <c r="BR12" s="121">
        <v>98.2</v>
      </c>
      <c r="BS12" s="123">
        <v>3.48</v>
      </c>
      <c r="BT12" s="123">
        <v>211.77</v>
      </c>
      <c r="BU12" s="123"/>
      <c r="BV12" s="122">
        <v>914.97</v>
      </c>
      <c r="BW12" s="121">
        <v>0</v>
      </c>
      <c r="BX12" s="121">
        <v>0</v>
      </c>
      <c r="BY12" s="121">
        <v>0</v>
      </c>
      <c r="BZ12" s="121">
        <v>0</v>
      </c>
      <c r="CA12" s="121">
        <v>0</v>
      </c>
      <c r="CB12" s="121">
        <v>914.97</v>
      </c>
      <c r="CC12" s="121">
        <v>0</v>
      </c>
      <c r="CD12" s="123">
        <v>1518.93</v>
      </c>
      <c r="CE12" s="123"/>
      <c r="CF12" s="121">
        <v>0</v>
      </c>
      <c r="CG12" s="122">
        <v>2.76</v>
      </c>
      <c r="CH12" s="121">
        <v>0</v>
      </c>
      <c r="CI12" s="27">
        <v>38.83</v>
      </c>
      <c r="CJ12" s="121">
        <v>0</v>
      </c>
      <c r="CK12" s="121">
        <v>0</v>
      </c>
      <c r="CL12" s="121">
        <v>0</v>
      </c>
      <c r="CM12" s="27">
        <v>71.010000000000005</v>
      </c>
      <c r="CN12" s="27">
        <v>112.6</v>
      </c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  <c r="DO12" s="121"/>
      <c r="DP12" s="121"/>
      <c r="DQ12" s="121"/>
      <c r="DR12" s="121"/>
      <c r="DS12" s="121"/>
      <c r="DT12" s="121"/>
      <c r="DU12" s="121"/>
      <c r="DV12" s="121"/>
      <c r="DW12" s="121"/>
      <c r="DX12" s="121"/>
      <c r="DY12" s="121"/>
      <c r="DZ12" s="121"/>
      <c r="EA12" s="121"/>
      <c r="EB12" s="121"/>
      <c r="EC12" s="121"/>
      <c r="ED12" s="121"/>
      <c r="EE12" s="121"/>
      <c r="EF12" s="121"/>
      <c r="EG12" s="121"/>
      <c r="EH12" s="121"/>
      <c r="EI12" s="121"/>
      <c r="EJ12" s="121"/>
      <c r="EK12" s="121"/>
      <c r="EL12" s="121"/>
      <c r="EM12" s="121"/>
      <c r="EN12" s="121"/>
      <c r="EO12" s="121"/>
      <c r="EP12" s="121"/>
      <c r="EQ12" s="121"/>
      <c r="ER12" s="121"/>
      <c r="ES12" s="121"/>
      <c r="ET12" s="121"/>
      <c r="EU12" s="121"/>
      <c r="EV12" s="121"/>
      <c r="EW12" s="121"/>
      <c r="EX12" s="121"/>
      <c r="EY12" s="121"/>
      <c r="EZ12" s="121"/>
      <c r="FA12" s="121"/>
      <c r="FB12" s="121"/>
      <c r="FC12" s="121"/>
      <c r="FD12" s="121"/>
      <c r="FE12" s="121"/>
      <c r="FF12" s="121"/>
      <c r="FG12" s="121"/>
      <c r="FH12" s="121"/>
      <c r="FI12" s="121"/>
      <c r="FJ12" s="121"/>
      <c r="FK12" s="121"/>
      <c r="FL12" s="121"/>
      <c r="FM12" s="121"/>
      <c r="FN12" s="121"/>
      <c r="FO12" s="121"/>
      <c r="FP12" s="121"/>
      <c r="FQ12" s="121"/>
      <c r="FR12" s="121"/>
      <c r="FS12" s="121"/>
      <c r="FT12" s="121"/>
      <c r="FU12" s="121"/>
      <c r="FV12" s="121"/>
      <c r="FW12" s="121"/>
      <c r="FX12" s="121"/>
      <c r="FY12" s="121"/>
      <c r="FZ12" s="121"/>
    </row>
    <row r="13" spans="1:182" s="103" customFormat="1" ht="11.25" x14ac:dyDescent="0.2">
      <c r="A13" s="26">
        <v>1975</v>
      </c>
      <c r="B13" s="121">
        <v>0</v>
      </c>
      <c r="C13" s="121">
        <v>0</v>
      </c>
      <c r="D13" s="121">
        <v>0</v>
      </c>
      <c r="E13" s="122"/>
      <c r="F13" s="121">
        <v>0</v>
      </c>
      <c r="G13" s="121">
        <v>0</v>
      </c>
      <c r="H13" s="121">
        <v>0</v>
      </c>
      <c r="I13" s="121">
        <v>0</v>
      </c>
      <c r="J13" s="122"/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3">
        <v>32.229999999999997</v>
      </c>
      <c r="Q13" s="123">
        <v>32.229999999999997</v>
      </c>
      <c r="R13" s="122"/>
      <c r="S13" s="123">
        <v>24.62</v>
      </c>
      <c r="T13" s="123">
        <v>61.26</v>
      </c>
      <c r="U13" s="123">
        <v>17.25</v>
      </c>
      <c r="V13" s="123">
        <v>985.29</v>
      </c>
      <c r="W13" s="123">
        <v>137.97</v>
      </c>
      <c r="X13" s="123">
        <v>194.8</v>
      </c>
      <c r="Y13" s="123">
        <v>5.4</v>
      </c>
      <c r="Z13" s="123">
        <v>143.43</v>
      </c>
      <c r="AA13" s="123">
        <v>1570.01</v>
      </c>
      <c r="AB13" s="122"/>
      <c r="AC13" s="123">
        <v>75.09</v>
      </c>
      <c r="AD13" s="121">
        <v>0</v>
      </c>
      <c r="AE13" s="121">
        <v>0</v>
      </c>
      <c r="AF13" s="121">
        <v>0</v>
      </c>
      <c r="AG13" s="123">
        <v>7.22</v>
      </c>
      <c r="AH13" s="123">
        <v>82.31</v>
      </c>
      <c r="AI13" s="123"/>
      <c r="AJ13" s="121">
        <v>0</v>
      </c>
      <c r="AK13" s="121">
        <v>0</v>
      </c>
      <c r="AL13" s="121">
        <v>0</v>
      </c>
      <c r="AM13" s="121">
        <v>0</v>
      </c>
      <c r="AN13" s="121">
        <v>0</v>
      </c>
      <c r="AO13" s="121">
        <v>0</v>
      </c>
      <c r="AP13" s="121">
        <v>0</v>
      </c>
      <c r="AQ13" s="121">
        <v>0</v>
      </c>
      <c r="AR13" s="123"/>
      <c r="AS13" s="122">
        <v>665.04</v>
      </c>
      <c r="AT13" s="122">
        <v>1606.7</v>
      </c>
      <c r="AU13" s="121">
        <v>3254.67</v>
      </c>
      <c r="AV13" s="123">
        <v>723.02</v>
      </c>
      <c r="AW13" s="121">
        <v>2533.94</v>
      </c>
      <c r="AX13" s="123">
        <v>38.61</v>
      </c>
      <c r="AY13" s="123">
        <v>156.66</v>
      </c>
      <c r="AZ13" s="121">
        <v>659.56</v>
      </c>
      <c r="BA13" s="121">
        <v>0</v>
      </c>
      <c r="BB13" s="121">
        <v>0</v>
      </c>
      <c r="BC13" s="121">
        <v>9638.19</v>
      </c>
      <c r="BD13" s="123"/>
      <c r="BE13" s="123">
        <v>100.76</v>
      </c>
      <c r="BF13" s="123"/>
      <c r="BG13" s="121">
        <v>0</v>
      </c>
      <c r="BH13" s="123">
        <v>398.22</v>
      </c>
      <c r="BI13" s="121">
        <v>398.22</v>
      </c>
      <c r="BJ13" s="123"/>
      <c r="BK13" s="121">
        <v>0</v>
      </c>
      <c r="BL13" s="121">
        <v>0</v>
      </c>
      <c r="BM13" s="121">
        <v>0</v>
      </c>
      <c r="BN13" s="121">
        <v>0</v>
      </c>
      <c r="BO13" s="121"/>
      <c r="BP13" s="121">
        <v>94.34</v>
      </c>
      <c r="BQ13" s="121">
        <v>17.53</v>
      </c>
      <c r="BR13" s="121">
        <v>99.77</v>
      </c>
      <c r="BS13" s="123">
        <v>3.54</v>
      </c>
      <c r="BT13" s="123">
        <v>215.17</v>
      </c>
      <c r="BU13" s="123"/>
      <c r="BV13" s="122">
        <v>914.97</v>
      </c>
      <c r="BW13" s="121">
        <v>0</v>
      </c>
      <c r="BX13" s="121">
        <v>0</v>
      </c>
      <c r="BY13" s="121">
        <v>0</v>
      </c>
      <c r="BZ13" s="121">
        <v>0</v>
      </c>
      <c r="CA13" s="121">
        <v>0</v>
      </c>
      <c r="CB13" s="121">
        <v>914.97</v>
      </c>
      <c r="CC13" s="121">
        <v>0</v>
      </c>
      <c r="CD13" s="123">
        <v>1528.36</v>
      </c>
      <c r="CE13" s="123"/>
      <c r="CF13" s="121">
        <v>0</v>
      </c>
      <c r="CG13" s="122">
        <v>2.79</v>
      </c>
      <c r="CH13" s="121">
        <v>0</v>
      </c>
      <c r="CI13" s="27">
        <v>41.61</v>
      </c>
      <c r="CJ13" s="121">
        <v>0</v>
      </c>
      <c r="CK13" s="121">
        <v>0</v>
      </c>
      <c r="CL13" s="121">
        <v>0</v>
      </c>
      <c r="CM13" s="27">
        <v>76.08</v>
      </c>
      <c r="CN13" s="27">
        <v>120.47</v>
      </c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  <c r="DO13" s="121"/>
      <c r="DP13" s="121"/>
      <c r="DQ13" s="121"/>
      <c r="DR13" s="121"/>
      <c r="DS13" s="121"/>
      <c r="DT13" s="121"/>
      <c r="DU13" s="121"/>
      <c r="DV13" s="121"/>
      <c r="DW13" s="121"/>
      <c r="DX13" s="121"/>
      <c r="DY13" s="121"/>
      <c r="DZ13" s="121"/>
      <c r="EA13" s="121"/>
      <c r="EB13" s="121"/>
      <c r="EC13" s="121"/>
      <c r="ED13" s="121"/>
      <c r="EE13" s="121"/>
      <c r="EF13" s="121"/>
      <c r="EG13" s="121"/>
      <c r="EH13" s="121"/>
      <c r="EI13" s="121"/>
      <c r="EJ13" s="121"/>
      <c r="EK13" s="121"/>
      <c r="EL13" s="121"/>
      <c r="EM13" s="121"/>
      <c r="EN13" s="121"/>
      <c r="EO13" s="121"/>
      <c r="EP13" s="121"/>
      <c r="EQ13" s="121"/>
      <c r="ER13" s="121"/>
      <c r="ES13" s="121"/>
      <c r="ET13" s="121"/>
      <c r="EU13" s="121"/>
      <c r="EV13" s="121"/>
      <c r="EW13" s="121"/>
      <c r="EX13" s="121"/>
      <c r="EY13" s="121"/>
      <c r="EZ13" s="121"/>
      <c r="FA13" s="121"/>
      <c r="FB13" s="121"/>
      <c r="FC13" s="121"/>
      <c r="FD13" s="121"/>
      <c r="FE13" s="121"/>
      <c r="FF13" s="121"/>
      <c r="FG13" s="121"/>
      <c r="FH13" s="121"/>
      <c r="FI13" s="121"/>
      <c r="FJ13" s="121"/>
      <c r="FK13" s="121"/>
      <c r="FL13" s="121"/>
      <c r="FM13" s="121"/>
      <c r="FN13" s="121"/>
      <c r="FO13" s="121"/>
      <c r="FP13" s="121"/>
      <c r="FQ13" s="121"/>
      <c r="FR13" s="121"/>
      <c r="FS13" s="121"/>
      <c r="FT13" s="121"/>
      <c r="FU13" s="121"/>
      <c r="FV13" s="121"/>
      <c r="FW13" s="121"/>
      <c r="FX13" s="121"/>
      <c r="FY13" s="121"/>
      <c r="FZ13" s="121"/>
    </row>
    <row r="14" spans="1:182" s="103" customFormat="1" ht="11.25" x14ac:dyDescent="0.2">
      <c r="A14" s="26">
        <v>1976</v>
      </c>
      <c r="B14" s="121">
        <v>0</v>
      </c>
      <c r="C14" s="121">
        <v>0</v>
      </c>
      <c r="D14" s="121">
        <v>0</v>
      </c>
      <c r="E14" s="122"/>
      <c r="F14" s="121">
        <v>0</v>
      </c>
      <c r="G14" s="121">
        <v>0</v>
      </c>
      <c r="H14" s="121">
        <v>0</v>
      </c>
      <c r="I14" s="121">
        <v>0</v>
      </c>
      <c r="J14" s="122"/>
      <c r="K14" s="121">
        <v>0</v>
      </c>
      <c r="L14" s="121">
        <v>0</v>
      </c>
      <c r="M14" s="121">
        <v>0</v>
      </c>
      <c r="N14" s="121">
        <v>0</v>
      </c>
      <c r="O14" s="121">
        <v>0</v>
      </c>
      <c r="P14" s="123">
        <v>37.18</v>
      </c>
      <c r="Q14" s="123">
        <v>37.18</v>
      </c>
      <c r="R14" s="122"/>
      <c r="S14" s="123">
        <v>24.87</v>
      </c>
      <c r="T14" s="123">
        <v>65.14</v>
      </c>
      <c r="U14" s="123">
        <v>18.34</v>
      </c>
      <c r="V14" s="123">
        <v>995.54</v>
      </c>
      <c r="W14" s="123">
        <v>146.37</v>
      </c>
      <c r="X14" s="123">
        <v>206.66</v>
      </c>
      <c r="Y14" s="123">
        <v>5.83</v>
      </c>
      <c r="Z14" s="123">
        <v>144.15</v>
      </c>
      <c r="AA14" s="123">
        <v>1606.9</v>
      </c>
      <c r="AB14" s="122"/>
      <c r="AC14" s="123">
        <v>84.57</v>
      </c>
      <c r="AD14" s="121">
        <v>0</v>
      </c>
      <c r="AE14" s="121">
        <v>0</v>
      </c>
      <c r="AF14" s="121">
        <v>0</v>
      </c>
      <c r="AG14" s="123">
        <v>8.08</v>
      </c>
      <c r="AH14" s="123">
        <v>92.64</v>
      </c>
      <c r="AI14" s="123"/>
      <c r="AJ14" s="121">
        <v>0</v>
      </c>
      <c r="AK14" s="121">
        <v>0</v>
      </c>
      <c r="AL14" s="121">
        <v>0</v>
      </c>
      <c r="AM14" s="121">
        <v>0</v>
      </c>
      <c r="AN14" s="121">
        <v>0</v>
      </c>
      <c r="AO14" s="121">
        <v>0</v>
      </c>
      <c r="AP14" s="121">
        <v>0</v>
      </c>
      <c r="AQ14" s="121">
        <v>0</v>
      </c>
      <c r="AR14" s="123"/>
      <c r="AS14" s="122">
        <v>669.58</v>
      </c>
      <c r="AT14" s="122">
        <v>1617.73</v>
      </c>
      <c r="AU14" s="121">
        <v>3277.09</v>
      </c>
      <c r="AV14" s="123">
        <v>727.99</v>
      </c>
      <c r="AW14" s="121">
        <v>2551.36</v>
      </c>
      <c r="AX14" s="123">
        <v>38.880000000000003</v>
      </c>
      <c r="AY14" s="123">
        <v>157.74</v>
      </c>
      <c r="AZ14" s="121">
        <v>664.13</v>
      </c>
      <c r="BA14" s="121">
        <v>0</v>
      </c>
      <c r="BB14" s="121">
        <v>0</v>
      </c>
      <c r="BC14" s="121">
        <v>9704.51</v>
      </c>
      <c r="BD14" s="123"/>
      <c r="BE14" s="123">
        <v>102.19</v>
      </c>
      <c r="BF14" s="123"/>
      <c r="BG14" s="121">
        <v>0</v>
      </c>
      <c r="BH14" s="123">
        <v>404.24</v>
      </c>
      <c r="BI14" s="121">
        <v>404.24</v>
      </c>
      <c r="BJ14" s="123"/>
      <c r="BK14" s="121">
        <v>0</v>
      </c>
      <c r="BL14" s="121">
        <v>0</v>
      </c>
      <c r="BM14" s="121">
        <v>0</v>
      </c>
      <c r="BN14" s="121">
        <v>0</v>
      </c>
      <c r="BO14" s="121"/>
      <c r="BP14" s="121">
        <v>95.83</v>
      </c>
      <c r="BQ14" s="121">
        <v>17.8</v>
      </c>
      <c r="BR14" s="121">
        <v>101.35</v>
      </c>
      <c r="BS14" s="123">
        <v>3.59</v>
      </c>
      <c r="BT14" s="123">
        <v>218.58</v>
      </c>
      <c r="BU14" s="123"/>
      <c r="BV14" s="122">
        <v>914.97</v>
      </c>
      <c r="BW14" s="121">
        <v>0</v>
      </c>
      <c r="BX14" s="121">
        <v>0</v>
      </c>
      <c r="BY14" s="121">
        <v>0</v>
      </c>
      <c r="BZ14" s="121">
        <v>0</v>
      </c>
      <c r="CA14" s="121">
        <v>0</v>
      </c>
      <c r="CB14" s="121">
        <v>914.97</v>
      </c>
      <c r="CC14" s="121">
        <v>0</v>
      </c>
      <c r="CD14" s="123">
        <v>1537.79</v>
      </c>
      <c r="CE14" s="123"/>
      <c r="CF14" s="121">
        <v>0</v>
      </c>
      <c r="CG14" s="122">
        <v>2.82</v>
      </c>
      <c r="CH14" s="121">
        <v>0</v>
      </c>
      <c r="CI14" s="27">
        <v>44.38</v>
      </c>
      <c r="CJ14" s="121">
        <v>0</v>
      </c>
      <c r="CK14" s="121">
        <v>0</v>
      </c>
      <c r="CL14" s="121">
        <v>0</v>
      </c>
      <c r="CM14" s="27">
        <v>81.150000000000006</v>
      </c>
      <c r="CN14" s="27">
        <v>128.35</v>
      </c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  <c r="DO14" s="121"/>
      <c r="DP14" s="121"/>
      <c r="DQ14" s="121"/>
      <c r="DR14" s="121"/>
      <c r="DS14" s="121"/>
      <c r="DT14" s="121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21"/>
      <c r="EX14" s="121"/>
      <c r="EY14" s="121"/>
      <c r="EZ14" s="121"/>
      <c r="FA14" s="121"/>
      <c r="FB14" s="121"/>
      <c r="FC14" s="121"/>
      <c r="FD14" s="121"/>
      <c r="FE14" s="121"/>
      <c r="FF14" s="121"/>
      <c r="FG14" s="121"/>
      <c r="FH14" s="121"/>
      <c r="FI14" s="121"/>
      <c r="FJ14" s="121"/>
      <c r="FK14" s="121"/>
      <c r="FL14" s="121"/>
      <c r="FM14" s="121"/>
      <c r="FN14" s="121"/>
      <c r="FO14" s="121"/>
      <c r="FP14" s="121"/>
      <c r="FQ14" s="121"/>
      <c r="FR14" s="121"/>
      <c r="FS14" s="121"/>
      <c r="FT14" s="121"/>
      <c r="FU14" s="121"/>
      <c r="FV14" s="121"/>
      <c r="FW14" s="121"/>
      <c r="FX14" s="121"/>
      <c r="FY14" s="121"/>
      <c r="FZ14" s="121"/>
    </row>
    <row r="15" spans="1:182" s="103" customFormat="1" ht="11.25" x14ac:dyDescent="0.2">
      <c r="A15" s="26">
        <v>1977</v>
      </c>
      <c r="B15" s="121">
        <v>0</v>
      </c>
      <c r="C15" s="121">
        <v>0</v>
      </c>
      <c r="D15" s="121">
        <v>0</v>
      </c>
      <c r="E15" s="122"/>
      <c r="F15" s="121">
        <v>0</v>
      </c>
      <c r="G15" s="121">
        <v>0</v>
      </c>
      <c r="H15" s="121">
        <v>0</v>
      </c>
      <c r="I15" s="121">
        <v>0</v>
      </c>
      <c r="J15" s="122"/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3">
        <v>41.98</v>
      </c>
      <c r="Q15" s="123">
        <v>41.98</v>
      </c>
      <c r="R15" s="122"/>
      <c r="S15" s="123">
        <v>25.12</v>
      </c>
      <c r="T15" s="123">
        <v>68.97</v>
      </c>
      <c r="U15" s="123">
        <v>19.420000000000002</v>
      </c>
      <c r="V15" s="123">
        <v>1005.97</v>
      </c>
      <c r="W15" s="123">
        <v>154.62</v>
      </c>
      <c r="X15" s="123">
        <v>218.31</v>
      </c>
      <c r="Y15" s="123">
        <v>6.41</v>
      </c>
      <c r="Z15" s="123">
        <v>144.87</v>
      </c>
      <c r="AA15" s="123">
        <v>1643.69</v>
      </c>
      <c r="AB15" s="122"/>
      <c r="AC15" s="123">
        <v>94.45</v>
      </c>
      <c r="AD15" s="121">
        <v>0</v>
      </c>
      <c r="AE15" s="121">
        <v>0</v>
      </c>
      <c r="AF15" s="121">
        <v>0</v>
      </c>
      <c r="AG15" s="123">
        <v>8.9499999999999993</v>
      </c>
      <c r="AH15" s="123">
        <v>103.4</v>
      </c>
      <c r="AI15" s="123"/>
      <c r="AJ15" s="121">
        <v>0</v>
      </c>
      <c r="AK15" s="121">
        <v>0</v>
      </c>
      <c r="AL15" s="121">
        <v>0</v>
      </c>
      <c r="AM15" s="121">
        <v>0</v>
      </c>
      <c r="AN15" s="121">
        <v>0</v>
      </c>
      <c r="AO15" s="121">
        <v>0</v>
      </c>
      <c r="AP15" s="121">
        <v>0</v>
      </c>
      <c r="AQ15" s="121">
        <v>0</v>
      </c>
      <c r="AR15" s="123"/>
      <c r="AS15" s="122">
        <v>674.11</v>
      </c>
      <c r="AT15" s="122">
        <v>1628.75</v>
      </c>
      <c r="AU15" s="121">
        <v>3299.49</v>
      </c>
      <c r="AV15" s="123">
        <v>732.97</v>
      </c>
      <c r="AW15" s="121">
        <v>2568.7600000000002</v>
      </c>
      <c r="AX15" s="123">
        <v>39.14</v>
      </c>
      <c r="AY15" s="123">
        <v>158.83000000000001</v>
      </c>
      <c r="AZ15" s="121">
        <v>668.69</v>
      </c>
      <c r="BA15" s="121">
        <v>0</v>
      </c>
      <c r="BB15" s="121">
        <v>0</v>
      </c>
      <c r="BC15" s="121">
        <v>9770.75</v>
      </c>
      <c r="BD15" s="123"/>
      <c r="BE15" s="123">
        <v>103.64</v>
      </c>
      <c r="BF15" s="123"/>
      <c r="BG15" s="121">
        <v>0</v>
      </c>
      <c r="BH15" s="123">
        <v>410.26</v>
      </c>
      <c r="BI15" s="121">
        <v>410.26</v>
      </c>
      <c r="BJ15" s="123"/>
      <c r="BK15" s="121">
        <v>0</v>
      </c>
      <c r="BL15" s="121">
        <v>0</v>
      </c>
      <c r="BM15" s="121">
        <v>0</v>
      </c>
      <c r="BN15" s="121">
        <v>0</v>
      </c>
      <c r="BO15" s="121"/>
      <c r="BP15" s="121">
        <v>97.32</v>
      </c>
      <c r="BQ15" s="121">
        <v>18.079999999999998</v>
      </c>
      <c r="BR15" s="121">
        <v>102.93</v>
      </c>
      <c r="BS15" s="123">
        <v>3.65</v>
      </c>
      <c r="BT15" s="123">
        <v>221.98</v>
      </c>
      <c r="BU15" s="123"/>
      <c r="BV15" s="122">
        <v>914.97</v>
      </c>
      <c r="BW15" s="121">
        <v>0</v>
      </c>
      <c r="BX15" s="121">
        <v>0</v>
      </c>
      <c r="BY15" s="121">
        <v>0</v>
      </c>
      <c r="BZ15" s="121">
        <v>0</v>
      </c>
      <c r="CA15" s="121">
        <v>0</v>
      </c>
      <c r="CB15" s="121">
        <v>914.97</v>
      </c>
      <c r="CC15" s="121">
        <v>0</v>
      </c>
      <c r="CD15" s="123">
        <v>1547.21</v>
      </c>
      <c r="CE15" s="123"/>
      <c r="CF15" s="121">
        <v>0</v>
      </c>
      <c r="CG15" s="122">
        <v>2.85</v>
      </c>
      <c r="CH15" s="121">
        <v>0</v>
      </c>
      <c r="CI15" s="27">
        <v>47.15</v>
      </c>
      <c r="CJ15" s="121">
        <v>0</v>
      </c>
      <c r="CK15" s="121">
        <v>0</v>
      </c>
      <c r="CL15" s="121">
        <v>0</v>
      </c>
      <c r="CM15" s="27">
        <v>86.22</v>
      </c>
      <c r="CN15" s="27">
        <v>136.22</v>
      </c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  <c r="DO15" s="121"/>
      <c r="DP15" s="121"/>
      <c r="DQ15" s="121"/>
      <c r="DR15" s="121"/>
      <c r="DS15" s="121"/>
      <c r="DT15" s="121"/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21"/>
      <c r="EX15" s="121"/>
      <c r="EY15" s="121"/>
      <c r="EZ15" s="121"/>
      <c r="FA15" s="121"/>
      <c r="FB15" s="121"/>
      <c r="FC15" s="121"/>
      <c r="FD15" s="121"/>
      <c r="FE15" s="121"/>
      <c r="FF15" s="121"/>
      <c r="FG15" s="121"/>
      <c r="FH15" s="121"/>
      <c r="FI15" s="121"/>
      <c r="FJ15" s="121"/>
      <c r="FK15" s="121"/>
      <c r="FL15" s="121"/>
      <c r="FM15" s="121"/>
      <c r="FN15" s="121"/>
      <c r="FO15" s="121"/>
      <c r="FP15" s="121"/>
      <c r="FQ15" s="121"/>
      <c r="FR15" s="121"/>
      <c r="FS15" s="121"/>
      <c r="FT15" s="121"/>
      <c r="FU15" s="121"/>
      <c r="FV15" s="121"/>
      <c r="FW15" s="121"/>
      <c r="FX15" s="121"/>
      <c r="FY15" s="121"/>
      <c r="FZ15" s="121"/>
    </row>
    <row r="16" spans="1:182" s="103" customFormat="1" ht="11.25" x14ac:dyDescent="0.2">
      <c r="A16" s="26">
        <v>1978</v>
      </c>
      <c r="B16" s="121">
        <v>0</v>
      </c>
      <c r="C16" s="121">
        <v>0</v>
      </c>
      <c r="D16" s="121">
        <v>0</v>
      </c>
      <c r="E16" s="122"/>
      <c r="F16" s="121">
        <v>0</v>
      </c>
      <c r="G16" s="121">
        <v>0</v>
      </c>
      <c r="H16" s="121">
        <v>0</v>
      </c>
      <c r="I16" s="121">
        <v>0</v>
      </c>
      <c r="J16" s="122"/>
      <c r="K16" s="121">
        <v>0</v>
      </c>
      <c r="L16" s="121">
        <v>0</v>
      </c>
      <c r="M16" s="121">
        <v>0</v>
      </c>
      <c r="N16" s="121">
        <v>0</v>
      </c>
      <c r="O16" s="121">
        <v>0</v>
      </c>
      <c r="P16" s="123">
        <v>46.62</v>
      </c>
      <c r="Q16" s="123">
        <v>46.62</v>
      </c>
      <c r="R16" s="122"/>
      <c r="S16" s="123">
        <v>25.37</v>
      </c>
      <c r="T16" s="123">
        <v>72.760000000000005</v>
      </c>
      <c r="U16" s="123">
        <v>20.48</v>
      </c>
      <c r="V16" s="123">
        <v>1016.57</v>
      </c>
      <c r="W16" s="123">
        <v>162.71</v>
      </c>
      <c r="X16" s="123">
        <v>229.73</v>
      </c>
      <c r="Y16" s="123">
        <v>7.18</v>
      </c>
      <c r="Z16" s="123">
        <v>145.6</v>
      </c>
      <c r="AA16" s="123">
        <v>1680.42</v>
      </c>
      <c r="AB16" s="122"/>
      <c r="AC16" s="123">
        <v>104.68</v>
      </c>
      <c r="AD16" s="121">
        <v>0</v>
      </c>
      <c r="AE16" s="121">
        <v>0</v>
      </c>
      <c r="AF16" s="121">
        <v>0</v>
      </c>
      <c r="AG16" s="123">
        <v>9.85</v>
      </c>
      <c r="AH16" s="123">
        <v>114.53</v>
      </c>
      <c r="AI16" s="123"/>
      <c r="AJ16" s="121">
        <v>0</v>
      </c>
      <c r="AK16" s="121">
        <v>0</v>
      </c>
      <c r="AL16" s="121">
        <v>0</v>
      </c>
      <c r="AM16" s="121">
        <v>0</v>
      </c>
      <c r="AN16" s="121">
        <v>0</v>
      </c>
      <c r="AO16" s="121">
        <v>0</v>
      </c>
      <c r="AP16" s="121">
        <v>0</v>
      </c>
      <c r="AQ16" s="121">
        <v>0</v>
      </c>
      <c r="AR16" s="123"/>
      <c r="AS16" s="122">
        <v>678.68</v>
      </c>
      <c r="AT16" s="122">
        <v>1639.85</v>
      </c>
      <c r="AU16" s="121">
        <v>3322.05</v>
      </c>
      <c r="AV16" s="123">
        <v>737.97</v>
      </c>
      <c r="AW16" s="121">
        <v>2586.2800000000002</v>
      </c>
      <c r="AX16" s="123">
        <v>39.409999999999997</v>
      </c>
      <c r="AY16" s="123">
        <v>159.91999999999999</v>
      </c>
      <c r="AZ16" s="121">
        <v>673.31</v>
      </c>
      <c r="BA16" s="121">
        <v>0</v>
      </c>
      <c r="BB16" s="121">
        <v>0</v>
      </c>
      <c r="BC16" s="121">
        <v>9837.4699999999993</v>
      </c>
      <c r="BD16" s="123"/>
      <c r="BE16" s="123">
        <v>105.11</v>
      </c>
      <c r="BF16" s="123"/>
      <c r="BG16" s="121">
        <v>0</v>
      </c>
      <c r="BH16" s="123">
        <v>416.29</v>
      </c>
      <c r="BI16" s="121">
        <v>416.29</v>
      </c>
      <c r="BJ16" s="123"/>
      <c r="BK16" s="121">
        <v>0</v>
      </c>
      <c r="BL16" s="121">
        <v>0</v>
      </c>
      <c r="BM16" s="121">
        <v>0</v>
      </c>
      <c r="BN16" s="121">
        <v>0</v>
      </c>
      <c r="BO16" s="121"/>
      <c r="BP16" s="121">
        <v>98.81</v>
      </c>
      <c r="BQ16" s="121">
        <v>18.36</v>
      </c>
      <c r="BR16" s="121">
        <v>104.51</v>
      </c>
      <c r="BS16" s="123">
        <v>3.7</v>
      </c>
      <c r="BT16" s="123">
        <v>225.38</v>
      </c>
      <c r="BU16" s="123"/>
      <c r="BV16" s="122">
        <v>914.97</v>
      </c>
      <c r="BW16" s="121">
        <v>0</v>
      </c>
      <c r="BX16" s="121">
        <v>0</v>
      </c>
      <c r="BY16" s="121">
        <v>0</v>
      </c>
      <c r="BZ16" s="121">
        <v>0</v>
      </c>
      <c r="CA16" s="121">
        <v>0</v>
      </c>
      <c r="CB16" s="121">
        <v>914.97</v>
      </c>
      <c r="CC16" s="121">
        <v>0</v>
      </c>
      <c r="CD16" s="123">
        <v>1556.64</v>
      </c>
      <c r="CE16" s="123"/>
      <c r="CF16" s="121">
        <v>0</v>
      </c>
      <c r="CG16" s="122">
        <v>2.87</v>
      </c>
      <c r="CH16" s="121">
        <v>0</v>
      </c>
      <c r="CI16" s="27">
        <v>49.93</v>
      </c>
      <c r="CJ16" s="121">
        <v>0</v>
      </c>
      <c r="CK16" s="121">
        <v>0</v>
      </c>
      <c r="CL16" s="121">
        <v>0</v>
      </c>
      <c r="CM16" s="27">
        <v>91.29</v>
      </c>
      <c r="CN16" s="27">
        <v>144.1</v>
      </c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  <c r="DO16" s="121"/>
      <c r="DP16" s="121"/>
      <c r="DQ16" s="121"/>
      <c r="DR16" s="121"/>
      <c r="DS16" s="121"/>
      <c r="DT16" s="121"/>
      <c r="DU16" s="121"/>
      <c r="DV16" s="121"/>
      <c r="DW16" s="121"/>
      <c r="DX16" s="121"/>
      <c r="DY16" s="121"/>
      <c r="DZ16" s="121"/>
      <c r="EA16" s="121"/>
      <c r="EB16" s="121"/>
      <c r="EC16" s="121"/>
      <c r="ED16" s="121"/>
      <c r="EE16" s="121"/>
      <c r="EF16" s="121"/>
      <c r="EG16" s="121"/>
      <c r="EH16" s="121"/>
      <c r="EI16" s="121"/>
      <c r="EJ16" s="121"/>
      <c r="EK16" s="121"/>
      <c r="EL16" s="121"/>
      <c r="EM16" s="121"/>
      <c r="EN16" s="121"/>
      <c r="EO16" s="121"/>
      <c r="EP16" s="121"/>
      <c r="EQ16" s="121"/>
      <c r="ER16" s="121"/>
      <c r="ES16" s="121"/>
      <c r="ET16" s="121"/>
      <c r="EU16" s="121"/>
      <c r="EV16" s="121"/>
      <c r="EW16" s="121"/>
      <c r="EX16" s="121"/>
      <c r="EY16" s="121"/>
      <c r="EZ16" s="121"/>
      <c r="FA16" s="121"/>
      <c r="FB16" s="121"/>
      <c r="FC16" s="121"/>
      <c r="FD16" s="121"/>
      <c r="FE16" s="121"/>
      <c r="FF16" s="121"/>
      <c r="FG16" s="121"/>
      <c r="FH16" s="121"/>
      <c r="FI16" s="121"/>
      <c r="FJ16" s="121"/>
      <c r="FK16" s="121"/>
      <c r="FL16" s="121"/>
      <c r="FM16" s="121"/>
      <c r="FN16" s="121"/>
      <c r="FO16" s="121"/>
      <c r="FP16" s="121"/>
      <c r="FQ16" s="121"/>
      <c r="FR16" s="121"/>
      <c r="FS16" s="121"/>
      <c r="FT16" s="121"/>
      <c r="FU16" s="121"/>
      <c r="FV16" s="121"/>
      <c r="FW16" s="121"/>
      <c r="FX16" s="121"/>
      <c r="FY16" s="121"/>
      <c r="FZ16" s="121"/>
    </row>
    <row r="17" spans="1:182" s="103" customFormat="1" ht="11.25" x14ac:dyDescent="0.2">
      <c r="A17" s="26">
        <v>1979</v>
      </c>
      <c r="B17" s="121">
        <v>0</v>
      </c>
      <c r="C17" s="121">
        <v>0</v>
      </c>
      <c r="D17" s="121">
        <v>0</v>
      </c>
      <c r="E17" s="122"/>
      <c r="F17" s="121">
        <v>0</v>
      </c>
      <c r="G17" s="121">
        <v>0</v>
      </c>
      <c r="H17" s="121">
        <v>0</v>
      </c>
      <c r="I17" s="121">
        <v>0</v>
      </c>
      <c r="J17" s="122"/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3">
        <v>51.07</v>
      </c>
      <c r="Q17" s="123">
        <v>51.07</v>
      </c>
      <c r="R17" s="122"/>
      <c r="S17" s="123">
        <v>25.63</v>
      </c>
      <c r="T17" s="123">
        <v>76.510000000000005</v>
      </c>
      <c r="U17" s="123">
        <v>21.54</v>
      </c>
      <c r="V17" s="123">
        <v>1027.3499999999999</v>
      </c>
      <c r="W17" s="123">
        <v>170.63</v>
      </c>
      <c r="X17" s="123">
        <v>240.91</v>
      </c>
      <c r="Y17" s="123">
        <v>8.19</v>
      </c>
      <c r="Z17" s="123">
        <v>146.33000000000001</v>
      </c>
      <c r="AA17" s="123">
        <v>1717.09</v>
      </c>
      <c r="AB17" s="122"/>
      <c r="AC17" s="123">
        <v>115.2</v>
      </c>
      <c r="AD17" s="121">
        <v>0</v>
      </c>
      <c r="AE17" s="121">
        <v>0</v>
      </c>
      <c r="AF17" s="121">
        <v>0</v>
      </c>
      <c r="AG17" s="123">
        <v>10.76</v>
      </c>
      <c r="AH17" s="123">
        <v>125.96</v>
      </c>
      <c r="AI17" s="123"/>
      <c r="AJ17" s="121">
        <v>0</v>
      </c>
      <c r="AK17" s="121">
        <v>0</v>
      </c>
      <c r="AL17" s="121">
        <v>0</v>
      </c>
      <c r="AM17" s="121">
        <v>0</v>
      </c>
      <c r="AN17" s="121">
        <v>0</v>
      </c>
      <c r="AO17" s="121">
        <v>0</v>
      </c>
      <c r="AP17" s="121">
        <v>0</v>
      </c>
      <c r="AQ17" s="121">
        <v>0</v>
      </c>
      <c r="AR17" s="123"/>
      <c r="AS17" s="122">
        <v>683.3</v>
      </c>
      <c r="AT17" s="122">
        <v>1651.06</v>
      </c>
      <c r="AU17" s="121">
        <v>3344.84</v>
      </c>
      <c r="AV17" s="123">
        <v>743.03</v>
      </c>
      <c r="AW17" s="121">
        <v>2603.9899999999998</v>
      </c>
      <c r="AX17" s="123">
        <v>39.68</v>
      </c>
      <c r="AY17" s="123">
        <v>161.03</v>
      </c>
      <c r="AZ17" s="121">
        <v>677.96</v>
      </c>
      <c r="BA17" s="121">
        <v>0</v>
      </c>
      <c r="BB17" s="121">
        <v>0</v>
      </c>
      <c r="BC17" s="121">
        <v>9904.8799999999992</v>
      </c>
      <c r="BD17" s="123"/>
      <c r="BE17" s="123">
        <v>106.6</v>
      </c>
      <c r="BF17" s="123"/>
      <c r="BG17" s="121">
        <v>0</v>
      </c>
      <c r="BH17" s="123">
        <v>422.31</v>
      </c>
      <c r="BI17" s="121">
        <v>422.31</v>
      </c>
      <c r="BJ17" s="123"/>
      <c r="BK17" s="121">
        <v>0</v>
      </c>
      <c r="BL17" s="121">
        <v>0</v>
      </c>
      <c r="BM17" s="121">
        <v>0</v>
      </c>
      <c r="BN17" s="121">
        <v>0</v>
      </c>
      <c r="BO17" s="121"/>
      <c r="BP17" s="121">
        <v>100.3</v>
      </c>
      <c r="BQ17" s="121">
        <v>18.64</v>
      </c>
      <c r="BR17" s="121">
        <v>106.09</v>
      </c>
      <c r="BS17" s="123">
        <v>3.76</v>
      </c>
      <c r="BT17" s="123">
        <v>228.79</v>
      </c>
      <c r="BU17" s="123"/>
      <c r="BV17" s="122">
        <v>914.97</v>
      </c>
      <c r="BW17" s="121">
        <v>0</v>
      </c>
      <c r="BX17" s="121">
        <v>0</v>
      </c>
      <c r="BY17" s="121">
        <v>0</v>
      </c>
      <c r="BZ17" s="121">
        <v>0</v>
      </c>
      <c r="CA17" s="121">
        <v>0</v>
      </c>
      <c r="CB17" s="121">
        <v>914.97</v>
      </c>
      <c r="CC17" s="121">
        <v>0</v>
      </c>
      <c r="CD17" s="123">
        <v>1566.06</v>
      </c>
      <c r="CE17" s="123"/>
      <c r="CF17" s="121">
        <v>0</v>
      </c>
      <c r="CG17" s="122">
        <v>2.9</v>
      </c>
      <c r="CH17" s="121">
        <v>0</v>
      </c>
      <c r="CI17" s="27">
        <v>52.7</v>
      </c>
      <c r="CJ17" s="121">
        <v>0</v>
      </c>
      <c r="CK17" s="121">
        <v>0</v>
      </c>
      <c r="CL17" s="121">
        <v>0</v>
      </c>
      <c r="CM17" s="27">
        <v>96.37</v>
      </c>
      <c r="CN17" s="27">
        <v>151.97</v>
      </c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  <c r="DO17" s="121"/>
      <c r="DP17" s="121"/>
      <c r="DQ17" s="121"/>
      <c r="DR17" s="121"/>
      <c r="DS17" s="121"/>
      <c r="DT17" s="121"/>
      <c r="DU17" s="121"/>
      <c r="DV17" s="121"/>
      <c r="DW17" s="121"/>
      <c r="DX17" s="121"/>
      <c r="DY17" s="121"/>
      <c r="DZ17" s="121"/>
      <c r="EA17" s="121"/>
      <c r="EB17" s="121"/>
      <c r="EC17" s="121"/>
      <c r="ED17" s="121"/>
      <c r="EE17" s="121"/>
      <c r="EF17" s="121"/>
      <c r="EG17" s="121"/>
      <c r="EH17" s="121"/>
      <c r="EI17" s="121"/>
      <c r="EJ17" s="121"/>
      <c r="EK17" s="121"/>
      <c r="EL17" s="121"/>
      <c r="EM17" s="121"/>
      <c r="EN17" s="121"/>
      <c r="EO17" s="121"/>
      <c r="EP17" s="121"/>
      <c r="EQ17" s="121"/>
      <c r="ER17" s="121"/>
      <c r="ES17" s="121"/>
      <c r="ET17" s="121"/>
      <c r="EU17" s="121"/>
      <c r="EV17" s="121"/>
      <c r="EW17" s="121"/>
      <c r="EX17" s="121"/>
      <c r="EY17" s="121"/>
      <c r="EZ17" s="121"/>
      <c r="FA17" s="121"/>
      <c r="FB17" s="121"/>
      <c r="FC17" s="121"/>
      <c r="FD17" s="121"/>
      <c r="FE17" s="121"/>
      <c r="FF17" s="121"/>
      <c r="FG17" s="121"/>
      <c r="FH17" s="121"/>
      <c r="FI17" s="121"/>
      <c r="FJ17" s="121"/>
      <c r="FK17" s="121"/>
      <c r="FL17" s="121"/>
      <c r="FM17" s="121"/>
      <c r="FN17" s="121"/>
      <c r="FO17" s="121"/>
      <c r="FP17" s="121"/>
      <c r="FQ17" s="121"/>
      <c r="FR17" s="121"/>
      <c r="FS17" s="121"/>
      <c r="FT17" s="121"/>
      <c r="FU17" s="121"/>
      <c r="FV17" s="121"/>
      <c r="FW17" s="121"/>
      <c r="FX17" s="121"/>
      <c r="FY17" s="121"/>
      <c r="FZ17" s="121"/>
    </row>
    <row r="18" spans="1:182" s="103" customFormat="1" ht="30" customHeight="1" x14ac:dyDescent="0.2">
      <c r="A18" s="26">
        <v>1980</v>
      </c>
      <c r="B18" s="121">
        <v>0</v>
      </c>
      <c r="C18" s="121">
        <v>0</v>
      </c>
      <c r="D18" s="121">
        <v>0</v>
      </c>
      <c r="E18" s="122"/>
      <c r="F18" s="121">
        <v>0</v>
      </c>
      <c r="G18" s="121">
        <v>0</v>
      </c>
      <c r="H18" s="121">
        <v>0</v>
      </c>
      <c r="I18" s="121">
        <v>0</v>
      </c>
      <c r="J18" s="122"/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3">
        <v>55.31</v>
      </c>
      <c r="Q18" s="123">
        <v>55.31</v>
      </c>
      <c r="R18" s="122"/>
      <c r="S18" s="123">
        <v>25.89</v>
      </c>
      <c r="T18" s="123">
        <v>80.209999999999994</v>
      </c>
      <c r="U18" s="123">
        <v>22.58</v>
      </c>
      <c r="V18" s="123">
        <v>1038.32</v>
      </c>
      <c r="W18" s="123">
        <v>178.37</v>
      </c>
      <c r="X18" s="123">
        <v>251.83</v>
      </c>
      <c r="Y18" s="123">
        <v>9.5</v>
      </c>
      <c r="Z18" s="123">
        <v>147.07</v>
      </c>
      <c r="AA18" s="123">
        <v>1753.76</v>
      </c>
      <c r="AB18" s="122"/>
      <c r="AC18" s="123">
        <v>125.95</v>
      </c>
      <c r="AD18" s="123">
        <v>4.38</v>
      </c>
      <c r="AE18" s="123">
        <v>15.88</v>
      </c>
      <c r="AF18" s="123">
        <v>10.17</v>
      </c>
      <c r="AG18" s="123">
        <v>11.67</v>
      </c>
      <c r="AH18" s="123">
        <v>168.05</v>
      </c>
      <c r="AI18" s="123"/>
      <c r="AJ18" s="121">
        <v>0</v>
      </c>
      <c r="AK18" s="121">
        <v>0.08</v>
      </c>
      <c r="AL18" s="121">
        <v>0</v>
      </c>
      <c r="AM18" s="123">
        <v>0.95</v>
      </c>
      <c r="AN18" s="121">
        <v>0</v>
      </c>
      <c r="AO18" s="123">
        <v>1.59</v>
      </c>
      <c r="AP18" s="121">
        <v>0.33</v>
      </c>
      <c r="AQ18" s="123">
        <v>2.95</v>
      </c>
      <c r="AR18" s="123"/>
      <c r="AS18" s="122">
        <v>687.91</v>
      </c>
      <c r="AT18" s="122">
        <v>1662.25</v>
      </c>
      <c r="AU18" s="121">
        <v>3367.61</v>
      </c>
      <c r="AV18" s="123">
        <v>748.09</v>
      </c>
      <c r="AW18" s="121">
        <v>2621.67</v>
      </c>
      <c r="AX18" s="123">
        <v>39.950000000000003</v>
      </c>
      <c r="AY18" s="123">
        <v>162.13</v>
      </c>
      <c r="AZ18" s="121">
        <v>682.62</v>
      </c>
      <c r="BA18" s="121">
        <v>0</v>
      </c>
      <c r="BB18" s="121">
        <v>0</v>
      </c>
      <c r="BC18" s="121">
        <v>9972.23</v>
      </c>
      <c r="BD18" s="123"/>
      <c r="BE18" s="123">
        <v>108.11</v>
      </c>
      <c r="BF18" s="123"/>
      <c r="BG18" s="121">
        <v>0</v>
      </c>
      <c r="BH18" s="123">
        <v>428.33</v>
      </c>
      <c r="BI18" s="121">
        <v>428.33</v>
      </c>
      <c r="BJ18" s="123"/>
      <c r="BK18" s="121">
        <v>0</v>
      </c>
      <c r="BL18" s="121">
        <v>0</v>
      </c>
      <c r="BM18" s="121">
        <v>0</v>
      </c>
      <c r="BN18" s="121">
        <v>0</v>
      </c>
      <c r="BO18" s="121"/>
      <c r="BP18" s="121">
        <v>101.8</v>
      </c>
      <c r="BQ18" s="121">
        <v>18.91</v>
      </c>
      <c r="BR18" s="121">
        <v>107.67</v>
      </c>
      <c r="BS18" s="123">
        <v>3.82</v>
      </c>
      <c r="BT18" s="123">
        <v>232.19</v>
      </c>
      <c r="BU18" s="123"/>
      <c r="BV18" s="122">
        <v>914.97</v>
      </c>
      <c r="BW18" s="121">
        <v>0</v>
      </c>
      <c r="BX18" s="121">
        <v>0</v>
      </c>
      <c r="BY18" s="121">
        <v>0</v>
      </c>
      <c r="BZ18" s="121">
        <v>0</v>
      </c>
      <c r="CA18" s="121">
        <v>0</v>
      </c>
      <c r="CB18" s="121">
        <v>914.97</v>
      </c>
      <c r="CC18" s="121">
        <v>0</v>
      </c>
      <c r="CD18" s="123">
        <v>1575.49</v>
      </c>
      <c r="CE18" s="123"/>
      <c r="CF18" s="121">
        <v>0</v>
      </c>
      <c r="CG18" s="122">
        <v>2.93</v>
      </c>
      <c r="CH18" s="121">
        <v>0</v>
      </c>
      <c r="CI18" s="27">
        <v>55.47</v>
      </c>
      <c r="CJ18" s="121">
        <v>0</v>
      </c>
      <c r="CK18" s="121">
        <v>0</v>
      </c>
      <c r="CL18" s="121">
        <v>0</v>
      </c>
      <c r="CM18" s="27">
        <v>101.44</v>
      </c>
      <c r="CN18" s="27">
        <v>159.84</v>
      </c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  <c r="DO18" s="121"/>
      <c r="DP18" s="121"/>
      <c r="DQ18" s="121"/>
      <c r="DR18" s="121"/>
      <c r="DS18" s="121"/>
      <c r="DT18" s="121"/>
      <c r="DU18" s="121"/>
      <c r="DV18" s="121"/>
      <c r="DW18" s="121"/>
      <c r="DX18" s="121"/>
      <c r="DY18" s="121"/>
      <c r="DZ18" s="121"/>
      <c r="EA18" s="121"/>
      <c r="EB18" s="121"/>
      <c r="EC18" s="121"/>
      <c r="ED18" s="121"/>
      <c r="EE18" s="121"/>
      <c r="EF18" s="121"/>
      <c r="EG18" s="121"/>
      <c r="EH18" s="121"/>
      <c r="EI18" s="121"/>
      <c r="EJ18" s="121"/>
      <c r="EK18" s="121"/>
      <c r="EL18" s="121"/>
      <c r="EM18" s="121"/>
      <c r="EN18" s="121"/>
      <c r="EO18" s="121"/>
      <c r="EP18" s="121"/>
      <c r="EQ18" s="121"/>
      <c r="ER18" s="121"/>
      <c r="ES18" s="121"/>
      <c r="ET18" s="121"/>
      <c r="EU18" s="121"/>
      <c r="EV18" s="121"/>
      <c r="EW18" s="121"/>
      <c r="EX18" s="121"/>
      <c r="EY18" s="121"/>
      <c r="EZ18" s="121"/>
      <c r="FA18" s="121"/>
      <c r="FB18" s="121"/>
      <c r="FC18" s="121"/>
      <c r="FD18" s="121"/>
      <c r="FE18" s="121"/>
      <c r="FF18" s="121"/>
      <c r="FG18" s="121"/>
      <c r="FH18" s="121"/>
      <c r="FI18" s="121"/>
      <c r="FJ18" s="121"/>
      <c r="FK18" s="121"/>
      <c r="FL18" s="121"/>
      <c r="FM18" s="121"/>
      <c r="FN18" s="121"/>
      <c r="FO18" s="121"/>
      <c r="FP18" s="121"/>
      <c r="FQ18" s="121"/>
      <c r="FR18" s="121"/>
      <c r="FS18" s="121"/>
      <c r="FT18" s="121"/>
      <c r="FU18" s="121"/>
      <c r="FV18" s="121"/>
      <c r="FW18" s="121"/>
      <c r="FX18" s="121"/>
      <c r="FY18" s="121"/>
      <c r="FZ18" s="121"/>
    </row>
    <row r="19" spans="1:182" s="103" customFormat="1" ht="11.25" x14ac:dyDescent="0.2">
      <c r="A19" s="26">
        <v>1981</v>
      </c>
      <c r="B19" s="121">
        <v>0</v>
      </c>
      <c r="C19" s="121">
        <v>0</v>
      </c>
      <c r="D19" s="121">
        <v>0</v>
      </c>
      <c r="E19" s="122"/>
      <c r="F19" s="121">
        <v>0</v>
      </c>
      <c r="G19" s="121">
        <v>0</v>
      </c>
      <c r="H19" s="121">
        <v>0</v>
      </c>
      <c r="I19" s="121">
        <v>0</v>
      </c>
      <c r="J19" s="122"/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3">
        <v>59.33</v>
      </c>
      <c r="Q19" s="123">
        <v>59.33</v>
      </c>
      <c r="R19" s="122"/>
      <c r="S19" s="123">
        <v>26.15</v>
      </c>
      <c r="T19" s="123">
        <v>83.86</v>
      </c>
      <c r="U19" s="123">
        <v>23.61</v>
      </c>
      <c r="V19" s="123">
        <v>1049.47</v>
      </c>
      <c r="W19" s="123">
        <v>185.91</v>
      </c>
      <c r="X19" s="123">
        <v>262.49</v>
      </c>
      <c r="Y19" s="123">
        <v>11.17</v>
      </c>
      <c r="Z19" s="123">
        <v>147.81</v>
      </c>
      <c r="AA19" s="123">
        <v>1790.46</v>
      </c>
      <c r="AB19" s="122"/>
      <c r="AC19" s="123">
        <v>136.88</v>
      </c>
      <c r="AD19" s="123">
        <v>8.76</v>
      </c>
      <c r="AE19" s="123">
        <v>31.76</v>
      </c>
      <c r="AF19" s="123">
        <v>20.329999999999998</v>
      </c>
      <c r="AG19" s="123">
        <v>12.59</v>
      </c>
      <c r="AH19" s="123">
        <v>210.33</v>
      </c>
      <c r="AI19" s="123"/>
      <c r="AJ19" s="123">
        <v>1.93</v>
      </c>
      <c r="AK19" s="121">
        <v>0.15</v>
      </c>
      <c r="AL19" s="121">
        <v>0</v>
      </c>
      <c r="AM19" s="123">
        <v>1.89</v>
      </c>
      <c r="AN19" s="121">
        <v>0.05</v>
      </c>
      <c r="AO19" s="123">
        <v>3.18</v>
      </c>
      <c r="AP19" s="123">
        <v>0.66</v>
      </c>
      <c r="AQ19" s="123">
        <v>7.85</v>
      </c>
      <c r="AR19" s="123"/>
      <c r="AS19" s="122">
        <v>692.52</v>
      </c>
      <c r="AT19" s="122">
        <v>1673.47</v>
      </c>
      <c r="AU19" s="123">
        <v>3390.43</v>
      </c>
      <c r="AV19" s="123">
        <v>753.15</v>
      </c>
      <c r="AW19" s="121">
        <v>2639.39</v>
      </c>
      <c r="AX19" s="123">
        <v>40.22</v>
      </c>
      <c r="AY19" s="123">
        <v>163.24</v>
      </c>
      <c r="AZ19" s="121">
        <v>687.31</v>
      </c>
      <c r="BA19" s="121">
        <v>0</v>
      </c>
      <c r="BB19" s="121">
        <v>0</v>
      </c>
      <c r="BC19" s="121">
        <v>10039.75</v>
      </c>
      <c r="BD19" s="123"/>
      <c r="BE19" s="123">
        <v>109.65</v>
      </c>
      <c r="BF19" s="123"/>
      <c r="BG19" s="123">
        <v>5.18</v>
      </c>
      <c r="BH19" s="123">
        <v>434.35</v>
      </c>
      <c r="BI19" s="121">
        <v>439.54</v>
      </c>
      <c r="BJ19" s="123"/>
      <c r="BK19" s="121">
        <v>0</v>
      </c>
      <c r="BL19" s="121">
        <v>0</v>
      </c>
      <c r="BM19" s="121">
        <v>0</v>
      </c>
      <c r="BN19" s="121">
        <v>0</v>
      </c>
      <c r="BO19" s="121"/>
      <c r="BP19" s="121">
        <v>103.29</v>
      </c>
      <c r="BQ19" s="121">
        <v>19.190000000000001</v>
      </c>
      <c r="BR19" s="121">
        <v>109.24</v>
      </c>
      <c r="BS19" s="123">
        <v>3.87</v>
      </c>
      <c r="BT19" s="123">
        <v>235.6</v>
      </c>
      <c r="BU19" s="123"/>
      <c r="BV19" s="122">
        <v>914.97</v>
      </c>
      <c r="BW19" s="121">
        <v>0</v>
      </c>
      <c r="BX19" s="121">
        <v>0</v>
      </c>
      <c r="BY19" s="121">
        <v>0</v>
      </c>
      <c r="BZ19" s="121">
        <v>0</v>
      </c>
      <c r="CA19" s="121">
        <v>0</v>
      </c>
      <c r="CB19" s="123">
        <v>914.97</v>
      </c>
      <c r="CC19" s="121">
        <v>0</v>
      </c>
      <c r="CD19" s="123">
        <v>1590.1</v>
      </c>
      <c r="CE19" s="123"/>
      <c r="CF19" s="121">
        <v>0.18</v>
      </c>
      <c r="CG19" s="122">
        <v>2.96</v>
      </c>
      <c r="CH19" s="121">
        <v>0</v>
      </c>
      <c r="CI19" s="27">
        <v>53.31</v>
      </c>
      <c r="CJ19" s="121">
        <v>0</v>
      </c>
      <c r="CK19" s="27">
        <v>1.66</v>
      </c>
      <c r="CL19" s="121">
        <v>0</v>
      </c>
      <c r="CM19" s="27">
        <v>101.86</v>
      </c>
      <c r="CN19" s="27">
        <v>159.97</v>
      </c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  <c r="DO19" s="121"/>
      <c r="DP19" s="121"/>
      <c r="DQ19" s="121"/>
      <c r="DR19" s="121"/>
      <c r="DS19" s="121"/>
      <c r="DT19" s="121"/>
      <c r="DU19" s="121"/>
      <c r="DV19" s="121"/>
      <c r="DW19" s="121"/>
      <c r="DX19" s="121"/>
      <c r="DY19" s="121"/>
      <c r="DZ19" s="121"/>
      <c r="EA19" s="121"/>
      <c r="EB19" s="121"/>
      <c r="EC19" s="121"/>
      <c r="ED19" s="121"/>
      <c r="EE19" s="121"/>
      <c r="EF19" s="121"/>
      <c r="EG19" s="121"/>
      <c r="EH19" s="121"/>
      <c r="EI19" s="121"/>
      <c r="EJ19" s="121"/>
      <c r="EK19" s="121"/>
      <c r="EL19" s="121"/>
      <c r="EM19" s="121"/>
      <c r="EN19" s="121"/>
      <c r="EO19" s="121"/>
      <c r="EP19" s="121"/>
      <c r="EQ19" s="121"/>
      <c r="ER19" s="121"/>
      <c r="ES19" s="121"/>
      <c r="ET19" s="121"/>
      <c r="EU19" s="121"/>
      <c r="EV19" s="121"/>
      <c r="EW19" s="121"/>
      <c r="EX19" s="121"/>
      <c r="EY19" s="121"/>
      <c r="EZ19" s="121"/>
      <c r="FA19" s="121"/>
      <c r="FB19" s="121"/>
      <c r="FC19" s="121"/>
      <c r="FD19" s="121"/>
      <c r="FE19" s="121"/>
      <c r="FF19" s="121"/>
      <c r="FG19" s="121"/>
      <c r="FH19" s="121"/>
      <c r="FI19" s="121"/>
      <c r="FJ19" s="121"/>
      <c r="FK19" s="121"/>
      <c r="FL19" s="121"/>
      <c r="FM19" s="121"/>
      <c r="FN19" s="121"/>
      <c r="FO19" s="121"/>
      <c r="FP19" s="121"/>
      <c r="FQ19" s="121"/>
      <c r="FR19" s="121"/>
      <c r="FS19" s="121"/>
      <c r="FT19" s="121"/>
      <c r="FU19" s="121"/>
      <c r="FV19" s="121"/>
      <c r="FW19" s="121"/>
      <c r="FX19" s="121"/>
      <c r="FY19" s="121"/>
      <c r="FZ19" s="121"/>
    </row>
    <row r="20" spans="1:182" s="103" customFormat="1" ht="11.25" x14ac:dyDescent="0.2">
      <c r="A20" s="26">
        <v>1982</v>
      </c>
      <c r="B20" s="121">
        <v>0</v>
      </c>
      <c r="C20" s="121">
        <v>0</v>
      </c>
      <c r="D20" s="121">
        <v>0</v>
      </c>
      <c r="E20" s="122"/>
      <c r="F20" s="121">
        <v>0</v>
      </c>
      <c r="G20" s="121">
        <v>0</v>
      </c>
      <c r="H20" s="121">
        <v>0</v>
      </c>
      <c r="I20" s="121">
        <v>0</v>
      </c>
      <c r="J20" s="122"/>
      <c r="K20" s="121">
        <v>0</v>
      </c>
      <c r="L20" s="121">
        <v>0.01</v>
      </c>
      <c r="M20" s="121">
        <v>0</v>
      </c>
      <c r="N20" s="121">
        <v>0</v>
      </c>
      <c r="O20" s="121">
        <v>0</v>
      </c>
      <c r="P20" s="123">
        <v>63.09</v>
      </c>
      <c r="Q20" s="123">
        <v>63.1</v>
      </c>
      <c r="R20" s="122"/>
      <c r="S20" s="123">
        <v>26.41</v>
      </c>
      <c r="T20" s="123">
        <v>87.46</v>
      </c>
      <c r="U20" s="123">
        <v>24.62</v>
      </c>
      <c r="V20" s="123">
        <v>1060.8</v>
      </c>
      <c r="W20" s="123">
        <v>193.26</v>
      </c>
      <c r="X20" s="123">
        <v>272.86</v>
      </c>
      <c r="Y20" s="123">
        <v>13.31</v>
      </c>
      <c r="Z20" s="123">
        <v>148.55000000000001</v>
      </c>
      <c r="AA20" s="123">
        <v>1827.28</v>
      </c>
      <c r="AB20" s="122"/>
      <c r="AC20" s="123">
        <v>147.93</v>
      </c>
      <c r="AD20" s="123">
        <v>13.14</v>
      </c>
      <c r="AE20" s="123">
        <v>47.64</v>
      </c>
      <c r="AF20" s="123">
        <v>30.5</v>
      </c>
      <c r="AG20" s="123">
        <v>13.52</v>
      </c>
      <c r="AH20" s="123">
        <v>252.73</v>
      </c>
      <c r="AI20" s="123"/>
      <c r="AJ20" s="123">
        <v>5.78</v>
      </c>
      <c r="AK20" s="121">
        <v>0.23</v>
      </c>
      <c r="AL20" s="121">
        <v>0</v>
      </c>
      <c r="AM20" s="123">
        <v>2.81</v>
      </c>
      <c r="AN20" s="121">
        <v>0.14000000000000001</v>
      </c>
      <c r="AO20" s="123">
        <v>4.76</v>
      </c>
      <c r="AP20" s="123">
        <v>0.98</v>
      </c>
      <c r="AQ20" s="123">
        <v>14.7</v>
      </c>
      <c r="AR20" s="123"/>
      <c r="AS20" s="122">
        <v>697.14</v>
      </c>
      <c r="AT20" s="122">
        <v>1684.71</v>
      </c>
      <c r="AU20" s="123">
        <v>3413.27</v>
      </c>
      <c r="AV20" s="123">
        <v>758.22</v>
      </c>
      <c r="AW20" s="121">
        <v>2657.13</v>
      </c>
      <c r="AX20" s="123">
        <v>40.49</v>
      </c>
      <c r="AY20" s="123">
        <v>164.37</v>
      </c>
      <c r="AZ20" s="121">
        <v>692.04</v>
      </c>
      <c r="BA20" s="121">
        <v>0</v>
      </c>
      <c r="BB20" s="121">
        <v>0</v>
      </c>
      <c r="BC20" s="121">
        <v>10107.36</v>
      </c>
      <c r="BD20" s="123"/>
      <c r="BE20" s="123">
        <v>111.21</v>
      </c>
      <c r="BF20" s="123"/>
      <c r="BG20" s="123">
        <v>10.37</v>
      </c>
      <c r="BH20" s="123">
        <v>440.38</v>
      </c>
      <c r="BI20" s="121">
        <v>450.74</v>
      </c>
      <c r="BJ20" s="123"/>
      <c r="BK20" s="121">
        <v>0</v>
      </c>
      <c r="BL20" s="121">
        <v>0</v>
      </c>
      <c r="BM20" s="121">
        <v>0</v>
      </c>
      <c r="BN20" s="121">
        <v>0</v>
      </c>
      <c r="BO20" s="121"/>
      <c r="BP20" s="121">
        <v>104.78</v>
      </c>
      <c r="BQ20" s="121">
        <v>19.47</v>
      </c>
      <c r="BR20" s="121">
        <v>110.82</v>
      </c>
      <c r="BS20" s="123">
        <v>3.93</v>
      </c>
      <c r="BT20" s="123">
        <v>239</v>
      </c>
      <c r="BU20" s="123"/>
      <c r="BV20" s="122">
        <v>914.97</v>
      </c>
      <c r="BW20" s="121">
        <v>0</v>
      </c>
      <c r="BX20" s="121">
        <v>0</v>
      </c>
      <c r="BY20" s="121">
        <v>0</v>
      </c>
      <c r="BZ20" s="121">
        <v>0</v>
      </c>
      <c r="CA20" s="121">
        <v>0</v>
      </c>
      <c r="CB20" s="123">
        <v>914.97</v>
      </c>
      <c r="CC20" s="121">
        <v>0</v>
      </c>
      <c r="CD20" s="123">
        <v>1604.71</v>
      </c>
      <c r="CE20" s="123"/>
      <c r="CF20" s="121">
        <v>0.37</v>
      </c>
      <c r="CG20" s="122">
        <v>2.99</v>
      </c>
      <c r="CH20" s="121">
        <v>0</v>
      </c>
      <c r="CI20" s="27">
        <v>51.15</v>
      </c>
      <c r="CJ20" s="121">
        <v>0</v>
      </c>
      <c r="CK20" s="27">
        <v>5.14</v>
      </c>
      <c r="CL20" s="121">
        <v>0</v>
      </c>
      <c r="CM20" s="27">
        <v>102.27</v>
      </c>
      <c r="CN20" s="27">
        <v>161.93</v>
      </c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  <c r="DO20" s="121"/>
      <c r="DP20" s="121"/>
      <c r="DQ20" s="121"/>
      <c r="DR20" s="121"/>
      <c r="DS20" s="121"/>
      <c r="DT20" s="121"/>
      <c r="DU20" s="121"/>
      <c r="DV20" s="121"/>
      <c r="DW20" s="121"/>
      <c r="DX20" s="121"/>
      <c r="DY20" s="121"/>
      <c r="DZ20" s="121"/>
      <c r="EA20" s="121"/>
      <c r="EB20" s="121"/>
      <c r="EC20" s="121"/>
      <c r="ED20" s="121"/>
      <c r="EE20" s="121"/>
      <c r="EF20" s="121"/>
      <c r="EG20" s="121"/>
      <c r="EH20" s="121"/>
      <c r="EI20" s="121"/>
      <c r="EJ20" s="121"/>
      <c r="EK20" s="121"/>
      <c r="EL20" s="121"/>
      <c r="EM20" s="121"/>
      <c r="EN20" s="121"/>
      <c r="EO20" s="121"/>
      <c r="EP20" s="121"/>
      <c r="EQ20" s="121"/>
      <c r="ER20" s="121"/>
      <c r="ES20" s="121"/>
      <c r="ET20" s="121"/>
      <c r="EU20" s="121"/>
      <c r="EV20" s="121"/>
      <c r="EW20" s="121"/>
      <c r="EX20" s="121"/>
      <c r="EY20" s="121"/>
      <c r="EZ20" s="121"/>
      <c r="FA20" s="121"/>
      <c r="FB20" s="121"/>
      <c r="FC20" s="121"/>
      <c r="FD20" s="121"/>
      <c r="FE20" s="121"/>
      <c r="FF20" s="121"/>
      <c r="FG20" s="121"/>
      <c r="FH20" s="121"/>
      <c r="FI20" s="121"/>
      <c r="FJ20" s="121"/>
      <c r="FK20" s="121"/>
      <c r="FL20" s="121"/>
      <c r="FM20" s="121"/>
      <c r="FN20" s="121"/>
      <c r="FO20" s="121"/>
      <c r="FP20" s="121"/>
      <c r="FQ20" s="121"/>
      <c r="FR20" s="121"/>
      <c r="FS20" s="121"/>
      <c r="FT20" s="121"/>
      <c r="FU20" s="121"/>
      <c r="FV20" s="121"/>
      <c r="FW20" s="121"/>
      <c r="FX20" s="121"/>
      <c r="FY20" s="121"/>
      <c r="FZ20" s="121"/>
    </row>
    <row r="21" spans="1:182" s="103" customFormat="1" ht="11.25" x14ac:dyDescent="0.2">
      <c r="A21" s="26">
        <v>1983</v>
      </c>
      <c r="B21" s="121">
        <v>0</v>
      </c>
      <c r="C21" s="121">
        <v>0</v>
      </c>
      <c r="D21" s="121">
        <v>0</v>
      </c>
      <c r="E21" s="122"/>
      <c r="F21" s="121">
        <v>0</v>
      </c>
      <c r="G21" s="121">
        <v>0</v>
      </c>
      <c r="H21" s="121">
        <v>0</v>
      </c>
      <c r="I21" s="121">
        <v>0</v>
      </c>
      <c r="J21" s="122"/>
      <c r="K21" s="121">
        <v>0.03</v>
      </c>
      <c r="L21" s="123">
        <v>0.88</v>
      </c>
      <c r="M21" s="121">
        <v>0.49</v>
      </c>
      <c r="N21" s="121">
        <v>0</v>
      </c>
      <c r="O21" s="121">
        <v>0</v>
      </c>
      <c r="P21" s="123">
        <v>66.59</v>
      </c>
      <c r="Q21" s="123">
        <v>67.989999999999995</v>
      </c>
      <c r="R21" s="122"/>
      <c r="S21" s="123">
        <v>26.68</v>
      </c>
      <c r="T21" s="123">
        <v>91</v>
      </c>
      <c r="U21" s="123">
        <v>25.62</v>
      </c>
      <c r="V21" s="123">
        <v>1072.33</v>
      </c>
      <c r="W21" s="123">
        <v>200.4</v>
      </c>
      <c r="X21" s="123">
        <v>282.94</v>
      </c>
      <c r="Y21" s="123">
        <v>15.84</v>
      </c>
      <c r="Z21" s="123">
        <v>149.29</v>
      </c>
      <c r="AA21" s="123">
        <v>1864.1</v>
      </c>
      <c r="AB21" s="122"/>
      <c r="AC21" s="123">
        <v>159.07</v>
      </c>
      <c r="AD21" s="123">
        <v>17.52</v>
      </c>
      <c r="AE21" s="123">
        <v>63.52</v>
      </c>
      <c r="AF21" s="123">
        <v>40.67</v>
      </c>
      <c r="AG21" s="123">
        <v>14.44</v>
      </c>
      <c r="AH21" s="123">
        <v>295.22000000000003</v>
      </c>
      <c r="AI21" s="123"/>
      <c r="AJ21" s="123">
        <v>11.56</v>
      </c>
      <c r="AK21" s="121">
        <v>0.31</v>
      </c>
      <c r="AL21" s="121">
        <v>0</v>
      </c>
      <c r="AM21" s="123">
        <v>4.79</v>
      </c>
      <c r="AN21" s="121">
        <v>0.27</v>
      </c>
      <c r="AO21" s="123">
        <v>6.33</v>
      </c>
      <c r="AP21" s="123">
        <v>1.3</v>
      </c>
      <c r="AQ21" s="123">
        <v>24.55</v>
      </c>
      <c r="AR21" s="123"/>
      <c r="AS21" s="122">
        <v>701.77</v>
      </c>
      <c r="AT21" s="122">
        <v>1695.94</v>
      </c>
      <c r="AU21" s="123">
        <v>3436.11</v>
      </c>
      <c r="AV21" s="123">
        <v>763.29</v>
      </c>
      <c r="AW21" s="121">
        <v>2674.86</v>
      </c>
      <c r="AX21" s="123">
        <v>40.76</v>
      </c>
      <c r="AY21" s="123">
        <v>165.5</v>
      </c>
      <c r="AZ21" s="121">
        <v>696.81</v>
      </c>
      <c r="BA21" s="121">
        <v>0</v>
      </c>
      <c r="BB21" s="121">
        <v>0</v>
      </c>
      <c r="BC21" s="121">
        <v>10175.02</v>
      </c>
      <c r="BD21" s="123"/>
      <c r="BE21" s="123">
        <v>112.79</v>
      </c>
      <c r="BF21" s="123"/>
      <c r="BG21" s="123">
        <v>15.55</v>
      </c>
      <c r="BH21" s="123">
        <v>446.4</v>
      </c>
      <c r="BI21" s="121">
        <v>461.95</v>
      </c>
      <c r="BJ21" s="123"/>
      <c r="BK21" s="121">
        <v>0</v>
      </c>
      <c r="BL21" s="121">
        <v>0</v>
      </c>
      <c r="BM21" s="121">
        <v>0</v>
      </c>
      <c r="BN21" s="121">
        <v>0</v>
      </c>
      <c r="BO21" s="121"/>
      <c r="BP21" s="121">
        <v>106.27</v>
      </c>
      <c r="BQ21" s="121">
        <v>19.75</v>
      </c>
      <c r="BR21" s="121">
        <v>112.4</v>
      </c>
      <c r="BS21" s="123">
        <v>3.98</v>
      </c>
      <c r="BT21" s="123">
        <v>242.41</v>
      </c>
      <c r="BU21" s="123"/>
      <c r="BV21" s="122">
        <v>914.97</v>
      </c>
      <c r="BW21" s="121">
        <v>0</v>
      </c>
      <c r="BX21" s="121">
        <v>0</v>
      </c>
      <c r="BY21" s="121">
        <v>0</v>
      </c>
      <c r="BZ21" s="121">
        <v>0</v>
      </c>
      <c r="CA21" s="121">
        <v>0</v>
      </c>
      <c r="CB21" s="123">
        <v>914.97</v>
      </c>
      <c r="CC21" s="121">
        <v>0</v>
      </c>
      <c r="CD21" s="123">
        <v>1619.32</v>
      </c>
      <c r="CE21" s="123"/>
      <c r="CF21" s="122">
        <v>0.55000000000000004</v>
      </c>
      <c r="CG21" s="122">
        <v>3.02</v>
      </c>
      <c r="CH21" s="121">
        <v>0</v>
      </c>
      <c r="CI21" s="27">
        <v>48.99</v>
      </c>
      <c r="CJ21" s="121">
        <v>0</v>
      </c>
      <c r="CK21" s="27">
        <v>8.6199999999999992</v>
      </c>
      <c r="CL21" s="121">
        <v>0</v>
      </c>
      <c r="CM21" s="27">
        <v>102.69</v>
      </c>
      <c r="CN21" s="27">
        <v>163.88</v>
      </c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21"/>
      <c r="ES21" s="121"/>
      <c r="ET21" s="121"/>
      <c r="EU21" s="121"/>
      <c r="EV21" s="121"/>
      <c r="EW21" s="121"/>
      <c r="EX21" s="121"/>
      <c r="EY21" s="121"/>
      <c r="EZ21" s="121"/>
      <c r="FA21" s="121"/>
      <c r="FB21" s="121"/>
      <c r="FC21" s="121"/>
      <c r="FD21" s="121"/>
      <c r="FE21" s="121"/>
      <c r="FF21" s="121"/>
      <c r="FG21" s="121"/>
      <c r="FH21" s="121"/>
      <c r="FI21" s="121"/>
      <c r="FJ21" s="121"/>
      <c r="FK21" s="121"/>
      <c r="FL21" s="121"/>
      <c r="FM21" s="121"/>
      <c r="FN21" s="121"/>
      <c r="FO21" s="121"/>
      <c r="FP21" s="121"/>
      <c r="FQ21" s="121"/>
      <c r="FR21" s="121"/>
      <c r="FS21" s="121"/>
      <c r="FT21" s="121"/>
      <c r="FU21" s="121"/>
      <c r="FV21" s="121"/>
      <c r="FW21" s="121"/>
      <c r="FX21" s="121"/>
      <c r="FY21" s="121"/>
      <c r="FZ21" s="121"/>
    </row>
    <row r="22" spans="1:182" s="103" customFormat="1" ht="11.25" x14ac:dyDescent="0.2">
      <c r="A22" s="26">
        <v>1984</v>
      </c>
      <c r="B22" s="123">
        <v>10.6</v>
      </c>
      <c r="C22" s="121">
        <v>0</v>
      </c>
      <c r="D22" s="123">
        <v>10.6</v>
      </c>
      <c r="E22" s="122"/>
      <c r="F22" s="123">
        <v>6.52</v>
      </c>
      <c r="G22" s="121">
        <v>0</v>
      </c>
      <c r="H22" s="121">
        <v>0</v>
      </c>
      <c r="I22" s="123">
        <v>6.52</v>
      </c>
      <c r="J22" s="122"/>
      <c r="K22" s="121">
        <v>0.08</v>
      </c>
      <c r="L22" s="123">
        <v>2.58</v>
      </c>
      <c r="M22" s="123">
        <v>1.47</v>
      </c>
      <c r="N22" s="121">
        <v>0</v>
      </c>
      <c r="O22" s="121">
        <v>0</v>
      </c>
      <c r="P22" s="123">
        <v>69.8</v>
      </c>
      <c r="Q22" s="123">
        <v>73.930000000000007</v>
      </c>
      <c r="R22" s="122"/>
      <c r="S22" s="123">
        <v>26.95</v>
      </c>
      <c r="T22" s="123">
        <v>94.48</v>
      </c>
      <c r="U22" s="123">
        <v>26.6</v>
      </c>
      <c r="V22" s="123">
        <v>1084.06</v>
      </c>
      <c r="W22" s="123">
        <v>207.32</v>
      </c>
      <c r="X22" s="123">
        <v>292.70999999999998</v>
      </c>
      <c r="Y22" s="123">
        <v>18.79</v>
      </c>
      <c r="Z22" s="123">
        <v>150.05000000000001</v>
      </c>
      <c r="AA22" s="123">
        <v>1900.96</v>
      </c>
      <c r="AB22" s="122"/>
      <c r="AC22" s="123">
        <v>170.27</v>
      </c>
      <c r="AD22" s="123">
        <v>21.9</v>
      </c>
      <c r="AE22" s="123">
        <v>79.400000000000006</v>
      </c>
      <c r="AF22" s="123">
        <v>50.83</v>
      </c>
      <c r="AG22" s="123">
        <v>15.37</v>
      </c>
      <c r="AH22" s="123">
        <v>337.78</v>
      </c>
      <c r="AI22" s="123"/>
      <c r="AJ22" s="123">
        <v>19.23</v>
      </c>
      <c r="AK22" s="121">
        <v>0.38</v>
      </c>
      <c r="AL22" s="121">
        <v>0.01</v>
      </c>
      <c r="AM22" s="123">
        <v>7.78</v>
      </c>
      <c r="AN22" s="121">
        <v>0.44</v>
      </c>
      <c r="AO22" s="123">
        <v>7.88</v>
      </c>
      <c r="AP22" s="123">
        <v>1.6</v>
      </c>
      <c r="AQ22" s="123">
        <v>37.33</v>
      </c>
      <c r="AR22" s="123"/>
      <c r="AS22" s="122">
        <v>706.42</v>
      </c>
      <c r="AT22" s="122">
        <v>1707.24</v>
      </c>
      <c r="AU22" s="123">
        <v>3459.1</v>
      </c>
      <c r="AV22" s="123">
        <v>768.39</v>
      </c>
      <c r="AW22" s="121">
        <v>2692.71</v>
      </c>
      <c r="AX22" s="123">
        <v>41.03</v>
      </c>
      <c r="AY22" s="123">
        <v>166.64</v>
      </c>
      <c r="AZ22" s="121">
        <v>701.61</v>
      </c>
      <c r="BA22" s="121">
        <v>0</v>
      </c>
      <c r="BB22" s="121">
        <v>0</v>
      </c>
      <c r="BC22" s="121">
        <v>10243.129999999999</v>
      </c>
      <c r="BD22" s="123"/>
      <c r="BE22" s="123">
        <v>114.39</v>
      </c>
      <c r="BF22" s="123"/>
      <c r="BG22" s="123">
        <v>20.73</v>
      </c>
      <c r="BH22" s="123">
        <v>452.42</v>
      </c>
      <c r="BI22" s="121">
        <v>473.15</v>
      </c>
      <c r="BJ22" s="123"/>
      <c r="BK22" s="121">
        <v>0</v>
      </c>
      <c r="BL22" s="121">
        <v>0</v>
      </c>
      <c r="BM22" s="121">
        <v>0</v>
      </c>
      <c r="BN22" s="121">
        <v>0</v>
      </c>
      <c r="BO22" s="121"/>
      <c r="BP22" s="121">
        <v>107.77</v>
      </c>
      <c r="BQ22" s="121">
        <v>20.02</v>
      </c>
      <c r="BR22" s="121">
        <v>113.98</v>
      </c>
      <c r="BS22" s="123">
        <v>4.04</v>
      </c>
      <c r="BT22" s="123">
        <v>245.81</v>
      </c>
      <c r="BU22" s="123"/>
      <c r="BV22" s="122">
        <v>914.97</v>
      </c>
      <c r="BW22" s="121">
        <v>0</v>
      </c>
      <c r="BX22" s="121">
        <v>0</v>
      </c>
      <c r="BY22" s="121">
        <v>0</v>
      </c>
      <c r="BZ22" s="121">
        <v>0</v>
      </c>
      <c r="CA22" s="121">
        <v>0</v>
      </c>
      <c r="CB22" s="123">
        <v>914.97</v>
      </c>
      <c r="CC22" s="121">
        <v>0</v>
      </c>
      <c r="CD22" s="123">
        <v>1633.93</v>
      </c>
      <c r="CE22" s="123"/>
      <c r="CF22" s="122">
        <v>0.74</v>
      </c>
      <c r="CG22" s="122">
        <v>3.05</v>
      </c>
      <c r="CH22" s="121">
        <v>0</v>
      </c>
      <c r="CI22" s="27">
        <v>46.83</v>
      </c>
      <c r="CJ22" s="121">
        <v>0</v>
      </c>
      <c r="CK22" s="27">
        <v>12.11</v>
      </c>
      <c r="CL22" s="121">
        <v>0</v>
      </c>
      <c r="CM22" s="27">
        <v>103.11</v>
      </c>
      <c r="CN22" s="27">
        <v>165.84</v>
      </c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  <c r="DO22" s="121"/>
      <c r="DP22" s="121"/>
      <c r="DQ22" s="121"/>
      <c r="DR22" s="121"/>
      <c r="DS22" s="121"/>
      <c r="DT22" s="121"/>
      <c r="DU22" s="121"/>
      <c r="DV22" s="121"/>
      <c r="DW22" s="121"/>
      <c r="DX22" s="121"/>
      <c r="DY22" s="121"/>
      <c r="DZ22" s="121"/>
      <c r="EA22" s="121"/>
      <c r="EB22" s="121"/>
      <c r="EC22" s="121"/>
      <c r="ED22" s="121"/>
      <c r="EE22" s="121"/>
      <c r="EF22" s="121"/>
      <c r="EG22" s="121"/>
      <c r="EH22" s="121"/>
      <c r="EI22" s="121"/>
      <c r="EJ22" s="121"/>
      <c r="EK22" s="121"/>
      <c r="EL22" s="121"/>
      <c r="EM22" s="121"/>
      <c r="EN22" s="121"/>
      <c r="EO22" s="121"/>
      <c r="EP22" s="121"/>
      <c r="EQ22" s="121"/>
      <c r="ER22" s="121"/>
      <c r="ES22" s="121"/>
      <c r="ET22" s="121"/>
      <c r="EU22" s="121"/>
      <c r="EV22" s="121"/>
      <c r="EW22" s="121"/>
      <c r="EX22" s="121"/>
      <c r="EY22" s="121"/>
      <c r="EZ22" s="121"/>
      <c r="FA22" s="121"/>
      <c r="FB22" s="121"/>
      <c r="FC22" s="121"/>
      <c r="FD22" s="121"/>
      <c r="FE22" s="121"/>
      <c r="FF22" s="121"/>
      <c r="FG22" s="121"/>
      <c r="FH22" s="121"/>
      <c r="FI22" s="121"/>
      <c r="FJ22" s="121"/>
      <c r="FK22" s="121"/>
      <c r="FL22" s="121"/>
      <c r="FM22" s="121"/>
      <c r="FN22" s="121"/>
      <c r="FO22" s="121"/>
      <c r="FP22" s="121"/>
      <c r="FQ22" s="121"/>
      <c r="FR22" s="121"/>
      <c r="FS22" s="121"/>
      <c r="FT22" s="121"/>
      <c r="FU22" s="121"/>
      <c r="FV22" s="121"/>
      <c r="FW22" s="121"/>
      <c r="FX22" s="121"/>
      <c r="FY22" s="121"/>
      <c r="FZ22" s="121"/>
    </row>
    <row r="23" spans="1:182" s="103" customFormat="1" ht="11.25" x14ac:dyDescent="0.2">
      <c r="A23" s="26">
        <v>1985</v>
      </c>
      <c r="B23" s="123">
        <v>21.38</v>
      </c>
      <c r="C23" s="121">
        <v>0</v>
      </c>
      <c r="D23" s="123">
        <v>21.38</v>
      </c>
      <c r="E23" s="122"/>
      <c r="F23" s="123">
        <v>13.14</v>
      </c>
      <c r="G23" s="121">
        <v>0</v>
      </c>
      <c r="H23" s="121">
        <v>0</v>
      </c>
      <c r="I23" s="123">
        <v>13.14</v>
      </c>
      <c r="J23" s="122"/>
      <c r="K23" s="121">
        <v>0.16</v>
      </c>
      <c r="L23" s="123">
        <v>5.03</v>
      </c>
      <c r="M23" s="123">
        <v>2.97</v>
      </c>
      <c r="N23" s="121">
        <v>0</v>
      </c>
      <c r="O23" s="121">
        <v>0</v>
      </c>
      <c r="P23" s="123">
        <v>72.7</v>
      </c>
      <c r="Q23" s="123">
        <v>80.86</v>
      </c>
      <c r="R23" s="122"/>
      <c r="S23" s="123">
        <v>27.22</v>
      </c>
      <c r="T23" s="123">
        <v>97.91</v>
      </c>
      <c r="U23" s="123">
        <v>27.56</v>
      </c>
      <c r="V23" s="123">
        <v>1095.98</v>
      </c>
      <c r="W23" s="123">
        <v>214.01</v>
      </c>
      <c r="X23" s="123">
        <v>302.16000000000003</v>
      </c>
      <c r="Y23" s="123">
        <v>22.26</v>
      </c>
      <c r="Z23" s="123">
        <v>150.80000000000001</v>
      </c>
      <c r="AA23" s="123">
        <v>1937.9</v>
      </c>
      <c r="AB23" s="122"/>
      <c r="AC23" s="123">
        <v>181.5</v>
      </c>
      <c r="AD23" s="123">
        <v>26.28</v>
      </c>
      <c r="AE23" s="123">
        <v>95.28</v>
      </c>
      <c r="AF23" s="123">
        <v>61</v>
      </c>
      <c r="AG23" s="123">
        <v>16.3</v>
      </c>
      <c r="AH23" s="123">
        <v>380.37</v>
      </c>
      <c r="AI23" s="123"/>
      <c r="AJ23" s="123">
        <v>28.8</v>
      </c>
      <c r="AK23" s="121">
        <v>0.46</v>
      </c>
      <c r="AL23" s="121">
        <v>0.01</v>
      </c>
      <c r="AM23" s="123">
        <v>11.77</v>
      </c>
      <c r="AN23" s="123">
        <v>0.65</v>
      </c>
      <c r="AO23" s="123">
        <v>9.41</v>
      </c>
      <c r="AP23" s="123">
        <v>1.88</v>
      </c>
      <c r="AQ23" s="123">
        <v>52.96</v>
      </c>
      <c r="AR23" s="123"/>
      <c r="AS23" s="122">
        <v>711.08</v>
      </c>
      <c r="AT23" s="122">
        <v>1718.57</v>
      </c>
      <c r="AU23" s="123">
        <v>3482.13</v>
      </c>
      <c r="AV23" s="123">
        <v>773.5</v>
      </c>
      <c r="AW23" s="121">
        <v>2710.59</v>
      </c>
      <c r="AX23" s="123">
        <v>41.3</v>
      </c>
      <c r="AY23" s="123">
        <v>167.78</v>
      </c>
      <c r="AZ23" s="121">
        <v>706.45</v>
      </c>
      <c r="BA23" s="121">
        <v>0</v>
      </c>
      <c r="BB23" s="121">
        <v>0</v>
      </c>
      <c r="BC23" s="121">
        <v>10311.4</v>
      </c>
      <c r="BD23" s="123"/>
      <c r="BE23" s="123">
        <v>116.01</v>
      </c>
      <c r="BF23" s="123"/>
      <c r="BG23" s="123">
        <v>25.91</v>
      </c>
      <c r="BH23" s="123">
        <v>458.44</v>
      </c>
      <c r="BI23" s="121">
        <v>484.36</v>
      </c>
      <c r="BJ23" s="123"/>
      <c r="BK23" s="121">
        <v>0</v>
      </c>
      <c r="BL23" s="121">
        <v>0</v>
      </c>
      <c r="BM23" s="121">
        <v>0</v>
      </c>
      <c r="BN23" s="121">
        <v>0</v>
      </c>
      <c r="BO23" s="121"/>
      <c r="BP23" s="121">
        <v>109.26</v>
      </c>
      <c r="BQ23" s="121">
        <v>20.3</v>
      </c>
      <c r="BR23" s="121">
        <v>115.56</v>
      </c>
      <c r="BS23" s="123">
        <v>4.0999999999999996</v>
      </c>
      <c r="BT23" s="123">
        <v>249.21</v>
      </c>
      <c r="BU23" s="123"/>
      <c r="BV23" s="122">
        <v>914.97</v>
      </c>
      <c r="BW23" s="121">
        <v>0</v>
      </c>
      <c r="BX23" s="121">
        <v>0</v>
      </c>
      <c r="BY23" s="121">
        <v>0</v>
      </c>
      <c r="BZ23" s="121">
        <v>0</v>
      </c>
      <c r="CA23" s="121">
        <v>0</v>
      </c>
      <c r="CB23" s="123">
        <v>914.97</v>
      </c>
      <c r="CC23" s="121">
        <v>0</v>
      </c>
      <c r="CD23" s="123">
        <v>1648.54</v>
      </c>
      <c r="CE23" s="123"/>
      <c r="CF23" s="122">
        <v>0.92</v>
      </c>
      <c r="CG23" s="122">
        <v>3.08</v>
      </c>
      <c r="CH23" s="121">
        <v>0</v>
      </c>
      <c r="CI23" s="27">
        <v>44.67</v>
      </c>
      <c r="CJ23" s="121">
        <v>0</v>
      </c>
      <c r="CK23" s="27">
        <v>15.59</v>
      </c>
      <c r="CL23" s="121">
        <v>0</v>
      </c>
      <c r="CM23" s="27">
        <v>103.53</v>
      </c>
      <c r="CN23" s="27">
        <v>167.8</v>
      </c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  <c r="DO23" s="121"/>
      <c r="DP23" s="121"/>
      <c r="DQ23" s="121"/>
      <c r="DR23" s="121"/>
      <c r="DS23" s="121"/>
      <c r="DT23" s="121"/>
      <c r="DU23" s="121"/>
      <c r="DV23" s="121"/>
      <c r="DW23" s="121"/>
      <c r="DX23" s="121"/>
      <c r="DY23" s="121"/>
      <c r="DZ23" s="121"/>
      <c r="EA23" s="121"/>
      <c r="EB23" s="121"/>
      <c r="EC23" s="121"/>
      <c r="ED23" s="121"/>
      <c r="EE23" s="121"/>
      <c r="EF23" s="121"/>
      <c r="EG23" s="121"/>
      <c r="EH23" s="121"/>
      <c r="EI23" s="121"/>
      <c r="EJ23" s="121"/>
      <c r="EK23" s="121"/>
      <c r="EL23" s="121"/>
      <c r="EM23" s="121"/>
      <c r="EN23" s="121"/>
      <c r="EO23" s="121"/>
      <c r="EP23" s="121"/>
      <c r="EQ23" s="121"/>
      <c r="ER23" s="121"/>
      <c r="ES23" s="121"/>
      <c r="ET23" s="121"/>
      <c r="EU23" s="121"/>
      <c r="EV23" s="121"/>
      <c r="EW23" s="121"/>
      <c r="EX23" s="121"/>
      <c r="EY23" s="121"/>
      <c r="EZ23" s="121"/>
      <c r="FA23" s="121"/>
      <c r="FB23" s="121"/>
      <c r="FC23" s="121"/>
      <c r="FD23" s="121"/>
      <c r="FE23" s="121"/>
      <c r="FF23" s="121"/>
      <c r="FG23" s="121"/>
      <c r="FH23" s="121"/>
      <c r="FI23" s="121"/>
      <c r="FJ23" s="121"/>
      <c r="FK23" s="121"/>
      <c r="FL23" s="121"/>
      <c r="FM23" s="121"/>
      <c r="FN23" s="121"/>
      <c r="FO23" s="121"/>
      <c r="FP23" s="121"/>
      <c r="FQ23" s="121"/>
      <c r="FR23" s="121"/>
      <c r="FS23" s="121"/>
      <c r="FT23" s="121"/>
      <c r="FU23" s="121"/>
      <c r="FV23" s="121"/>
      <c r="FW23" s="121"/>
      <c r="FX23" s="121"/>
      <c r="FY23" s="121"/>
      <c r="FZ23" s="121"/>
    </row>
    <row r="24" spans="1:182" s="103" customFormat="1" ht="11.25" x14ac:dyDescent="0.2">
      <c r="A24" s="26">
        <v>1986</v>
      </c>
      <c r="B24" s="123">
        <v>32.22</v>
      </c>
      <c r="C24" s="121">
        <v>0</v>
      </c>
      <c r="D24" s="123">
        <v>32.22</v>
      </c>
      <c r="E24" s="122"/>
      <c r="F24" s="123">
        <v>19.8</v>
      </c>
      <c r="G24" s="121">
        <v>0</v>
      </c>
      <c r="H24" s="121">
        <v>0</v>
      </c>
      <c r="I24" s="123">
        <v>19.8</v>
      </c>
      <c r="J24" s="122"/>
      <c r="K24" s="121">
        <v>0.26</v>
      </c>
      <c r="L24" s="123">
        <v>8.07</v>
      </c>
      <c r="M24" s="123">
        <v>4.9800000000000004</v>
      </c>
      <c r="N24" s="121">
        <v>0</v>
      </c>
      <c r="O24" s="121">
        <v>0</v>
      </c>
      <c r="P24" s="123">
        <v>75.27</v>
      </c>
      <c r="Q24" s="123">
        <v>88.58</v>
      </c>
      <c r="R24" s="122"/>
      <c r="S24" s="123">
        <v>27.5</v>
      </c>
      <c r="T24" s="123">
        <v>101.27</v>
      </c>
      <c r="U24" s="123">
        <v>28.51</v>
      </c>
      <c r="V24" s="123">
        <v>1108.0999999999999</v>
      </c>
      <c r="W24" s="123">
        <v>220.46</v>
      </c>
      <c r="X24" s="123">
        <v>311.27</v>
      </c>
      <c r="Y24" s="123">
        <v>26.33</v>
      </c>
      <c r="Z24" s="123">
        <v>151.56</v>
      </c>
      <c r="AA24" s="123">
        <v>1974.99</v>
      </c>
      <c r="AB24" s="122"/>
      <c r="AC24" s="123">
        <v>192.76</v>
      </c>
      <c r="AD24" s="123">
        <v>30.66</v>
      </c>
      <c r="AE24" s="123">
        <v>111.16</v>
      </c>
      <c r="AF24" s="123">
        <v>71.17</v>
      </c>
      <c r="AG24" s="123">
        <v>17.23</v>
      </c>
      <c r="AH24" s="123">
        <v>422.98</v>
      </c>
      <c r="AI24" s="123"/>
      <c r="AJ24" s="123">
        <v>40.21</v>
      </c>
      <c r="AK24" s="123">
        <v>0.53</v>
      </c>
      <c r="AL24" s="121">
        <v>0.01</v>
      </c>
      <c r="AM24" s="123">
        <v>16.68</v>
      </c>
      <c r="AN24" s="123">
        <v>0.89</v>
      </c>
      <c r="AO24" s="123">
        <v>10.89</v>
      </c>
      <c r="AP24" s="123">
        <v>2.12</v>
      </c>
      <c r="AQ24" s="123">
        <v>71.34</v>
      </c>
      <c r="AR24" s="123"/>
      <c r="AS24" s="122">
        <v>715.58</v>
      </c>
      <c r="AT24" s="122">
        <v>1729.56</v>
      </c>
      <c r="AU24" s="123">
        <v>3504.55</v>
      </c>
      <c r="AV24" s="123">
        <v>778.47</v>
      </c>
      <c r="AW24" s="121">
        <v>2727.95</v>
      </c>
      <c r="AX24" s="123">
        <v>41.56</v>
      </c>
      <c r="AY24" s="123">
        <v>168.91</v>
      </c>
      <c r="AZ24" s="121">
        <v>711.2</v>
      </c>
      <c r="BA24" s="121">
        <v>0</v>
      </c>
      <c r="BB24" s="121">
        <v>0</v>
      </c>
      <c r="BC24" s="123">
        <v>10377.790000000001</v>
      </c>
      <c r="BD24" s="123"/>
      <c r="BE24" s="123">
        <v>117.66</v>
      </c>
      <c r="BF24" s="123"/>
      <c r="BG24" s="123">
        <v>31.1</v>
      </c>
      <c r="BH24" s="123">
        <v>464.47</v>
      </c>
      <c r="BI24" s="121">
        <v>495.56</v>
      </c>
      <c r="BJ24" s="123"/>
      <c r="BK24" s="121">
        <v>0</v>
      </c>
      <c r="BL24" s="121">
        <v>0</v>
      </c>
      <c r="BM24" s="123">
        <v>24.79</v>
      </c>
      <c r="BN24" s="121">
        <v>24.79</v>
      </c>
      <c r="BO24" s="121"/>
      <c r="BP24" s="121">
        <v>110.75</v>
      </c>
      <c r="BQ24" s="121">
        <v>20.58</v>
      </c>
      <c r="BR24" s="121">
        <v>117.14</v>
      </c>
      <c r="BS24" s="123">
        <v>4.1500000000000004</v>
      </c>
      <c r="BT24" s="123">
        <v>252.62</v>
      </c>
      <c r="BU24" s="123"/>
      <c r="BV24" s="122">
        <v>914.97</v>
      </c>
      <c r="BW24" s="121">
        <v>0</v>
      </c>
      <c r="BX24" s="121">
        <v>0</v>
      </c>
      <c r="BY24" s="121">
        <v>0</v>
      </c>
      <c r="BZ24" s="121">
        <v>0</v>
      </c>
      <c r="CA24" s="121">
        <v>0</v>
      </c>
      <c r="CB24" s="123">
        <v>914.97</v>
      </c>
      <c r="CC24" s="121">
        <v>0</v>
      </c>
      <c r="CD24" s="123">
        <v>1687.93</v>
      </c>
      <c r="CE24" s="123"/>
      <c r="CF24" s="122">
        <v>1.17</v>
      </c>
      <c r="CG24" s="122">
        <v>3.12</v>
      </c>
      <c r="CH24" s="121">
        <v>0</v>
      </c>
      <c r="CI24" s="27">
        <v>42.51</v>
      </c>
      <c r="CJ24" s="121">
        <v>0</v>
      </c>
      <c r="CK24" s="27">
        <v>19.079999999999998</v>
      </c>
      <c r="CL24" s="121">
        <v>0</v>
      </c>
      <c r="CM24" s="27">
        <v>103.94</v>
      </c>
      <c r="CN24" s="27">
        <v>169.82</v>
      </c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  <c r="DO24" s="121"/>
      <c r="DP24" s="121"/>
      <c r="DQ24" s="121"/>
      <c r="DR24" s="121"/>
      <c r="DS24" s="121"/>
      <c r="DT24" s="121"/>
      <c r="DU24" s="121"/>
      <c r="DV24" s="121"/>
      <c r="DW24" s="121"/>
      <c r="DX24" s="121"/>
      <c r="DY24" s="121"/>
      <c r="DZ24" s="121"/>
      <c r="EA24" s="121"/>
      <c r="EB24" s="121"/>
      <c r="EC24" s="121"/>
      <c r="ED24" s="121"/>
      <c r="EE24" s="121"/>
      <c r="EF24" s="121"/>
      <c r="EG24" s="121"/>
      <c r="EH24" s="121"/>
      <c r="EI24" s="121"/>
      <c r="EJ24" s="121"/>
      <c r="EK24" s="121"/>
      <c r="EL24" s="121"/>
      <c r="EM24" s="121"/>
      <c r="EN24" s="121"/>
      <c r="EO24" s="121"/>
      <c r="EP24" s="121"/>
      <c r="EQ24" s="121"/>
      <c r="ER24" s="121"/>
      <c r="ES24" s="121"/>
      <c r="ET24" s="121"/>
      <c r="EU24" s="121"/>
      <c r="EV24" s="121"/>
      <c r="EW24" s="121"/>
      <c r="EX24" s="121"/>
      <c r="EY24" s="121"/>
      <c r="EZ24" s="121"/>
      <c r="FA24" s="121"/>
      <c r="FB24" s="121"/>
      <c r="FC24" s="121"/>
      <c r="FD24" s="121"/>
      <c r="FE24" s="121"/>
      <c r="FF24" s="121"/>
      <c r="FG24" s="121"/>
      <c r="FH24" s="121"/>
      <c r="FI24" s="121"/>
      <c r="FJ24" s="121"/>
      <c r="FK24" s="121"/>
      <c r="FL24" s="121"/>
      <c r="FM24" s="121"/>
      <c r="FN24" s="121"/>
      <c r="FO24" s="121"/>
      <c r="FP24" s="121"/>
      <c r="FQ24" s="121"/>
      <c r="FR24" s="121"/>
      <c r="FS24" s="121"/>
      <c r="FT24" s="121"/>
      <c r="FU24" s="121"/>
      <c r="FV24" s="121"/>
      <c r="FW24" s="121"/>
      <c r="FX24" s="121"/>
      <c r="FY24" s="121"/>
      <c r="FZ24" s="121"/>
    </row>
    <row r="25" spans="1:182" s="103" customFormat="1" ht="11.25" x14ac:dyDescent="0.2">
      <c r="A25" s="26">
        <v>1987</v>
      </c>
      <c r="B25" s="123">
        <v>43.36</v>
      </c>
      <c r="C25" s="121">
        <v>0</v>
      </c>
      <c r="D25" s="123">
        <v>43.36</v>
      </c>
      <c r="E25" s="122"/>
      <c r="F25" s="123">
        <v>26.64</v>
      </c>
      <c r="G25" s="121">
        <v>0</v>
      </c>
      <c r="H25" s="121">
        <v>0</v>
      </c>
      <c r="I25" s="123">
        <v>26.64</v>
      </c>
      <c r="J25" s="122"/>
      <c r="K25" s="121">
        <v>0.37</v>
      </c>
      <c r="L25" s="123">
        <v>11.35</v>
      </c>
      <c r="M25" s="123">
        <v>7.53</v>
      </c>
      <c r="N25" s="121">
        <v>0</v>
      </c>
      <c r="O25" s="121">
        <v>0</v>
      </c>
      <c r="P25" s="123">
        <v>77.489999999999995</v>
      </c>
      <c r="Q25" s="123">
        <v>96.75</v>
      </c>
      <c r="R25" s="122"/>
      <c r="S25" s="123">
        <v>27.78</v>
      </c>
      <c r="T25" s="123">
        <v>104.57</v>
      </c>
      <c r="U25" s="123">
        <v>29.44</v>
      </c>
      <c r="V25" s="123">
        <v>1120.43</v>
      </c>
      <c r="W25" s="123">
        <v>226.67</v>
      </c>
      <c r="X25" s="123">
        <v>320.02999999999997</v>
      </c>
      <c r="Y25" s="123">
        <v>30.11</v>
      </c>
      <c r="Z25" s="123">
        <v>152.32</v>
      </c>
      <c r="AA25" s="123">
        <v>2011.33</v>
      </c>
      <c r="AB25" s="122"/>
      <c r="AC25" s="123">
        <v>203.42</v>
      </c>
      <c r="AD25" s="123">
        <v>35.04</v>
      </c>
      <c r="AE25" s="123">
        <v>127.04</v>
      </c>
      <c r="AF25" s="123">
        <v>81.34</v>
      </c>
      <c r="AG25" s="123">
        <v>18.100000000000001</v>
      </c>
      <c r="AH25" s="123">
        <v>464.94</v>
      </c>
      <c r="AI25" s="123"/>
      <c r="AJ25" s="123">
        <v>53.43</v>
      </c>
      <c r="AK25" s="123">
        <v>0.6</v>
      </c>
      <c r="AL25" s="121">
        <v>0.01</v>
      </c>
      <c r="AM25" s="123">
        <v>22.46</v>
      </c>
      <c r="AN25" s="123">
        <v>1.1599999999999999</v>
      </c>
      <c r="AO25" s="123">
        <v>12.31</v>
      </c>
      <c r="AP25" s="123">
        <v>2.33</v>
      </c>
      <c r="AQ25" s="123">
        <v>92.3</v>
      </c>
      <c r="AR25" s="123"/>
      <c r="AS25" s="122">
        <v>719.88</v>
      </c>
      <c r="AT25" s="122">
        <v>1740.14</v>
      </c>
      <c r="AU25" s="123">
        <v>3526.25</v>
      </c>
      <c r="AV25" s="123">
        <v>783.27</v>
      </c>
      <c r="AW25" s="121">
        <v>2744.7</v>
      </c>
      <c r="AX25" s="123">
        <v>41.82</v>
      </c>
      <c r="AY25" s="123">
        <v>170.02</v>
      </c>
      <c r="AZ25" s="121">
        <v>715.88</v>
      </c>
      <c r="BA25" s="121">
        <v>0</v>
      </c>
      <c r="BB25" s="121">
        <v>0</v>
      </c>
      <c r="BC25" s="123">
        <v>10441.969999999999</v>
      </c>
      <c r="BD25" s="123"/>
      <c r="BE25" s="123">
        <v>119.33</v>
      </c>
      <c r="BF25" s="123"/>
      <c r="BG25" s="123">
        <v>36.28</v>
      </c>
      <c r="BH25" s="123">
        <v>470.49</v>
      </c>
      <c r="BI25" s="121">
        <v>506.77</v>
      </c>
      <c r="BJ25" s="123"/>
      <c r="BK25" s="121">
        <v>0</v>
      </c>
      <c r="BL25" s="121">
        <v>0</v>
      </c>
      <c r="BM25" s="123">
        <v>68.849999999999994</v>
      </c>
      <c r="BN25" s="121">
        <v>68.849999999999994</v>
      </c>
      <c r="BO25" s="123"/>
      <c r="BP25" s="123">
        <v>112.24</v>
      </c>
      <c r="BQ25" s="121">
        <v>20.85</v>
      </c>
      <c r="BR25" s="121">
        <v>118.72</v>
      </c>
      <c r="BS25" s="123">
        <v>4.21</v>
      </c>
      <c r="BT25" s="123">
        <v>256.02</v>
      </c>
      <c r="BU25" s="123"/>
      <c r="BV25" s="122">
        <v>914.97</v>
      </c>
      <c r="BW25" s="121">
        <v>0</v>
      </c>
      <c r="BX25" s="123">
        <v>6.91</v>
      </c>
      <c r="BY25" s="121">
        <v>117.2</v>
      </c>
      <c r="BZ25" s="121">
        <v>0</v>
      </c>
      <c r="CA25" s="121">
        <v>0</v>
      </c>
      <c r="CB25" s="123">
        <v>1039.08</v>
      </c>
      <c r="CC25" s="121">
        <v>0</v>
      </c>
      <c r="CD25" s="123">
        <v>1870.72</v>
      </c>
      <c r="CE25" s="123"/>
      <c r="CF25" s="122">
        <v>1.41</v>
      </c>
      <c r="CG25" s="122">
        <v>3.14</v>
      </c>
      <c r="CH25" s="121">
        <v>0</v>
      </c>
      <c r="CI25" s="27">
        <v>40.4</v>
      </c>
      <c r="CJ25" s="121">
        <v>0</v>
      </c>
      <c r="CK25" s="27">
        <v>22.56</v>
      </c>
      <c r="CL25" s="121">
        <v>0</v>
      </c>
      <c r="CM25" s="27">
        <v>104.36</v>
      </c>
      <c r="CN25" s="27">
        <v>171.87</v>
      </c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  <c r="DO25" s="121"/>
      <c r="DP25" s="121"/>
      <c r="DQ25" s="121"/>
      <c r="DR25" s="121"/>
      <c r="DS25" s="121"/>
      <c r="DT25" s="121"/>
      <c r="DU25" s="121"/>
      <c r="DV25" s="121"/>
      <c r="DW25" s="121"/>
      <c r="DX25" s="121"/>
      <c r="DY25" s="121"/>
      <c r="DZ25" s="121"/>
      <c r="EA25" s="121"/>
      <c r="EB25" s="121"/>
      <c r="EC25" s="121"/>
      <c r="ED25" s="121"/>
      <c r="EE25" s="121"/>
      <c r="EF25" s="121"/>
      <c r="EG25" s="121"/>
      <c r="EH25" s="121"/>
      <c r="EI25" s="121"/>
      <c r="EJ25" s="121"/>
      <c r="EK25" s="121"/>
      <c r="EL25" s="121"/>
      <c r="EM25" s="121"/>
      <c r="EN25" s="121"/>
      <c r="EO25" s="121"/>
      <c r="EP25" s="121"/>
      <c r="EQ25" s="121"/>
      <c r="ER25" s="121"/>
      <c r="ES25" s="121"/>
      <c r="ET25" s="121"/>
      <c r="EU25" s="121"/>
      <c r="EV25" s="121"/>
      <c r="EW25" s="121"/>
      <c r="EX25" s="121"/>
      <c r="EY25" s="121"/>
      <c r="EZ25" s="121"/>
      <c r="FA25" s="121"/>
      <c r="FB25" s="121"/>
      <c r="FC25" s="121"/>
      <c r="FD25" s="121"/>
      <c r="FE25" s="121"/>
      <c r="FF25" s="121"/>
      <c r="FG25" s="121"/>
      <c r="FH25" s="121"/>
      <c r="FI25" s="121"/>
      <c r="FJ25" s="121"/>
      <c r="FK25" s="121"/>
      <c r="FL25" s="121"/>
      <c r="FM25" s="121"/>
      <c r="FN25" s="121"/>
      <c r="FO25" s="121"/>
      <c r="FP25" s="121"/>
      <c r="FQ25" s="121"/>
      <c r="FR25" s="121"/>
      <c r="FS25" s="121"/>
      <c r="FT25" s="121"/>
      <c r="FU25" s="121"/>
      <c r="FV25" s="121"/>
      <c r="FW25" s="121"/>
      <c r="FX25" s="121"/>
      <c r="FY25" s="121"/>
      <c r="FZ25" s="121"/>
    </row>
    <row r="26" spans="1:182" s="103" customFormat="1" ht="11.25" x14ac:dyDescent="0.2">
      <c r="A26" s="26">
        <v>1988</v>
      </c>
      <c r="B26" s="123">
        <v>54.89</v>
      </c>
      <c r="C26" s="121">
        <v>0</v>
      </c>
      <c r="D26" s="123">
        <v>54.89</v>
      </c>
      <c r="E26" s="122"/>
      <c r="F26" s="123">
        <v>33.72</v>
      </c>
      <c r="G26" s="121">
        <v>0</v>
      </c>
      <c r="H26" s="121">
        <v>0</v>
      </c>
      <c r="I26" s="123">
        <v>33.72</v>
      </c>
      <c r="J26" s="122"/>
      <c r="K26" s="121">
        <v>0.49</v>
      </c>
      <c r="L26" s="123">
        <v>14.54</v>
      </c>
      <c r="M26" s="123">
        <v>10.59</v>
      </c>
      <c r="N26" s="121">
        <v>0</v>
      </c>
      <c r="O26" s="121">
        <v>0</v>
      </c>
      <c r="P26" s="123">
        <v>79.34</v>
      </c>
      <c r="Q26" s="123">
        <v>104.96</v>
      </c>
      <c r="R26" s="122"/>
      <c r="S26" s="123">
        <v>28.06</v>
      </c>
      <c r="T26" s="123">
        <v>107.8</v>
      </c>
      <c r="U26" s="123">
        <v>30.35</v>
      </c>
      <c r="V26" s="123">
        <v>1132.96</v>
      </c>
      <c r="W26" s="123">
        <v>232.62</v>
      </c>
      <c r="X26" s="123">
        <v>328.43</v>
      </c>
      <c r="Y26" s="123">
        <v>33.81</v>
      </c>
      <c r="Z26" s="123">
        <v>153.08000000000001</v>
      </c>
      <c r="AA26" s="123">
        <v>2047.11</v>
      </c>
      <c r="AB26" s="122"/>
      <c r="AC26" s="123">
        <v>213.47</v>
      </c>
      <c r="AD26" s="123">
        <v>39.42</v>
      </c>
      <c r="AE26" s="123">
        <v>142.91999999999999</v>
      </c>
      <c r="AF26" s="123">
        <v>91.5</v>
      </c>
      <c r="AG26" s="123">
        <v>18.91</v>
      </c>
      <c r="AH26" s="123">
        <v>506.23</v>
      </c>
      <c r="AI26" s="123"/>
      <c r="AJ26" s="123">
        <v>68.37</v>
      </c>
      <c r="AK26" s="123">
        <v>0.67</v>
      </c>
      <c r="AL26" s="121">
        <v>0.01</v>
      </c>
      <c r="AM26" s="123">
        <v>29.01</v>
      </c>
      <c r="AN26" s="123">
        <v>1.43</v>
      </c>
      <c r="AO26" s="123">
        <v>13.65</v>
      </c>
      <c r="AP26" s="123">
        <v>2.5</v>
      </c>
      <c r="AQ26" s="123">
        <v>115.66</v>
      </c>
      <c r="AR26" s="123"/>
      <c r="AS26" s="122">
        <v>724.01</v>
      </c>
      <c r="AT26" s="122">
        <v>1750.37</v>
      </c>
      <c r="AU26" s="123">
        <v>3547.32</v>
      </c>
      <c r="AV26" s="123">
        <v>787.93</v>
      </c>
      <c r="AW26" s="121">
        <v>2760.92</v>
      </c>
      <c r="AX26" s="123">
        <v>42.06</v>
      </c>
      <c r="AY26" s="123">
        <v>171.1</v>
      </c>
      <c r="AZ26" s="121">
        <v>720.47</v>
      </c>
      <c r="BA26" s="121">
        <v>0</v>
      </c>
      <c r="BB26" s="121">
        <v>0</v>
      </c>
      <c r="BC26" s="123">
        <v>10504.2</v>
      </c>
      <c r="BD26" s="123"/>
      <c r="BE26" s="123">
        <v>121.02</v>
      </c>
      <c r="BF26" s="123"/>
      <c r="BG26" s="123">
        <v>41.46</v>
      </c>
      <c r="BH26" s="123">
        <v>476.51</v>
      </c>
      <c r="BI26" s="121">
        <v>517.97</v>
      </c>
      <c r="BJ26" s="123"/>
      <c r="BK26" s="121">
        <v>0</v>
      </c>
      <c r="BL26" s="121">
        <v>0</v>
      </c>
      <c r="BM26" s="123">
        <v>112.87</v>
      </c>
      <c r="BN26" s="121">
        <v>112.87</v>
      </c>
      <c r="BO26" s="123"/>
      <c r="BP26" s="123">
        <v>113.74</v>
      </c>
      <c r="BQ26" s="121">
        <v>21.13</v>
      </c>
      <c r="BR26" s="121">
        <v>120.29</v>
      </c>
      <c r="BS26" s="123">
        <v>4.26</v>
      </c>
      <c r="BT26" s="123">
        <v>259.43</v>
      </c>
      <c r="BU26" s="123"/>
      <c r="BV26" s="122">
        <v>914.97</v>
      </c>
      <c r="BW26" s="121">
        <v>0</v>
      </c>
      <c r="BX26" s="123">
        <v>13.82</v>
      </c>
      <c r="BY26" s="121">
        <v>234.41</v>
      </c>
      <c r="BZ26" s="121">
        <v>0</v>
      </c>
      <c r="CA26" s="121">
        <v>0</v>
      </c>
      <c r="CB26" s="123">
        <v>1163.19</v>
      </c>
      <c r="CC26" s="121">
        <v>0</v>
      </c>
      <c r="CD26" s="123">
        <v>2053.4699999999998</v>
      </c>
      <c r="CE26" s="123"/>
      <c r="CF26" s="122">
        <v>1.65</v>
      </c>
      <c r="CG26" s="122">
        <v>3.18</v>
      </c>
      <c r="CH26" s="121">
        <v>0</v>
      </c>
      <c r="CI26" s="27">
        <v>38.28</v>
      </c>
      <c r="CJ26" s="121">
        <v>0</v>
      </c>
      <c r="CK26" s="27">
        <v>26.05</v>
      </c>
      <c r="CL26" s="121">
        <v>0</v>
      </c>
      <c r="CM26" s="27">
        <v>104.78</v>
      </c>
      <c r="CN26" s="27">
        <v>173.94</v>
      </c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  <c r="DO26" s="121"/>
      <c r="DP26" s="121"/>
      <c r="DQ26" s="121"/>
      <c r="DR26" s="121"/>
      <c r="DS26" s="121"/>
      <c r="DT26" s="121"/>
      <c r="DU26" s="121"/>
      <c r="DV26" s="121"/>
      <c r="DW26" s="121"/>
      <c r="DX26" s="121"/>
      <c r="DY26" s="121"/>
      <c r="DZ26" s="121"/>
      <c r="EA26" s="121"/>
      <c r="EB26" s="121"/>
      <c r="EC26" s="121"/>
      <c r="ED26" s="121"/>
      <c r="EE26" s="121"/>
      <c r="EF26" s="121"/>
      <c r="EG26" s="121"/>
      <c r="EH26" s="121"/>
      <c r="EI26" s="121"/>
      <c r="EJ26" s="121"/>
      <c r="EK26" s="121"/>
      <c r="EL26" s="121"/>
      <c r="EM26" s="121"/>
      <c r="EN26" s="121"/>
      <c r="EO26" s="121"/>
      <c r="EP26" s="121"/>
      <c r="EQ26" s="121"/>
      <c r="ER26" s="121"/>
      <c r="ES26" s="121"/>
      <c r="ET26" s="121"/>
      <c r="EU26" s="121"/>
      <c r="EV26" s="121"/>
      <c r="EW26" s="121"/>
      <c r="EX26" s="121"/>
      <c r="EY26" s="121"/>
      <c r="EZ26" s="121"/>
      <c r="FA26" s="121"/>
      <c r="FB26" s="121"/>
      <c r="FC26" s="121"/>
      <c r="FD26" s="121"/>
      <c r="FE26" s="121"/>
      <c r="FF26" s="121"/>
      <c r="FG26" s="121"/>
      <c r="FH26" s="121"/>
      <c r="FI26" s="121"/>
      <c r="FJ26" s="121"/>
      <c r="FK26" s="121"/>
      <c r="FL26" s="121"/>
      <c r="FM26" s="121"/>
      <c r="FN26" s="121"/>
      <c r="FO26" s="121"/>
      <c r="FP26" s="121"/>
      <c r="FQ26" s="121"/>
      <c r="FR26" s="121"/>
      <c r="FS26" s="121"/>
      <c r="FT26" s="121"/>
      <c r="FU26" s="121"/>
      <c r="FV26" s="121"/>
      <c r="FW26" s="121"/>
      <c r="FX26" s="121"/>
      <c r="FY26" s="121"/>
      <c r="FZ26" s="121"/>
    </row>
    <row r="27" spans="1:182" s="103" customFormat="1" ht="11.25" x14ac:dyDescent="0.2">
      <c r="A27" s="26">
        <v>1989</v>
      </c>
      <c r="B27" s="123">
        <v>66.59</v>
      </c>
      <c r="C27" s="121">
        <v>0</v>
      </c>
      <c r="D27" s="123">
        <v>66.59</v>
      </c>
      <c r="E27" s="122"/>
      <c r="F27" s="123">
        <v>40.99</v>
      </c>
      <c r="G27" s="121">
        <v>0</v>
      </c>
      <c r="H27" s="121">
        <v>0</v>
      </c>
      <c r="I27" s="123">
        <v>40.99</v>
      </c>
      <c r="J27" s="122"/>
      <c r="K27" s="123">
        <v>0.61</v>
      </c>
      <c r="L27" s="123">
        <v>17.510000000000002</v>
      </c>
      <c r="M27" s="123">
        <v>14.02</v>
      </c>
      <c r="N27" s="121">
        <v>0</v>
      </c>
      <c r="O27" s="121">
        <v>0</v>
      </c>
      <c r="P27" s="123">
        <v>80.8</v>
      </c>
      <c r="Q27" s="123">
        <v>112.93</v>
      </c>
      <c r="R27" s="122"/>
      <c r="S27" s="123">
        <v>28.34</v>
      </c>
      <c r="T27" s="123">
        <v>110.96</v>
      </c>
      <c r="U27" s="123">
        <v>31.24</v>
      </c>
      <c r="V27" s="123">
        <v>1145.71</v>
      </c>
      <c r="W27" s="123">
        <v>238.3</v>
      </c>
      <c r="X27" s="123">
        <v>336.45</v>
      </c>
      <c r="Y27" s="123">
        <v>37.93</v>
      </c>
      <c r="Z27" s="123">
        <v>153.85</v>
      </c>
      <c r="AA27" s="123">
        <v>2082.79</v>
      </c>
      <c r="AB27" s="122"/>
      <c r="AC27" s="123">
        <v>222.92</v>
      </c>
      <c r="AD27" s="123">
        <v>43.8</v>
      </c>
      <c r="AE27" s="123">
        <v>158.80000000000001</v>
      </c>
      <c r="AF27" s="123">
        <v>101.67</v>
      </c>
      <c r="AG27" s="123">
        <v>19.66</v>
      </c>
      <c r="AH27" s="123">
        <v>546.86</v>
      </c>
      <c r="AI27" s="123"/>
      <c r="AJ27" s="123">
        <v>83.4</v>
      </c>
      <c r="AK27" s="123">
        <v>0.74</v>
      </c>
      <c r="AL27" s="121">
        <v>0.01</v>
      </c>
      <c r="AM27" s="123">
        <v>36.25</v>
      </c>
      <c r="AN27" s="123">
        <v>1.71</v>
      </c>
      <c r="AO27" s="123">
        <v>14.88</v>
      </c>
      <c r="AP27" s="123">
        <v>2.62</v>
      </c>
      <c r="AQ27" s="123">
        <v>139.61000000000001</v>
      </c>
      <c r="AR27" s="123"/>
      <c r="AS27" s="122">
        <v>727.95</v>
      </c>
      <c r="AT27" s="122">
        <v>1760.23</v>
      </c>
      <c r="AU27" s="123">
        <v>3567.74</v>
      </c>
      <c r="AV27" s="123">
        <v>792.44</v>
      </c>
      <c r="AW27" s="121">
        <v>2776.6</v>
      </c>
      <c r="AX27" s="123">
        <v>42.3</v>
      </c>
      <c r="AY27" s="123">
        <v>172.17</v>
      </c>
      <c r="AZ27" s="121">
        <v>724.98</v>
      </c>
      <c r="BA27" s="121">
        <v>0</v>
      </c>
      <c r="BB27" s="121">
        <v>0</v>
      </c>
      <c r="BC27" s="123">
        <v>10564.42</v>
      </c>
      <c r="BD27" s="123"/>
      <c r="BE27" s="123">
        <v>122.74</v>
      </c>
      <c r="BF27" s="123"/>
      <c r="BG27" s="123">
        <v>46.65</v>
      </c>
      <c r="BH27" s="123">
        <v>482.53</v>
      </c>
      <c r="BI27" s="121">
        <v>529.17999999999995</v>
      </c>
      <c r="BJ27" s="123"/>
      <c r="BK27" s="121">
        <v>0</v>
      </c>
      <c r="BL27" s="121">
        <v>0</v>
      </c>
      <c r="BM27" s="123">
        <v>156.77000000000001</v>
      </c>
      <c r="BN27" s="121">
        <v>156.77000000000001</v>
      </c>
      <c r="BO27" s="123"/>
      <c r="BP27" s="123">
        <v>115.23</v>
      </c>
      <c r="BQ27" s="121">
        <v>21.41</v>
      </c>
      <c r="BR27" s="121">
        <v>121.87</v>
      </c>
      <c r="BS27" s="123">
        <v>4.32</v>
      </c>
      <c r="BT27" s="123">
        <v>262.83</v>
      </c>
      <c r="BU27" s="123"/>
      <c r="BV27" s="122">
        <v>914.97</v>
      </c>
      <c r="BW27" s="121">
        <v>0</v>
      </c>
      <c r="BX27" s="123">
        <v>20.73</v>
      </c>
      <c r="BY27" s="121">
        <v>351.61</v>
      </c>
      <c r="BZ27" s="121">
        <v>0</v>
      </c>
      <c r="CA27" s="121">
        <v>0</v>
      </c>
      <c r="CB27" s="123">
        <v>1287.31</v>
      </c>
      <c r="CC27" s="121">
        <v>0</v>
      </c>
      <c r="CD27" s="123">
        <v>2236.08</v>
      </c>
      <c r="CE27" s="123"/>
      <c r="CF27" s="122">
        <v>1.9</v>
      </c>
      <c r="CG27" s="122">
        <v>3.21</v>
      </c>
      <c r="CH27" s="121">
        <v>0</v>
      </c>
      <c r="CI27" s="27">
        <v>36.119999999999997</v>
      </c>
      <c r="CJ27" s="121">
        <v>0</v>
      </c>
      <c r="CK27" s="27">
        <v>29.53</v>
      </c>
      <c r="CL27" s="121">
        <v>0</v>
      </c>
      <c r="CM27" s="27">
        <v>105.2</v>
      </c>
      <c r="CN27" s="27">
        <v>175.96</v>
      </c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  <c r="DO27" s="121"/>
      <c r="DP27" s="121"/>
      <c r="DQ27" s="121"/>
      <c r="DR27" s="121"/>
      <c r="DS27" s="121"/>
      <c r="DT27" s="121"/>
      <c r="DU27" s="121"/>
      <c r="DV27" s="121"/>
      <c r="DW27" s="121"/>
      <c r="DX27" s="121"/>
      <c r="DY27" s="121"/>
      <c r="DZ27" s="121"/>
      <c r="EA27" s="121"/>
      <c r="EB27" s="121"/>
      <c r="EC27" s="121"/>
      <c r="ED27" s="121"/>
      <c r="EE27" s="121"/>
      <c r="EF27" s="121"/>
      <c r="EG27" s="121"/>
      <c r="EH27" s="121"/>
      <c r="EI27" s="121"/>
      <c r="EJ27" s="121"/>
      <c r="EK27" s="121"/>
      <c r="EL27" s="121"/>
      <c r="EM27" s="121"/>
      <c r="EN27" s="121"/>
      <c r="EO27" s="121"/>
      <c r="EP27" s="121"/>
      <c r="EQ27" s="121"/>
      <c r="ER27" s="121"/>
      <c r="ES27" s="121"/>
      <c r="ET27" s="121"/>
      <c r="EU27" s="121"/>
      <c r="EV27" s="121"/>
      <c r="EW27" s="121"/>
      <c r="EX27" s="121"/>
      <c r="EY27" s="121"/>
      <c r="EZ27" s="121"/>
      <c r="FA27" s="121"/>
      <c r="FB27" s="121"/>
      <c r="FC27" s="121"/>
      <c r="FD27" s="121"/>
      <c r="FE27" s="121"/>
      <c r="FF27" s="121"/>
      <c r="FG27" s="121"/>
      <c r="FH27" s="121"/>
      <c r="FI27" s="121"/>
      <c r="FJ27" s="121"/>
      <c r="FK27" s="121"/>
      <c r="FL27" s="121"/>
      <c r="FM27" s="121"/>
      <c r="FN27" s="121"/>
      <c r="FO27" s="121"/>
      <c r="FP27" s="121"/>
      <c r="FQ27" s="121"/>
      <c r="FR27" s="121"/>
      <c r="FS27" s="121"/>
      <c r="FT27" s="121"/>
      <c r="FU27" s="121"/>
      <c r="FV27" s="121"/>
      <c r="FW27" s="121"/>
      <c r="FX27" s="121"/>
      <c r="FY27" s="121"/>
      <c r="FZ27" s="121"/>
    </row>
    <row r="28" spans="1:182" s="103" customFormat="1" ht="30" customHeight="1" x14ac:dyDescent="0.2">
      <c r="A28" s="26">
        <v>1990</v>
      </c>
      <c r="B28" s="123">
        <v>76.78</v>
      </c>
      <c r="C28" s="123">
        <v>0.59</v>
      </c>
      <c r="D28" s="123">
        <v>77.37</v>
      </c>
      <c r="E28" s="122"/>
      <c r="F28" s="123">
        <v>47.48</v>
      </c>
      <c r="G28" s="121">
        <v>0</v>
      </c>
      <c r="H28" s="121">
        <v>0</v>
      </c>
      <c r="I28" s="123">
        <v>47.48</v>
      </c>
      <c r="J28" s="122"/>
      <c r="K28" s="123">
        <v>0.72</v>
      </c>
      <c r="L28" s="123">
        <v>20.170000000000002</v>
      </c>
      <c r="M28" s="123">
        <v>17.7</v>
      </c>
      <c r="N28" s="121">
        <v>0</v>
      </c>
      <c r="O28" s="121">
        <v>0</v>
      </c>
      <c r="P28" s="123">
        <v>81.84</v>
      </c>
      <c r="Q28" s="123">
        <v>120.43</v>
      </c>
      <c r="R28" s="122"/>
      <c r="S28" s="123">
        <v>28.63</v>
      </c>
      <c r="T28" s="123">
        <v>114.05</v>
      </c>
      <c r="U28" s="123">
        <v>32.11</v>
      </c>
      <c r="V28" s="123">
        <v>1158.68</v>
      </c>
      <c r="W28" s="123">
        <v>243.71</v>
      </c>
      <c r="X28" s="123">
        <v>344.09</v>
      </c>
      <c r="Y28" s="123">
        <v>41.79</v>
      </c>
      <c r="Z28" s="123">
        <v>154.63</v>
      </c>
      <c r="AA28" s="123">
        <v>2117.67</v>
      </c>
      <c r="AB28" s="122"/>
      <c r="AC28" s="123">
        <v>234.9</v>
      </c>
      <c r="AD28" s="123">
        <v>48.71</v>
      </c>
      <c r="AE28" s="123">
        <v>176.6</v>
      </c>
      <c r="AF28" s="123">
        <v>113.06</v>
      </c>
      <c r="AG28" s="123">
        <v>21.09</v>
      </c>
      <c r="AH28" s="123">
        <v>594.36</v>
      </c>
      <c r="AI28" s="123"/>
      <c r="AJ28" s="123">
        <v>95.67</v>
      </c>
      <c r="AK28" s="123">
        <v>0.8</v>
      </c>
      <c r="AL28" s="121">
        <v>0.01</v>
      </c>
      <c r="AM28" s="123">
        <v>44.05</v>
      </c>
      <c r="AN28" s="123">
        <v>1.94</v>
      </c>
      <c r="AO28" s="123">
        <v>15.98</v>
      </c>
      <c r="AP28" s="123">
        <v>2.7</v>
      </c>
      <c r="AQ28" s="123">
        <v>161.15</v>
      </c>
      <c r="AR28" s="123"/>
      <c r="AS28" s="122">
        <v>731.77</v>
      </c>
      <c r="AT28" s="122">
        <v>1769.86</v>
      </c>
      <c r="AU28" s="123">
        <v>3587.77</v>
      </c>
      <c r="AV28" s="123">
        <v>796.86</v>
      </c>
      <c r="AW28" s="121">
        <v>2791.93</v>
      </c>
      <c r="AX28" s="123">
        <v>42.53</v>
      </c>
      <c r="AY28" s="123">
        <v>173.21</v>
      </c>
      <c r="AZ28" s="121">
        <v>729.42</v>
      </c>
      <c r="BA28" s="121">
        <v>0</v>
      </c>
      <c r="BB28" s="121">
        <v>0</v>
      </c>
      <c r="BC28" s="123">
        <v>10623.35</v>
      </c>
      <c r="BD28" s="123"/>
      <c r="BE28" s="123">
        <v>124.48</v>
      </c>
      <c r="BF28" s="123"/>
      <c r="BG28" s="123">
        <v>51.83</v>
      </c>
      <c r="BH28" s="123">
        <v>488.56</v>
      </c>
      <c r="BI28" s="121">
        <v>540.38</v>
      </c>
      <c r="BJ28" s="123"/>
      <c r="BK28" s="121">
        <v>0</v>
      </c>
      <c r="BL28" s="121">
        <v>0</v>
      </c>
      <c r="BM28" s="123">
        <v>200.98</v>
      </c>
      <c r="BN28" s="123">
        <v>200.98</v>
      </c>
      <c r="BO28" s="123"/>
      <c r="BP28" s="123">
        <v>116.72</v>
      </c>
      <c r="BQ28" s="123">
        <v>21.69</v>
      </c>
      <c r="BR28" s="123">
        <v>123.45</v>
      </c>
      <c r="BS28" s="123">
        <v>4.38</v>
      </c>
      <c r="BT28" s="123">
        <v>266.23</v>
      </c>
      <c r="BU28" s="123"/>
      <c r="BV28" s="122">
        <v>914.97</v>
      </c>
      <c r="BW28" s="123">
        <v>1.67</v>
      </c>
      <c r="BX28" s="123">
        <v>27.64</v>
      </c>
      <c r="BY28" s="121">
        <v>468.82</v>
      </c>
      <c r="BZ28" s="123">
        <v>14.19</v>
      </c>
      <c r="CA28" s="121">
        <v>27.35</v>
      </c>
      <c r="CB28" s="123">
        <v>1454.63</v>
      </c>
      <c r="CC28" s="121">
        <v>0</v>
      </c>
      <c r="CD28" s="123">
        <v>2462.23</v>
      </c>
      <c r="CE28" s="123"/>
      <c r="CF28" s="122">
        <v>2.14</v>
      </c>
      <c r="CG28" s="122">
        <v>3.26</v>
      </c>
      <c r="CH28" s="121">
        <v>0</v>
      </c>
      <c r="CI28" s="27">
        <v>34</v>
      </c>
      <c r="CJ28" s="121">
        <v>0</v>
      </c>
      <c r="CK28" s="27">
        <v>33.020000000000003</v>
      </c>
      <c r="CL28" s="121">
        <v>0</v>
      </c>
      <c r="CM28" s="27">
        <v>105.61</v>
      </c>
      <c r="CN28" s="27">
        <v>178.03</v>
      </c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  <c r="DO28" s="121"/>
      <c r="DP28" s="121"/>
      <c r="DQ28" s="121"/>
      <c r="DR28" s="121"/>
      <c r="DS28" s="121"/>
      <c r="DT28" s="121"/>
      <c r="DU28" s="121"/>
      <c r="DV28" s="121"/>
      <c r="DW28" s="121"/>
      <c r="DX28" s="121"/>
      <c r="DY28" s="121"/>
      <c r="DZ28" s="121"/>
      <c r="EA28" s="121"/>
      <c r="EB28" s="121"/>
      <c r="EC28" s="121"/>
      <c r="ED28" s="121"/>
      <c r="EE28" s="121"/>
      <c r="EF28" s="121"/>
      <c r="EG28" s="121"/>
      <c r="EH28" s="121"/>
      <c r="EI28" s="121"/>
      <c r="EJ28" s="121"/>
      <c r="EK28" s="121"/>
      <c r="EL28" s="121"/>
      <c r="EM28" s="121"/>
      <c r="EN28" s="121"/>
      <c r="EO28" s="121"/>
      <c r="EP28" s="121"/>
      <c r="EQ28" s="121"/>
      <c r="ER28" s="121"/>
      <c r="ES28" s="121"/>
      <c r="ET28" s="121"/>
      <c r="EU28" s="121"/>
      <c r="EV28" s="121"/>
      <c r="EW28" s="121"/>
      <c r="EX28" s="121"/>
      <c r="EY28" s="121"/>
      <c r="EZ28" s="121"/>
      <c r="FA28" s="121"/>
      <c r="FB28" s="121"/>
      <c r="FC28" s="121"/>
      <c r="FD28" s="121"/>
      <c r="FE28" s="121"/>
      <c r="FF28" s="121"/>
      <c r="FG28" s="121"/>
      <c r="FH28" s="121"/>
      <c r="FI28" s="121"/>
      <c r="FJ28" s="121"/>
      <c r="FK28" s="121"/>
      <c r="FL28" s="121"/>
      <c r="FM28" s="121"/>
      <c r="FN28" s="121"/>
      <c r="FO28" s="121"/>
      <c r="FP28" s="121"/>
      <c r="FQ28" s="121"/>
      <c r="FR28" s="121"/>
      <c r="FS28" s="121"/>
      <c r="FT28" s="121"/>
      <c r="FU28" s="121"/>
      <c r="FV28" s="121"/>
      <c r="FW28" s="121"/>
      <c r="FX28" s="121"/>
      <c r="FY28" s="121"/>
      <c r="FZ28" s="121"/>
    </row>
    <row r="29" spans="1:182" s="103" customFormat="1" ht="11.25" x14ac:dyDescent="0.2">
      <c r="A29" s="26">
        <v>1991</v>
      </c>
      <c r="B29" s="123">
        <v>86.01</v>
      </c>
      <c r="C29" s="123">
        <v>1.35</v>
      </c>
      <c r="D29" s="123">
        <v>87.35</v>
      </c>
      <c r="E29" s="122"/>
      <c r="F29" s="123">
        <v>53.45</v>
      </c>
      <c r="G29" s="121">
        <v>0</v>
      </c>
      <c r="H29" s="121">
        <v>0</v>
      </c>
      <c r="I29" s="123">
        <v>53.45</v>
      </c>
      <c r="J29" s="122"/>
      <c r="K29" s="123">
        <v>0.83</v>
      </c>
      <c r="L29" s="123">
        <v>22.34</v>
      </c>
      <c r="M29" s="123">
        <v>21.6</v>
      </c>
      <c r="N29" s="121">
        <v>0</v>
      </c>
      <c r="O29" s="121">
        <v>0</v>
      </c>
      <c r="P29" s="123">
        <v>82.45</v>
      </c>
      <c r="Q29" s="123">
        <v>127.22</v>
      </c>
      <c r="R29" s="122"/>
      <c r="S29" s="123">
        <v>28.91</v>
      </c>
      <c r="T29" s="123">
        <v>117.06</v>
      </c>
      <c r="U29" s="123">
        <v>32.96</v>
      </c>
      <c r="V29" s="123">
        <v>1171.8599999999999</v>
      </c>
      <c r="W29" s="123">
        <v>248.83</v>
      </c>
      <c r="X29" s="123">
        <v>351.32</v>
      </c>
      <c r="Y29" s="123">
        <v>45.28</v>
      </c>
      <c r="Z29" s="123">
        <v>155.4</v>
      </c>
      <c r="AA29" s="123">
        <v>2151.62</v>
      </c>
      <c r="AB29" s="122"/>
      <c r="AC29" s="123">
        <v>243.5</v>
      </c>
      <c r="AD29" s="123">
        <v>53.14</v>
      </c>
      <c r="AE29" s="123">
        <v>192.67</v>
      </c>
      <c r="AF29" s="123">
        <v>123.35</v>
      </c>
      <c r="AG29" s="123">
        <v>21.86</v>
      </c>
      <c r="AH29" s="123">
        <v>634.51</v>
      </c>
      <c r="AI29" s="123"/>
      <c r="AJ29" s="123">
        <v>106.4</v>
      </c>
      <c r="AK29" s="123">
        <v>0.84</v>
      </c>
      <c r="AL29" s="121">
        <v>0.01</v>
      </c>
      <c r="AM29" s="123">
        <v>52.3</v>
      </c>
      <c r="AN29" s="123">
        <v>2.12</v>
      </c>
      <c r="AO29" s="123">
        <v>16.93</v>
      </c>
      <c r="AP29" s="123">
        <v>2.81</v>
      </c>
      <c r="AQ29" s="123">
        <v>181.42</v>
      </c>
      <c r="AR29" s="123"/>
      <c r="AS29" s="122">
        <v>735.47</v>
      </c>
      <c r="AT29" s="122">
        <v>1779.25</v>
      </c>
      <c r="AU29" s="123">
        <v>3607.42</v>
      </c>
      <c r="AV29" s="123">
        <v>801.19</v>
      </c>
      <c r="AW29" s="121">
        <v>2806.94</v>
      </c>
      <c r="AX29" s="123">
        <v>42.76</v>
      </c>
      <c r="AY29" s="123">
        <v>174.24</v>
      </c>
      <c r="AZ29" s="121">
        <v>733.8</v>
      </c>
      <c r="BA29" s="121">
        <v>0</v>
      </c>
      <c r="BB29" s="121">
        <v>0</v>
      </c>
      <c r="BC29" s="123">
        <v>10681.06</v>
      </c>
      <c r="BD29" s="123"/>
      <c r="BE29" s="123">
        <v>126.23</v>
      </c>
      <c r="BF29" s="123"/>
      <c r="BG29" s="123">
        <v>57.01</v>
      </c>
      <c r="BH29" s="123">
        <v>494.58</v>
      </c>
      <c r="BI29" s="121">
        <v>551.59</v>
      </c>
      <c r="BJ29" s="123"/>
      <c r="BK29" s="121">
        <v>0</v>
      </c>
      <c r="BL29" s="121">
        <v>0</v>
      </c>
      <c r="BM29" s="123">
        <v>245.1</v>
      </c>
      <c r="BN29" s="123">
        <v>245.1</v>
      </c>
      <c r="BO29" s="123"/>
      <c r="BP29" s="123">
        <v>118.21</v>
      </c>
      <c r="BQ29" s="123">
        <v>21.96</v>
      </c>
      <c r="BR29" s="123">
        <v>125.03</v>
      </c>
      <c r="BS29" s="123">
        <v>4.43</v>
      </c>
      <c r="BT29" s="123">
        <v>269.64</v>
      </c>
      <c r="BU29" s="123"/>
      <c r="BV29" s="122">
        <v>914.97</v>
      </c>
      <c r="BW29" s="123">
        <v>3.35</v>
      </c>
      <c r="BX29" s="123">
        <v>34.549999999999997</v>
      </c>
      <c r="BY29" s="121">
        <v>586.02</v>
      </c>
      <c r="BZ29" s="123">
        <v>28.38</v>
      </c>
      <c r="CA29" s="121">
        <v>54.69</v>
      </c>
      <c r="CB29" s="123">
        <v>1621.95</v>
      </c>
      <c r="CC29" s="121">
        <v>0</v>
      </c>
      <c r="CD29" s="123">
        <v>2688.28</v>
      </c>
      <c r="CE29" s="123"/>
      <c r="CF29" s="122">
        <v>2.38</v>
      </c>
      <c r="CG29" s="122">
        <v>3.29</v>
      </c>
      <c r="CH29" s="121">
        <v>0</v>
      </c>
      <c r="CI29" s="27">
        <v>31.88</v>
      </c>
      <c r="CJ29" s="121">
        <v>0</v>
      </c>
      <c r="CK29" s="27">
        <v>36.5</v>
      </c>
      <c r="CL29" s="121">
        <v>0</v>
      </c>
      <c r="CM29" s="27">
        <v>106.03</v>
      </c>
      <c r="CN29" s="27">
        <v>180.09</v>
      </c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  <c r="DP29" s="121"/>
      <c r="DQ29" s="121"/>
      <c r="DR29" s="121"/>
      <c r="DS29" s="121"/>
      <c r="DT29" s="121"/>
      <c r="DU29" s="121"/>
      <c r="DV29" s="121"/>
      <c r="DW29" s="121"/>
      <c r="DX29" s="121"/>
      <c r="DY29" s="121"/>
      <c r="DZ29" s="121"/>
      <c r="EA29" s="121"/>
      <c r="EB29" s="121"/>
      <c r="EC29" s="121"/>
      <c r="ED29" s="121"/>
      <c r="EE29" s="121"/>
      <c r="EF29" s="121"/>
      <c r="EG29" s="121"/>
      <c r="EH29" s="121"/>
      <c r="EI29" s="121"/>
      <c r="EJ29" s="121"/>
      <c r="EK29" s="121"/>
      <c r="EL29" s="121"/>
      <c r="EM29" s="121"/>
      <c r="EN29" s="121"/>
      <c r="EO29" s="121"/>
      <c r="EP29" s="121"/>
      <c r="EQ29" s="121"/>
      <c r="ER29" s="121"/>
      <c r="ES29" s="121"/>
      <c r="ET29" s="121"/>
      <c r="EU29" s="121"/>
      <c r="EV29" s="121"/>
      <c r="EW29" s="121"/>
      <c r="EX29" s="121"/>
      <c r="EY29" s="121"/>
      <c r="EZ29" s="121"/>
      <c r="FA29" s="121"/>
      <c r="FB29" s="121"/>
      <c r="FC29" s="121"/>
      <c r="FD29" s="121"/>
      <c r="FE29" s="121"/>
      <c r="FF29" s="121"/>
      <c r="FG29" s="121"/>
      <c r="FH29" s="121"/>
      <c r="FI29" s="121"/>
      <c r="FJ29" s="121"/>
      <c r="FK29" s="121"/>
      <c r="FL29" s="121"/>
      <c r="FM29" s="121"/>
      <c r="FN29" s="121"/>
      <c r="FO29" s="121"/>
      <c r="FP29" s="121"/>
      <c r="FQ29" s="121"/>
      <c r="FR29" s="121"/>
      <c r="FS29" s="121"/>
      <c r="FT29" s="121"/>
      <c r="FU29" s="121"/>
      <c r="FV29" s="121"/>
      <c r="FW29" s="121"/>
      <c r="FX29" s="121"/>
      <c r="FY29" s="121"/>
      <c r="FZ29" s="121"/>
    </row>
    <row r="30" spans="1:182" s="103" customFormat="1" ht="11.25" x14ac:dyDescent="0.2">
      <c r="A30" s="26">
        <v>1992</v>
      </c>
      <c r="B30" s="123">
        <v>93.94</v>
      </c>
      <c r="C30" s="123">
        <v>2.2400000000000002</v>
      </c>
      <c r="D30" s="123">
        <v>96.19</v>
      </c>
      <c r="E30" s="122"/>
      <c r="F30" s="123">
        <v>58.71</v>
      </c>
      <c r="G30" s="121">
        <v>0</v>
      </c>
      <c r="H30" s="121">
        <v>0</v>
      </c>
      <c r="I30" s="123">
        <v>58.71</v>
      </c>
      <c r="J30" s="122"/>
      <c r="K30" s="123">
        <v>0.93</v>
      </c>
      <c r="L30" s="123">
        <v>24.17</v>
      </c>
      <c r="M30" s="123">
        <v>25.77</v>
      </c>
      <c r="N30" s="121">
        <v>0</v>
      </c>
      <c r="O30" s="121">
        <v>0</v>
      </c>
      <c r="P30" s="123">
        <v>82.61</v>
      </c>
      <c r="Q30" s="123">
        <v>133.47999999999999</v>
      </c>
      <c r="R30" s="122"/>
      <c r="S30" s="123">
        <v>29.21</v>
      </c>
      <c r="T30" s="123">
        <v>120</v>
      </c>
      <c r="U30" s="123">
        <v>33.78</v>
      </c>
      <c r="V30" s="123">
        <v>1185.26</v>
      </c>
      <c r="W30" s="123">
        <v>253.65</v>
      </c>
      <c r="X30" s="123">
        <v>358.13</v>
      </c>
      <c r="Y30" s="123">
        <v>49.06</v>
      </c>
      <c r="Z30" s="123">
        <v>156.18</v>
      </c>
      <c r="AA30" s="123">
        <v>2185.2800000000002</v>
      </c>
      <c r="AB30" s="122"/>
      <c r="AC30" s="123">
        <v>250.08</v>
      </c>
      <c r="AD30" s="123">
        <v>57.01</v>
      </c>
      <c r="AE30" s="123">
        <v>206.69</v>
      </c>
      <c r="AF30" s="123">
        <v>132.33000000000001</v>
      </c>
      <c r="AG30" s="123">
        <v>22.09</v>
      </c>
      <c r="AH30" s="123">
        <v>668.19</v>
      </c>
      <c r="AI30" s="123"/>
      <c r="AJ30" s="123">
        <v>112.52</v>
      </c>
      <c r="AK30" s="123">
        <v>0.88</v>
      </c>
      <c r="AL30" s="121">
        <v>0.01</v>
      </c>
      <c r="AM30" s="123">
        <v>59.81</v>
      </c>
      <c r="AN30" s="123">
        <v>2.2599999999999998</v>
      </c>
      <c r="AO30" s="123">
        <v>17.73</v>
      </c>
      <c r="AP30" s="123">
        <v>2.9</v>
      </c>
      <c r="AQ30" s="123">
        <v>196.12</v>
      </c>
      <c r="AR30" s="123"/>
      <c r="AS30" s="122">
        <v>739.08</v>
      </c>
      <c r="AT30" s="122">
        <v>1788.48</v>
      </c>
      <c r="AU30" s="123">
        <v>3626.8</v>
      </c>
      <c r="AV30" s="123">
        <v>805.46</v>
      </c>
      <c r="AW30" s="121">
        <v>2821.71</v>
      </c>
      <c r="AX30" s="123">
        <v>42.98</v>
      </c>
      <c r="AY30" s="123">
        <v>175.26</v>
      </c>
      <c r="AZ30" s="121">
        <v>738.11</v>
      </c>
      <c r="BA30" s="121">
        <v>0</v>
      </c>
      <c r="BB30" s="121">
        <v>0</v>
      </c>
      <c r="BC30" s="123">
        <v>10737.88</v>
      </c>
      <c r="BD30" s="123"/>
      <c r="BE30" s="123">
        <v>127.97</v>
      </c>
      <c r="BF30" s="123"/>
      <c r="BG30" s="123">
        <v>62.19</v>
      </c>
      <c r="BH30" s="123">
        <v>500.6</v>
      </c>
      <c r="BI30" s="121">
        <v>562.79</v>
      </c>
      <c r="BJ30" s="123"/>
      <c r="BK30" s="121">
        <v>0</v>
      </c>
      <c r="BL30" s="121">
        <v>0</v>
      </c>
      <c r="BM30" s="123">
        <v>288.36</v>
      </c>
      <c r="BN30" s="123">
        <v>288.36</v>
      </c>
      <c r="BO30" s="123"/>
      <c r="BP30" s="123">
        <v>119.71</v>
      </c>
      <c r="BQ30" s="123">
        <v>22.24</v>
      </c>
      <c r="BR30" s="123">
        <v>126.61</v>
      </c>
      <c r="BS30" s="123">
        <v>4.49</v>
      </c>
      <c r="BT30" s="123">
        <v>273.04000000000002</v>
      </c>
      <c r="BU30" s="123"/>
      <c r="BV30" s="122">
        <v>914.97</v>
      </c>
      <c r="BW30" s="123">
        <v>5.0199999999999996</v>
      </c>
      <c r="BX30" s="123">
        <v>41.45</v>
      </c>
      <c r="BY30" s="121">
        <v>703.22</v>
      </c>
      <c r="BZ30" s="123">
        <v>42.57</v>
      </c>
      <c r="CA30" s="121">
        <v>82.04</v>
      </c>
      <c r="CB30" s="123">
        <v>1789.28</v>
      </c>
      <c r="CC30" s="121">
        <v>0</v>
      </c>
      <c r="CD30" s="123">
        <v>2913.47</v>
      </c>
      <c r="CE30" s="123"/>
      <c r="CF30" s="122">
        <v>2.63</v>
      </c>
      <c r="CG30" s="122">
        <v>3.35</v>
      </c>
      <c r="CH30" s="121">
        <v>0</v>
      </c>
      <c r="CI30" s="27">
        <v>29.72</v>
      </c>
      <c r="CJ30" s="121">
        <v>0</v>
      </c>
      <c r="CK30" s="27">
        <v>39.979999999999997</v>
      </c>
      <c r="CL30" s="121">
        <v>0</v>
      </c>
      <c r="CM30" s="27">
        <v>106.45</v>
      </c>
      <c r="CN30" s="27">
        <v>182.13</v>
      </c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  <c r="DO30" s="121"/>
      <c r="DP30" s="121"/>
      <c r="DQ30" s="121"/>
      <c r="DR30" s="121"/>
      <c r="DS30" s="121"/>
      <c r="DT30" s="121"/>
      <c r="DU30" s="121"/>
      <c r="DV30" s="121"/>
      <c r="DW30" s="121"/>
      <c r="DX30" s="121"/>
      <c r="DY30" s="121"/>
      <c r="DZ30" s="121"/>
      <c r="EA30" s="121"/>
      <c r="EB30" s="121"/>
      <c r="EC30" s="121"/>
      <c r="ED30" s="121"/>
      <c r="EE30" s="121"/>
      <c r="EF30" s="121"/>
      <c r="EG30" s="121"/>
      <c r="EH30" s="121"/>
      <c r="EI30" s="121"/>
      <c r="EJ30" s="121"/>
      <c r="EK30" s="121"/>
      <c r="EL30" s="121"/>
      <c r="EM30" s="121"/>
      <c r="EN30" s="121"/>
      <c r="EO30" s="121"/>
      <c r="EP30" s="121"/>
      <c r="EQ30" s="121"/>
      <c r="ER30" s="121"/>
      <c r="ES30" s="121"/>
      <c r="ET30" s="121"/>
      <c r="EU30" s="121"/>
      <c r="EV30" s="121"/>
      <c r="EW30" s="121"/>
      <c r="EX30" s="121"/>
      <c r="EY30" s="121"/>
      <c r="EZ30" s="121"/>
      <c r="FA30" s="121"/>
      <c r="FB30" s="121"/>
      <c r="FC30" s="121"/>
      <c r="FD30" s="121"/>
      <c r="FE30" s="121"/>
      <c r="FF30" s="121"/>
      <c r="FG30" s="121"/>
      <c r="FH30" s="121"/>
      <c r="FI30" s="121"/>
      <c r="FJ30" s="121"/>
      <c r="FK30" s="121"/>
      <c r="FL30" s="121"/>
      <c r="FM30" s="121"/>
      <c r="FN30" s="121"/>
      <c r="FO30" s="121"/>
      <c r="FP30" s="121"/>
      <c r="FQ30" s="121"/>
      <c r="FR30" s="121"/>
      <c r="FS30" s="121"/>
      <c r="FT30" s="121"/>
      <c r="FU30" s="121"/>
      <c r="FV30" s="121"/>
      <c r="FW30" s="121"/>
      <c r="FX30" s="121"/>
      <c r="FY30" s="121"/>
      <c r="FZ30" s="121"/>
    </row>
    <row r="31" spans="1:182" s="103" customFormat="1" ht="11.25" x14ac:dyDescent="0.2">
      <c r="A31" s="26">
        <v>1993</v>
      </c>
      <c r="B31" s="123">
        <v>101.94</v>
      </c>
      <c r="C31" s="123">
        <v>3.3</v>
      </c>
      <c r="D31" s="123">
        <v>105.24</v>
      </c>
      <c r="E31" s="122"/>
      <c r="F31" s="123">
        <v>64.099999999999994</v>
      </c>
      <c r="G31" s="121">
        <v>0</v>
      </c>
      <c r="H31" s="121">
        <v>0</v>
      </c>
      <c r="I31" s="123">
        <v>64.099999999999994</v>
      </c>
      <c r="J31" s="122"/>
      <c r="K31" s="123">
        <v>1.03</v>
      </c>
      <c r="L31" s="123">
        <v>25.66</v>
      </c>
      <c r="M31" s="123">
        <v>30.24</v>
      </c>
      <c r="N31" s="121">
        <v>0</v>
      </c>
      <c r="O31" s="121">
        <v>0</v>
      </c>
      <c r="P31" s="123">
        <v>82.29</v>
      </c>
      <c r="Q31" s="123">
        <v>139.22</v>
      </c>
      <c r="R31" s="122"/>
      <c r="S31" s="123">
        <v>29.5</v>
      </c>
      <c r="T31" s="123">
        <v>122.85</v>
      </c>
      <c r="U31" s="123">
        <v>34.590000000000003</v>
      </c>
      <c r="V31" s="123">
        <v>1198.9000000000001</v>
      </c>
      <c r="W31" s="123">
        <v>258.18</v>
      </c>
      <c r="X31" s="123">
        <v>364.52</v>
      </c>
      <c r="Y31" s="123">
        <v>53.15</v>
      </c>
      <c r="Z31" s="123">
        <v>156.97</v>
      </c>
      <c r="AA31" s="123">
        <v>2218.65</v>
      </c>
      <c r="AB31" s="122"/>
      <c r="AC31" s="123">
        <v>255.54</v>
      </c>
      <c r="AD31" s="123">
        <v>61.13</v>
      </c>
      <c r="AE31" s="123">
        <v>221.64</v>
      </c>
      <c r="AF31" s="123">
        <v>141.9</v>
      </c>
      <c r="AG31" s="123">
        <v>22.27</v>
      </c>
      <c r="AH31" s="123">
        <v>702.48</v>
      </c>
      <c r="AI31" s="123"/>
      <c r="AJ31" s="123">
        <v>117.95</v>
      </c>
      <c r="AK31" s="123">
        <v>0.91</v>
      </c>
      <c r="AL31" s="121">
        <v>0.02</v>
      </c>
      <c r="AM31" s="123">
        <v>66.66</v>
      </c>
      <c r="AN31" s="123">
        <v>2.36</v>
      </c>
      <c r="AO31" s="123">
        <v>18.54</v>
      </c>
      <c r="AP31" s="123">
        <v>2.92</v>
      </c>
      <c r="AQ31" s="123">
        <v>209.36</v>
      </c>
      <c r="AR31" s="123"/>
      <c r="AS31" s="122">
        <v>742.54</v>
      </c>
      <c r="AT31" s="122">
        <v>1797.4</v>
      </c>
      <c r="AU31" s="123">
        <v>3645.68</v>
      </c>
      <c r="AV31" s="123">
        <v>809.62</v>
      </c>
      <c r="AW31" s="121">
        <v>2836.05</v>
      </c>
      <c r="AX31" s="123">
        <v>43.19</v>
      </c>
      <c r="AY31" s="123">
        <v>176.25</v>
      </c>
      <c r="AZ31" s="121">
        <v>742.34</v>
      </c>
      <c r="BA31" s="121">
        <v>0</v>
      </c>
      <c r="BB31" s="121">
        <v>0</v>
      </c>
      <c r="BC31" s="123">
        <v>10793.06</v>
      </c>
      <c r="BD31" s="123"/>
      <c r="BE31" s="123">
        <v>129.69999999999999</v>
      </c>
      <c r="BF31" s="123"/>
      <c r="BG31" s="123">
        <v>67.38</v>
      </c>
      <c r="BH31" s="123">
        <v>506.62</v>
      </c>
      <c r="BI31" s="121">
        <v>574</v>
      </c>
      <c r="BJ31" s="123"/>
      <c r="BK31" s="121">
        <v>0</v>
      </c>
      <c r="BL31" s="121">
        <v>0</v>
      </c>
      <c r="BM31" s="123">
        <v>331.44</v>
      </c>
      <c r="BN31" s="123">
        <v>331.44</v>
      </c>
      <c r="BO31" s="123"/>
      <c r="BP31" s="123">
        <v>121.2</v>
      </c>
      <c r="BQ31" s="123">
        <v>22.52</v>
      </c>
      <c r="BR31" s="123">
        <v>128.19</v>
      </c>
      <c r="BS31" s="123">
        <v>4.54</v>
      </c>
      <c r="BT31" s="123">
        <v>276.45</v>
      </c>
      <c r="BU31" s="123"/>
      <c r="BV31" s="122">
        <v>914.97</v>
      </c>
      <c r="BW31" s="123">
        <v>6.69</v>
      </c>
      <c r="BX31" s="123">
        <v>48.36</v>
      </c>
      <c r="BY31" s="121">
        <v>820.43</v>
      </c>
      <c r="BZ31" s="123">
        <v>56.76</v>
      </c>
      <c r="CA31" s="121">
        <v>109.39</v>
      </c>
      <c r="CB31" s="123">
        <v>1956.6</v>
      </c>
      <c r="CC31" s="121">
        <v>0</v>
      </c>
      <c r="CD31" s="123">
        <v>3138.49</v>
      </c>
      <c r="CE31" s="123"/>
      <c r="CF31" s="122">
        <v>2.87</v>
      </c>
      <c r="CG31" s="122">
        <v>3.39</v>
      </c>
      <c r="CH31" s="121">
        <v>0</v>
      </c>
      <c r="CI31" s="27">
        <v>27.61</v>
      </c>
      <c r="CJ31" s="121">
        <v>0</v>
      </c>
      <c r="CK31" s="27">
        <v>43.47</v>
      </c>
      <c r="CL31" s="121">
        <v>0</v>
      </c>
      <c r="CM31" s="27">
        <v>106.89</v>
      </c>
      <c r="CN31" s="27">
        <v>184.23</v>
      </c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  <c r="DO31" s="121"/>
      <c r="DP31" s="121"/>
      <c r="DQ31" s="121"/>
      <c r="DR31" s="121"/>
      <c r="DS31" s="121"/>
      <c r="DT31" s="121"/>
      <c r="DU31" s="121"/>
      <c r="DV31" s="121"/>
      <c r="DW31" s="121"/>
      <c r="DX31" s="121"/>
      <c r="DY31" s="121"/>
      <c r="DZ31" s="121"/>
      <c r="EA31" s="121"/>
      <c r="EB31" s="121"/>
      <c r="EC31" s="121"/>
      <c r="ED31" s="121"/>
      <c r="EE31" s="121"/>
      <c r="EF31" s="121"/>
      <c r="EG31" s="121"/>
      <c r="EH31" s="121"/>
      <c r="EI31" s="121"/>
      <c r="EJ31" s="121"/>
      <c r="EK31" s="121"/>
      <c r="EL31" s="121"/>
      <c r="EM31" s="121"/>
      <c r="EN31" s="121"/>
      <c r="EO31" s="121"/>
      <c r="EP31" s="121"/>
      <c r="EQ31" s="121"/>
      <c r="ER31" s="121"/>
      <c r="ES31" s="121"/>
      <c r="ET31" s="121"/>
      <c r="EU31" s="121"/>
      <c r="EV31" s="121"/>
      <c r="EW31" s="121"/>
      <c r="EX31" s="121"/>
      <c r="EY31" s="121"/>
      <c r="EZ31" s="121"/>
      <c r="FA31" s="121"/>
      <c r="FB31" s="121"/>
      <c r="FC31" s="121"/>
      <c r="FD31" s="121"/>
      <c r="FE31" s="121"/>
      <c r="FF31" s="121"/>
      <c r="FG31" s="121"/>
      <c r="FH31" s="121"/>
      <c r="FI31" s="121"/>
      <c r="FJ31" s="121"/>
      <c r="FK31" s="121"/>
      <c r="FL31" s="121"/>
      <c r="FM31" s="121"/>
      <c r="FN31" s="121"/>
      <c r="FO31" s="121"/>
      <c r="FP31" s="121"/>
      <c r="FQ31" s="121"/>
      <c r="FR31" s="121"/>
      <c r="FS31" s="121"/>
      <c r="FT31" s="121"/>
      <c r="FU31" s="121"/>
      <c r="FV31" s="121"/>
      <c r="FW31" s="121"/>
      <c r="FX31" s="121"/>
      <c r="FY31" s="121"/>
      <c r="FZ31" s="121"/>
    </row>
    <row r="32" spans="1:182" s="103" customFormat="1" ht="11.25" x14ac:dyDescent="0.2">
      <c r="A32" s="26">
        <v>1994</v>
      </c>
      <c r="B32" s="123">
        <v>110.07</v>
      </c>
      <c r="C32" s="123">
        <v>4.55</v>
      </c>
      <c r="D32" s="123">
        <v>114.61</v>
      </c>
      <c r="E32" s="122"/>
      <c r="F32" s="123">
        <v>70.150000000000006</v>
      </c>
      <c r="G32" s="121">
        <v>0</v>
      </c>
      <c r="H32" s="121">
        <v>0</v>
      </c>
      <c r="I32" s="123">
        <v>70.150000000000006</v>
      </c>
      <c r="J32" s="122"/>
      <c r="K32" s="123">
        <v>1.1200000000000001</v>
      </c>
      <c r="L32" s="123">
        <v>26.8</v>
      </c>
      <c r="M32" s="123">
        <v>35.06</v>
      </c>
      <c r="N32" s="121">
        <v>0</v>
      </c>
      <c r="O32" s="121">
        <v>0</v>
      </c>
      <c r="P32" s="123">
        <v>81.48</v>
      </c>
      <c r="Q32" s="123">
        <v>144.47</v>
      </c>
      <c r="R32" s="122"/>
      <c r="S32" s="123">
        <v>29.8</v>
      </c>
      <c r="T32" s="123">
        <v>125.63</v>
      </c>
      <c r="U32" s="123">
        <v>35.369999999999997</v>
      </c>
      <c r="V32" s="123">
        <v>1212.76</v>
      </c>
      <c r="W32" s="123">
        <v>262.38</v>
      </c>
      <c r="X32" s="123">
        <v>370.46</v>
      </c>
      <c r="Y32" s="123">
        <v>56.6</v>
      </c>
      <c r="Z32" s="123">
        <v>157.76</v>
      </c>
      <c r="AA32" s="123">
        <v>2250.75</v>
      </c>
      <c r="AB32" s="122"/>
      <c r="AC32" s="123">
        <v>261.51</v>
      </c>
      <c r="AD32" s="123">
        <v>64.94</v>
      </c>
      <c r="AE32" s="123">
        <v>235.45</v>
      </c>
      <c r="AF32" s="123">
        <v>150.74</v>
      </c>
      <c r="AG32" s="123">
        <v>22.39</v>
      </c>
      <c r="AH32" s="123">
        <v>735.03</v>
      </c>
      <c r="AI32" s="123"/>
      <c r="AJ32" s="123">
        <v>121.53</v>
      </c>
      <c r="AK32" s="123">
        <v>0.93</v>
      </c>
      <c r="AL32" s="121">
        <v>0.02</v>
      </c>
      <c r="AM32" s="123">
        <v>77.260000000000005</v>
      </c>
      <c r="AN32" s="123">
        <v>2.54</v>
      </c>
      <c r="AO32" s="123">
        <v>19.39</v>
      </c>
      <c r="AP32" s="123">
        <v>3.02</v>
      </c>
      <c r="AQ32" s="123">
        <v>224.69</v>
      </c>
      <c r="AR32" s="123"/>
      <c r="AS32" s="122">
        <v>745.87</v>
      </c>
      <c r="AT32" s="122">
        <v>1806.11</v>
      </c>
      <c r="AU32" s="123">
        <v>3664.22</v>
      </c>
      <c r="AV32" s="123">
        <v>813.7</v>
      </c>
      <c r="AW32" s="121">
        <v>2850.12</v>
      </c>
      <c r="AX32" s="123">
        <v>43.4</v>
      </c>
      <c r="AY32" s="123">
        <v>177.22</v>
      </c>
      <c r="AZ32" s="121">
        <v>746.5</v>
      </c>
      <c r="BA32" s="121">
        <v>0</v>
      </c>
      <c r="BB32" s="121">
        <v>0</v>
      </c>
      <c r="BC32" s="123">
        <v>10847.13</v>
      </c>
      <c r="BD32" s="123"/>
      <c r="BE32" s="123">
        <v>131.44</v>
      </c>
      <c r="BF32" s="123"/>
      <c r="BG32" s="123">
        <v>72.56</v>
      </c>
      <c r="BH32" s="123">
        <v>516.6</v>
      </c>
      <c r="BI32" s="121">
        <v>589.16</v>
      </c>
      <c r="BJ32" s="123"/>
      <c r="BK32" s="121">
        <v>0</v>
      </c>
      <c r="BL32" s="121">
        <v>0</v>
      </c>
      <c r="BM32" s="123">
        <v>376.64</v>
      </c>
      <c r="BN32" s="123">
        <v>376.64</v>
      </c>
      <c r="BO32" s="123"/>
      <c r="BP32" s="123">
        <v>123.19</v>
      </c>
      <c r="BQ32" s="123">
        <v>22.89</v>
      </c>
      <c r="BR32" s="123">
        <v>130.29</v>
      </c>
      <c r="BS32" s="123">
        <v>4.62</v>
      </c>
      <c r="BT32" s="123">
        <v>280.99</v>
      </c>
      <c r="BU32" s="123"/>
      <c r="BV32" s="122">
        <v>914.97</v>
      </c>
      <c r="BW32" s="123">
        <v>8.3699999999999992</v>
      </c>
      <c r="BX32" s="123">
        <v>55.27</v>
      </c>
      <c r="BY32" s="121">
        <v>937.63</v>
      </c>
      <c r="BZ32" s="123">
        <v>70.95</v>
      </c>
      <c r="CA32" s="121">
        <v>136.74</v>
      </c>
      <c r="CB32" s="123">
        <v>2123.9299999999998</v>
      </c>
      <c r="CC32" s="121">
        <v>0</v>
      </c>
      <c r="CD32" s="123">
        <v>3370.71</v>
      </c>
      <c r="CE32" s="123"/>
      <c r="CF32" s="122">
        <v>3.11</v>
      </c>
      <c r="CG32" s="122">
        <v>3.46</v>
      </c>
      <c r="CH32" s="121">
        <v>0</v>
      </c>
      <c r="CI32" s="27">
        <v>25.45</v>
      </c>
      <c r="CJ32" s="121">
        <v>0</v>
      </c>
      <c r="CK32" s="27">
        <v>51.22</v>
      </c>
      <c r="CL32" s="121">
        <v>0</v>
      </c>
      <c r="CM32" s="27">
        <v>107.39</v>
      </c>
      <c r="CN32" s="27">
        <v>190.63</v>
      </c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  <c r="DO32" s="121"/>
      <c r="DP32" s="121"/>
      <c r="DQ32" s="121"/>
      <c r="DR32" s="121"/>
      <c r="DS32" s="121"/>
      <c r="DT32" s="121"/>
      <c r="DU32" s="121"/>
      <c r="DV32" s="121"/>
      <c r="DW32" s="121"/>
      <c r="DX32" s="121"/>
      <c r="DY32" s="121"/>
      <c r="DZ32" s="121"/>
      <c r="EA32" s="121"/>
      <c r="EB32" s="121"/>
      <c r="EC32" s="121"/>
      <c r="ED32" s="121"/>
      <c r="EE32" s="121"/>
      <c r="EF32" s="121"/>
      <c r="EG32" s="121"/>
      <c r="EH32" s="121"/>
      <c r="EI32" s="121"/>
      <c r="EJ32" s="121"/>
      <c r="EK32" s="121"/>
      <c r="EL32" s="121"/>
      <c r="EM32" s="121"/>
      <c r="EN32" s="121"/>
      <c r="EO32" s="121"/>
      <c r="EP32" s="121"/>
      <c r="EQ32" s="121"/>
      <c r="ER32" s="121"/>
      <c r="ES32" s="121"/>
      <c r="ET32" s="121"/>
      <c r="EU32" s="121"/>
      <c r="EV32" s="121"/>
      <c r="EW32" s="121"/>
      <c r="EX32" s="121"/>
      <c r="EY32" s="121"/>
      <c r="EZ32" s="121"/>
      <c r="FA32" s="121"/>
      <c r="FB32" s="121"/>
      <c r="FC32" s="121"/>
      <c r="FD32" s="121"/>
      <c r="FE32" s="121"/>
      <c r="FF32" s="121"/>
      <c r="FG32" s="121"/>
      <c r="FH32" s="121"/>
      <c r="FI32" s="121"/>
      <c r="FJ32" s="121"/>
      <c r="FK32" s="121"/>
      <c r="FL32" s="121"/>
      <c r="FM32" s="121"/>
      <c r="FN32" s="121"/>
      <c r="FO32" s="121"/>
      <c r="FP32" s="121"/>
      <c r="FQ32" s="121"/>
      <c r="FR32" s="121"/>
      <c r="FS32" s="121"/>
      <c r="FT32" s="121"/>
      <c r="FU32" s="121"/>
      <c r="FV32" s="121"/>
      <c r="FW32" s="121"/>
      <c r="FX32" s="121"/>
      <c r="FY32" s="121"/>
      <c r="FZ32" s="121"/>
    </row>
    <row r="33" spans="1:182" s="103" customFormat="1" ht="11.25" x14ac:dyDescent="0.2">
      <c r="A33" s="26">
        <v>1995</v>
      </c>
      <c r="B33" s="123">
        <v>117.91</v>
      </c>
      <c r="C33" s="123">
        <v>5.97</v>
      </c>
      <c r="D33" s="123">
        <v>123.88</v>
      </c>
      <c r="E33" s="122"/>
      <c r="F33" s="123">
        <v>76.63</v>
      </c>
      <c r="G33" s="121">
        <v>0</v>
      </c>
      <c r="H33" s="121">
        <v>0</v>
      </c>
      <c r="I33" s="123">
        <v>76.63</v>
      </c>
      <c r="J33" s="122"/>
      <c r="K33" s="123">
        <v>1.21</v>
      </c>
      <c r="L33" s="123">
        <v>27.61</v>
      </c>
      <c r="M33" s="123">
        <v>40.270000000000003</v>
      </c>
      <c r="N33" s="121">
        <v>0</v>
      </c>
      <c r="O33" s="123">
        <v>0.55000000000000004</v>
      </c>
      <c r="P33" s="123">
        <v>80.16</v>
      </c>
      <c r="Q33" s="123">
        <v>149.80000000000001</v>
      </c>
      <c r="R33" s="122"/>
      <c r="S33" s="123">
        <v>30.1</v>
      </c>
      <c r="T33" s="123">
        <v>128.32</v>
      </c>
      <c r="U33" s="123">
        <v>36.119999999999997</v>
      </c>
      <c r="V33" s="123">
        <v>1226.8599999999999</v>
      </c>
      <c r="W33" s="123">
        <v>266.27</v>
      </c>
      <c r="X33" s="123">
        <v>375.94</v>
      </c>
      <c r="Y33" s="123">
        <v>59.71</v>
      </c>
      <c r="Z33" s="123">
        <v>158.55000000000001</v>
      </c>
      <c r="AA33" s="123">
        <v>2281.86</v>
      </c>
      <c r="AB33" s="122"/>
      <c r="AC33" s="123">
        <v>269.91000000000003</v>
      </c>
      <c r="AD33" s="123">
        <v>69.86</v>
      </c>
      <c r="AE33" s="123">
        <v>237.43</v>
      </c>
      <c r="AF33" s="123">
        <v>162.18</v>
      </c>
      <c r="AG33" s="123">
        <v>22.93</v>
      </c>
      <c r="AH33" s="123">
        <v>762.32</v>
      </c>
      <c r="AI33" s="123"/>
      <c r="AJ33" s="123">
        <v>123.8</v>
      </c>
      <c r="AK33" s="123">
        <v>0.94</v>
      </c>
      <c r="AL33" s="121">
        <v>0.02</v>
      </c>
      <c r="AM33" s="123">
        <v>88.32</v>
      </c>
      <c r="AN33" s="123">
        <v>2.99</v>
      </c>
      <c r="AO33" s="123">
        <v>20.28</v>
      </c>
      <c r="AP33" s="123">
        <v>3.24</v>
      </c>
      <c r="AQ33" s="123">
        <v>239.58</v>
      </c>
      <c r="AR33" s="123"/>
      <c r="AS33" s="122">
        <v>749.07</v>
      </c>
      <c r="AT33" s="122">
        <v>1814.56</v>
      </c>
      <c r="AU33" s="123">
        <v>3682.33</v>
      </c>
      <c r="AV33" s="123">
        <v>817.67</v>
      </c>
      <c r="AW33" s="121">
        <v>2863.8</v>
      </c>
      <c r="AX33" s="123">
        <v>43.6</v>
      </c>
      <c r="AY33" s="123">
        <v>178.17</v>
      </c>
      <c r="AZ33" s="121">
        <v>750.57</v>
      </c>
      <c r="BA33" s="121">
        <v>0</v>
      </c>
      <c r="BB33" s="121">
        <v>0</v>
      </c>
      <c r="BC33" s="123">
        <v>10899.76</v>
      </c>
      <c r="BD33" s="123"/>
      <c r="BE33" s="123">
        <v>132.94</v>
      </c>
      <c r="BF33" s="123"/>
      <c r="BG33" s="123">
        <v>78.17</v>
      </c>
      <c r="BH33" s="123">
        <v>542.78</v>
      </c>
      <c r="BI33" s="121">
        <v>620.95000000000005</v>
      </c>
      <c r="BJ33" s="123"/>
      <c r="BK33" s="121">
        <v>0</v>
      </c>
      <c r="BL33" s="121">
        <v>0</v>
      </c>
      <c r="BM33" s="123">
        <v>417.28</v>
      </c>
      <c r="BN33" s="123">
        <v>417.28</v>
      </c>
      <c r="BO33" s="123"/>
      <c r="BP33" s="123">
        <v>131.94999999999999</v>
      </c>
      <c r="BQ33" s="123">
        <v>24.52</v>
      </c>
      <c r="BR33" s="123">
        <v>139.56</v>
      </c>
      <c r="BS33" s="123">
        <v>4.95</v>
      </c>
      <c r="BT33" s="123">
        <v>300.97000000000003</v>
      </c>
      <c r="BU33" s="123"/>
      <c r="BV33" s="122">
        <v>1002.4</v>
      </c>
      <c r="BW33" s="123">
        <v>12.45</v>
      </c>
      <c r="BX33" s="123">
        <v>63.97</v>
      </c>
      <c r="BY33" s="121">
        <v>987.59</v>
      </c>
      <c r="BZ33" s="123">
        <v>71.8</v>
      </c>
      <c r="CA33" s="121">
        <v>140.11000000000001</v>
      </c>
      <c r="CB33" s="123">
        <v>2278.3200000000002</v>
      </c>
      <c r="CC33" s="121">
        <v>0</v>
      </c>
      <c r="CD33" s="123">
        <v>3617.52</v>
      </c>
      <c r="CE33" s="123"/>
      <c r="CF33" s="122">
        <v>3.36</v>
      </c>
      <c r="CG33" s="122">
        <v>3.56</v>
      </c>
      <c r="CH33" s="121">
        <v>0</v>
      </c>
      <c r="CI33" s="27">
        <v>23.29</v>
      </c>
      <c r="CJ33" s="121">
        <v>0</v>
      </c>
      <c r="CK33" s="27">
        <v>59.05</v>
      </c>
      <c r="CL33" s="121">
        <v>0</v>
      </c>
      <c r="CM33" s="27">
        <v>106.32</v>
      </c>
      <c r="CN33" s="27">
        <v>195.58</v>
      </c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  <c r="DO33" s="121"/>
      <c r="DP33" s="121"/>
      <c r="DQ33" s="121"/>
      <c r="DR33" s="121"/>
      <c r="DS33" s="121"/>
      <c r="DT33" s="121"/>
      <c r="DU33" s="121"/>
      <c r="DV33" s="121"/>
      <c r="DW33" s="121"/>
      <c r="DX33" s="121"/>
      <c r="DY33" s="121"/>
      <c r="DZ33" s="121"/>
      <c r="EA33" s="121"/>
      <c r="EB33" s="121"/>
      <c r="EC33" s="121"/>
      <c r="ED33" s="121"/>
      <c r="EE33" s="121"/>
      <c r="EF33" s="121"/>
      <c r="EG33" s="121"/>
      <c r="EH33" s="121"/>
      <c r="EI33" s="121"/>
      <c r="EJ33" s="121"/>
      <c r="EK33" s="121"/>
      <c r="EL33" s="121"/>
      <c r="EM33" s="121"/>
      <c r="EN33" s="121"/>
      <c r="EO33" s="121"/>
      <c r="EP33" s="121"/>
      <c r="EQ33" s="121"/>
      <c r="ER33" s="121"/>
      <c r="ES33" s="121"/>
      <c r="ET33" s="121"/>
      <c r="EU33" s="121"/>
      <c r="EV33" s="121"/>
      <c r="EW33" s="121"/>
      <c r="EX33" s="121"/>
      <c r="EY33" s="121"/>
      <c r="EZ33" s="121"/>
      <c r="FA33" s="121"/>
      <c r="FB33" s="121"/>
      <c r="FC33" s="121"/>
      <c r="FD33" s="121"/>
      <c r="FE33" s="121"/>
      <c r="FF33" s="121"/>
      <c r="FG33" s="121"/>
      <c r="FH33" s="121"/>
      <c r="FI33" s="121"/>
      <c r="FJ33" s="121"/>
      <c r="FK33" s="121"/>
      <c r="FL33" s="121"/>
      <c r="FM33" s="121"/>
      <c r="FN33" s="121"/>
      <c r="FO33" s="121"/>
      <c r="FP33" s="121"/>
      <c r="FQ33" s="121"/>
      <c r="FR33" s="121"/>
      <c r="FS33" s="121"/>
      <c r="FT33" s="121"/>
      <c r="FU33" s="121"/>
      <c r="FV33" s="121"/>
      <c r="FW33" s="121"/>
      <c r="FX33" s="121"/>
      <c r="FY33" s="121"/>
      <c r="FZ33" s="121"/>
    </row>
    <row r="34" spans="1:182" s="103" customFormat="1" ht="11.25" x14ac:dyDescent="0.2">
      <c r="A34" s="26">
        <v>1996</v>
      </c>
      <c r="B34" s="123">
        <v>125.98</v>
      </c>
      <c r="C34" s="123">
        <v>7.62</v>
      </c>
      <c r="D34" s="123">
        <v>133.6</v>
      </c>
      <c r="E34" s="122"/>
      <c r="F34" s="123">
        <v>83.91</v>
      </c>
      <c r="G34" s="121">
        <v>0</v>
      </c>
      <c r="H34" s="121">
        <v>0</v>
      </c>
      <c r="I34" s="123">
        <v>83.91</v>
      </c>
      <c r="J34" s="122"/>
      <c r="K34" s="123">
        <v>1.29</v>
      </c>
      <c r="L34" s="123">
        <v>28.09</v>
      </c>
      <c r="M34" s="123">
        <v>45.9</v>
      </c>
      <c r="N34" s="121">
        <v>0</v>
      </c>
      <c r="O34" s="123">
        <v>1.64</v>
      </c>
      <c r="P34" s="123">
        <v>78.3</v>
      </c>
      <c r="Q34" s="123">
        <v>155.22</v>
      </c>
      <c r="R34" s="122"/>
      <c r="S34" s="123">
        <v>30.4</v>
      </c>
      <c r="T34" s="123">
        <v>130.91999999999999</v>
      </c>
      <c r="U34" s="123">
        <v>36.86</v>
      </c>
      <c r="V34" s="123">
        <v>1241.19</v>
      </c>
      <c r="W34" s="123">
        <v>269.82</v>
      </c>
      <c r="X34" s="123">
        <v>380.95</v>
      </c>
      <c r="Y34" s="123">
        <v>62.43</v>
      </c>
      <c r="Z34" s="123">
        <v>159.35</v>
      </c>
      <c r="AA34" s="123">
        <v>2311.91</v>
      </c>
      <c r="AB34" s="122"/>
      <c r="AC34" s="123">
        <v>277.61</v>
      </c>
      <c r="AD34" s="123">
        <v>75.11</v>
      </c>
      <c r="AE34" s="123">
        <v>240.57</v>
      </c>
      <c r="AF34" s="123">
        <v>174.35</v>
      </c>
      <c r="AG34" s="123">
        <v>23.68</v>
      </c>
      <c r="AH34" s="123">
        <v>791.31</v>
      </c>
      <c r="AI34" s="123"/>
      <c r="AJ34" s="123">
        <v>125.51</v>
      </c>
      <c r="AK34" s="123">
        <v>0.95</v>
      </c>
      <c r="AL34" s="121">
        <v>0.02</v>
      </c>
      <c r="AM34" s="123">
        <v>100.77</v>
      </c>
      <c r="AN34" s="123">
        <v>3.78</v>
      </c>
      <c r="AO34" s="123">
        <v>21.41</v>
      </c>
      <c r="AP34" s="123">
        <v>3.32</v>
      </c>
      <c r="AQ34" s="123">
        <v>255.75</v>
      </c>
      <c r="AR34" s="123"/>
      <c r="AS34" s="122">
        <v>752.17</v>
      </c>
      <c r="AT34" s="122">
        <v>1822.83</v>
      </c>
      <c r="AU34" s="123">
        <v>3700.17</v>
      </c>
      <c r="AV34" s="123">
        <v>821.59</v>
      </c>
      <c r="AW34" s="121">
        <v>2877.26</v>
      </c>
      <c r="AX34" s="123">
        <v>43.8</v>
      </c>
      <c r="AY34" s="123">
        <v>179.1</v>
      </c>
      <c r="AZ34" s="121">
        <v>754.59</v>
      </c>
      <c r="BA34" s="121">
        <v>0</v>
      </c>
      <c r="BB34" s="121">
        <v>0</v>
      </c>
      <c r="BC34" s="123">
        <v>10951.52</v>
      </c>
      <c r="BD34" s="123"/>
      <c r="BE34" s="123">
        <v>134.4</v>
      </c>
      <c r="BF34" s="123"/>
      <c r="BG34" s="123">
        <v>84.13</v>
      </c>
      <c r="BH34" s="123">
        <v>568.57000000000005</v>
      </c>
      <c r="BI34" s="121">
        <v>652.70000000000005</v>
      </c>
      <c r="BJ34" s="123"/>
      <c r="BK34" s="121">
        <v>0</v>
      </c>
      <c r="BL34" s="121">
        <v>0</v>
      </c>
      <c r="BM34" s="123">
        <v>458.93</v>
      </c>
      <c r="BN34" s="123">
        <v>458.93</v>
      </c>
      <c r="BO34" s="123"/>
      <c r="BP34" s="123">
        <v>140.9</v>
      </c>
      <c r="BQ34" s="123">
        <v>26.19</v>
      </c>
      <c r="BR34" s="123">
        <v>149.03</v>
      </c>
      <c r="BS34" s="123">
        <v>5.28</v>
      </c>
      <c r="BT34" s="123">
        <v>321.39999999999998</v>
      </c>
      <c r="BU34" s="123"/>
      <c r="BV34" s="122">
        <v>1097.1199999999999</v>
      </c>
      <c r="BW34" s="123">
        <v>17.559999999999999</v>
      </c>
      <c r="BX34" s="123">
        <v>72.900000000000006</v>
      </c>
      <c r="BY34" s="121">
        <v>1034.3599999999999</v>
      </c>
      <c r="BZ34" s="123">
        <v>72.650000000000006</v>
      </c>
      <c r="CA34" s="121">
        <v>143.52000000000001</v>
      </c>
      <c r="CB34" s="123">
        <v>2438.1</v>
      </c>
      <c r="CC34" s="121">
        <v>0</v>
      </c>
      <c r="CD34" s="123">
        <v>3871.14</v>
      </c>
      <c r="CE34" s="123"/>
      <c r="CF34" s="122">
        <v>3.6</v>
      </c>
      <c r="CG34" s="122">
        <v>3.69</v>
      </c>
      <c r="CH34" s="121">
        <v>0</v>
      </c>
      <c r="CI34" s="27">
        <v>20.260000000000002</v>
      </c>
      <c r="CJ34" s="121">
        <v>0</v>
      </c>
      <c r="CK34" s="27">
        <v>67.81</v>
      </c>
      <c r="CL34" s="121">
        <v>0</v>
      </c>
      <c r="CM34" s="27">
        <v>105.26</v>
      </c>
      <c r="CN34" s="27">
        <v>200.62</v>
      </c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  <c r="DO34" s="121"/>
      <c r="DP34" s="121"/>
      <c r="DQ34" s="121"/>
      <c r="DR34" s="121"/>
      <c r="DS34" s="121"/>
      <c r="DT34" s="121"/>
      <c r="DU34" s="121"/>
      <c r="DV34" s="121"/>
      <c r="DW34" s="121"/>
      <c r="DX34" s="121"/>
      <c r="DY34" s="121"/>
      <c r="DZ34" s="121"/>
      <c r="EA34" s="121"/>
      <c r="EB34" s="121"/>
      <c r="EC34" s="121"/>
      <c r="ED34" s="121"/>
      <c r="EE34" s="121"/>
      <c r="EF34" s="121"/>
      <c r="EG34" s="121"/>
      <c r="EH34" s="121"/>
      <c r="EI34" s="121"/>
      <c r="EJ34" s="121"/>
      <c r="EK34" s="121"/>
      <c r="EL34" s="121"/>
      <c r="EM34" s="121"/>
      <c r="EN34" s="121"/>
      <c r="EO34" s="121"/>
      <c r="EP34" s="121"/>
      <c r="EQ34" s="121"/>
      <c r="ER34" s="121"/>
      <c r="ES34" s="121"/>
      <c r="ET34" s="121"/>
      <c r="EU34" s="121"/>
      <c r="EV34" s="121"/>
      <c r="EW34" s="121"/>
      <c r="EX34" s="121"/>
      <c r="EY34" s="121"/>
      <c r="EZ34" s="121"/>
      <c r="FA34" s="121"/>
      <c r="FB34" s="121"/>
      <c r="FC34" s="121"/>
      <c r="FD34" s="121"/>
      <c r="FE34" s="121"/>
      <c r="FF34" s="121"/>
      <c r="FG34" s="121"/>
      <c r="FH34" s="121"/>
      <c r="FI34" s="121"/>
      <c r="FJ34" s="121"/>
      <c r="FK34" s="121"/>
      <c r="FL34" s="121"/>
      <c r="FM34" s="121"/>
      <c r="FN34" s="121"/>
      <c r="FO34" s="121"/>
      <c r="FP34" s="121"/>
      <c r="FQ34" s="121"/>
      <c r="FR34" s="121"/>
      <c r="FS34" s="121"/>
      <c r="FT34" s="121"/>
      <c r="FU34" s="121"/>
      <c r="FV34" s="121"/>
      <c r="FW34" s="121"/>
      <c r="FX34" s="121"/>
      <c r="FY34" s="121"/>
      <c r="FZ34" s="121"/>
    </row>
    <row r="35" spans="1:182" s="103" customFormat="1" ht="11.25" x14ac:dyDescent="0.2">
      <c r="A35" s="26">
        <v>1997</v>
      </c>
      <c r="B35" s="123">
        <v>133.68</v>
      </c>
      <c r="C35" s="123">
        <v>9.49</v>
      </c>
      <c r="D35" s="123">
        <v>143.16999999999999</v>
      </c>
      <c r="E35" s="122"/>
      <c r="F35" s="123">
        <v>91.6</v>
      </c>
      <c r="G35" s="121">
        <v>0</v>
      </c>
      <c r="H35" s="121">
        <v>0</v>
      </c>
      <c r="I35" s="123">
        <v>91.6</v>
      </c>
      <c r="J35" s="122"/>
      <c r="K35" s="123">
        <v>1.37</v>
      </c>
      <c r="L35" s="123">
        <v>28.24</v>
      </c>
      <c r="M35" s="123">
        <v>51.99</v>
      </c>
      <c r="N35" s="121">
        <v>0</v>
      </c>
      <c r="O35" s="123">
        <v>3.26</v>
      </c>
      <c r="P35" s="123">
        <v>75.88</v>
      </c>
      <c r="Q35" s="123">
        <v>160.74</v>
      </c>
      <c r="R35" s="122"/>
      <c r="S35" s="123">
        <v>30.71</v>
      </c>
      <c r="T35" s="123">
        <v>133.43</v>
      </c>
      <c r="U35" s="123">
        <v>37.56</v>
      </c>
      <c r="V35" s="123">
        <v>1255.77</v>
      </c>
      <c r="W35" s="123">
        <v>273.02999999999997</v>
      </c>
      <c r="X35" s="123">
        <v>385.48</v>
      </c>
      <c r="Y35" s="123">
        <v>64.67</v>
      </c>
      <c r="Z35" s="123">
        <v>160.15</v>
      </c>
      <c r="AA35" s="123">
        <v>2340.8000000000002</v>
      </c>
      <c r="AB35" s="122"/>
      <c r="AC35" s="123">
        <v>282.32</v>
      </c>
      <c r="AD35" s="123">
        <v>80.89</v>
      </c>
      <c r="AE35" s="123">
        <v>245.14</v>
      </c>
      <c r="AF35" s="123">
        <v>184.37</v>
      </c>
      <c r="AG35" s="123">
        <v>25.26</v>
      </c>
      <c r="AH35" s="123">
        <v>817.98</v>
      </c>
      <c r="AI35" s="123"/>
      <c r="AJ35" s="123">
        <v>128.71</v>
      </c>
      <c r="AK35" s="123">
        <v>0.95</v>
      </c>
      <c r="AL35" s="121">
        <v>0.04</v>
      </c>
      <c r="AM35" s="123">
        <v>113.75</v>
      </c>
      <c r="AN35" s="123">
        <v>4.78</v>
      </c>
      <c r="AO35" s="123">
        <v>22.63</v>
      </c>
      <c r="AP35" s="123">
        <v>3.4</v>
      </c>
      <c r="AQ35" s="123">
        <v>274.27</v>
      </c>
      <c r="AR35" s="123"/>
      <c r="AS35" s="122">
        <v>755.1</v>
      </c>
      <c r="AT35" s="122">
        <v>1830.77</v>
      </c>
      <c r="AU35" s="123">
        <v>3717.48</v>
      </c>
      <c r="AV35" s="123">
        <v>825.39</v>
      </c>
      <c r="AW35" s="121">
        <v>2890.3</v>
      </c>
      <c r="AX35" s="123">
        <v>44</v>
      </c>
      <c r="AY35" s="123">
        <v>180.01</v>
      </c>
      <c r="AZ35" s="123">
        <v>758.51</v>
      </c>
      <c r="BA35" s="121">
        <v>0</v>
      </c>
      <c r="BB35" s="121">
        <v>0</v>
      </c>
      <c r="BC35" s="123">
        <v>11001.56</v>
      </c>
      <c r="BD35" s="123"/>
      <c r="BE35" s="123">
        <v>135.82</v>
      </c>
      <c r="BF35" s="123"/>
      <c r="BG35" s="123">
        <v>89.01</v>
      </c>
      <c r="BH35" s="123">
        <v>596.73</v>
      </c>
      <c r="BI35" s="121">
        <v>685.74</v>
      </c>
      <c r="BJ35" s="123"/>
      <c r="BK35" s="123">
        <v>0.62</v>
      </c>
      <c r="BL35" s="121">
        <v>0</v>
      </c>
      <c r="BM35" s="123">
        <v>498.49</v>
      </c>
      <c r="BN35" s="123">
        <v>499.11</v>
      </c>
      <c r="BO35" s="123"/>
      <c r="BP35" s="123">
        <v>150.38</v>
      </c>
      <c r="BQ35" s="123">
        <v>27.69</v>
      </c>
      <c r="BR35" s="123">
        <v>158.72</v>
      </c>
      <c r="BS35" s="123">
        <v>5.63</v>
      </c>
      <c r="BT35" s="123">
        <v>342.41</v>
      </c>
      <c r="BU35" s="123"/>
      <c r="BV35" s="122">
        <v>1167.0999999999999</v>
      </c>
      <c r="BW35" s="123">
        <v>23.46</v>
      </c>
      <c r="BX35" s="123">
        <v>82.05</v>
      </c>
      <c r="BY35" s="121">
        <v>1101.24</v>
      </c>
      <c r="BZ35" s="123">
        <v>73.489999999999995</v>
      </c>
      <c r="CA35" s="121">
        <v>146.96</v>
      </c>
      <c r="CB35" s="123">
        <v>2594.31</v>
      </c>
      <c r="CC35" s="121">
        <v>0</v>
      </c>
      <c r="CD35" s="123">
        <v>4121.57</v>
      </c>
      <c r="CE35" s="123"/>
      <c r="CF35" s="122">
        <v>3.84</v>
      </c>
      <c r="CG35" s="122">
        <v>3.82</v>
      </c>
      <c r="CH35" s="121">
        <v>0</v>
      </c>
      <c r="CI35" s="27">
        <v>17.239999999999998</v>
      </c>
      <c r="CJ35" s="121">
        <v>0</v>
      </c>
      <c r="CK35" s="27">
        <v>76.63</v>
      </c>
      <c r="CL35" s="121">
        <v>0</v>
      </c>
      <c r="CM35" s="27">
        <v>104.2</v>
      </c>
      <c r="CN35" s="27">
        <v>205.74</v>
      </c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  <c r="DO35" s="121"/>
      <c r="DP35" s="121"/>
      <c r="DQ35" s="121"/>
      <c r="DR35" s="121"/>
      <c r="DS35" s="121"/>
      <c r="DT35" s="121"/>
      <c r="DU35" s="121"/>
      <c r="DV35" s="121"/>
      <c r="DW35" s="121"/>
      <c r="DX35" s="121"/>
      <c r="DY35" s="121"/>
      <c r="DZ35" s="121"/>
      <c r="EA35" s="121"/>
      <c r="EB35" s="121"/>
      <c r="EC35" s="121"/>
      <c r="ED35" s="121"/>
      <c r="EE35" s="121"/>
      <c r="EF35" s="121"/>
      <c r="EG35" s="121"/>
      <c r="EH35" s="121"/>
      <c r="EI35" s="121"/>
      <c r="EJ35" s="121"/>
      <c r="EK35" s="121"/>
      <c r="EL35" s="121"/>
      <c r="EM35" s="121"/>
      <c r="EN35" s="121"/>
      <c r="EO35" s="121"/>
      <c r="EP35" s="121"/>
      <c r="EQ35" s="121"/>
      <c r="ER35" s="121"/>
      <c r="ES35" s="121"/>
      <c r="ET35" s="121"/>
      <c r="EU35" s="121"/>
      <c r="EV35" s="121"/>
      <c r="EW35" s="121"/>
      <c r="EX35" s="121"/>
      <c r="EY35" s="121"/>
      <c r="EZ35" s="121"/>
      <c r="FA35" s="121"/>
      <c r="FB35" s="121"/>
      <c r="FC35" s="121"/>
      <c r="FD35" s="121"/>
      <c r="FE35" s="121"/>
      <c r="FF35" s="121"/>
      <c r="FG35" s="121"/>
      <c r="FH35" s="121"/>
      <c r="FI35" s="121"/>
      <c r="FJ35" s="121"/>
      <c r="FK35" s="121"/>
      <c r="FL35" s="121"/>
      <c r="FM35" s="121"/>
      <c r="FN35" s="121"/>
      <c r="FO35" s="121"/>
      <c r="FP35" s="121"/>
      <c r="FQ35" s="121"/>
      <c r="FR35" s="121"/>
      <c r="FS35" s="121"/>
      <c r="FT35" s="121"/>
      <c r="FU35" s="121"/>
      <c r="FV35" s="121"/>
      <c r="FW35" s="121"/>
      <c r="FX35" s="121"/>
      <c r="FY35" s="121"/>
      <c r="FZ35" s="121"/>
    </row>
    <row r="36" spans="1:182" s="103" customFormat="1" ht="11.25" x14ac:dyDescent="0.2">
      <c r="A36" s="26">
        <v>1998</v>
      </c>
      <c r="B36" s="123">
        <v>140.27000000000001</v>
      </c>
      <c r="C36" s="123">
        <v>11.53</v>
      </c>
      <c r="D36" s="123">
        <v>151.80000000000001</v>
      </c>
      <c r="E36" s="122"/>
      <c r="F36" s="123">
        <v>99.08</v>
      </c>
      <c r="G36" s="121">
        <v>0</v>
      </c>
      <c r="H36" s="121">
        <v>0</v>
      </c>
      <c r="I36" s="123">
        <v>99.08</v>
      </c>
      <c r="J36" s="122"/>
      <c r="K36" s="123">
        <v>1.43</v>
      </c>
      <c r="L36" s="123">
        <v>28.08</v>
      </c>
      <c r="M36" s="123">
        <v>58.58</v>
      </c>
      <c r="N36" s="121">
        <v>0</v>
      </c>
      <c r="O36" s="123">
        <v>5.4</v>
      </c>
      <c r="P36" s="123">
        <v>72.89</v>
      </c>
      <c r="Q36" s="123">
        <v>166.38</v>
      </c>
      <c r="R36" s="122"/>
      <c r="S36" s="123">
        <v>31.02</v>
      </c>
      <c r="T36" s="123">
        <v>135.85</v>
      </c>
      <c r="U36" s="123">
        <v>38.24</v>
      </c>
      <c r="V36" s="123">
        <v>1270.5899999999999</v>
      </c>
      <c r="W36" s="123">
        <v>275.88</v>
      </c>
      <c r="X36" s="123">
        <v>389.51</v>
      </c>
      <c r="Y36" s="123">
        <v>66.38</v>
      </c>
      <c r="Z36" s="123">
        <v>160.94999999999999</v>
      </c>
      <c r="AA36" s="123">
        <v>2368.44</v>
      </c>
      <c r="AB36" s="122"/>
      <c r="AC36" s="123">
        <v>285.22000000000003</v>
      </c>
      <c r="AD36" s="123">
        <v>82.71</v>
      </c>
      <c r="AE36" s="123">
        <v>251.17</v>
      </c>
      <c r="AF36" s="123">
        <v>184.16</v>
      </c>
      <c r="AG36" s="123">
        <v>27.71</v>
      </c>
      <c r="AH36" s="123">
        <v>830.97</v>
      </c>
      <c r="AI36" s="123"/>
      <c r="AJ36" s="123">
        <v>133.11000000000001</v>
      </c>
      <c r="AK36" s="123">
        <v>0.95</v>
      </c>
      <c r="AL36" s="121">
        <v>0.08</v>
      </c>
      <c r="AM36" s="123">
        <v>127.84</v>
      </c>
      <c r="AN36" s="123">
        <v>6.06</v>
      </c>
      <c r="AO36" s="123">
        <v>23.96</v>
      </c>
      <c r="AP36" s="123">
        <v>3.47</v>
      </c>
      <c r="AQ36" s="123">
        <v>295.45</v>
      </c>
      <c r="AR36" s="123"/>
      <c r="AS36" s="122">
        <v>757.88</v>
      </c>
      <c r="AT36" s="122">
        <v>1838.43</v>
      </c>
      <c r="AU36" s="123">
        <v>3734.31</v>
      </c>
      <c r="AV36" s="123">
        <v>829.08</v>
      </c>
      <c r="AW36" s="121">
        <v>2902.95</v>
      </c>
      <c r="AX36" s="123">
        <v>44.18</v>
      </c>
      <c r="AY36" s="123">
        <v>180.9</v>
      </c>
      <c r="AZ36" s="123">
        <v>762.38</v>
      </c>
      <c r="BA36" s="121">
        <v>0</v>
      </c>
      <c r="BB36" s="121">
        <v>0</v>
      </c>
      <c r="BC36" s="123">
        <v>11050.1</v>
      </c>
      <c r="BD36" s="123"/>
      <c r="BE36" s="123">
        <v>137.19</v>
      </c>
      <c r="BF36" s="123"/>
      <c r="BG36" s="123">
        <v>90.93</v>
      </c>
      <c r="BH36" s="123">
        <v>631.4</v>
      </c>
      <c r="BI36" s="121">
        <v>722.34</v>
      </c>
      <c r="BJ36" s="123"/>
      <c r="BK36" s="123">
        <v>1.98</v>
      </c>
      <c r="BL36" s="121">
        <v>0</v>
      </c>
      <c r="BM36" s="123">
        <v>535.4</v>
      </c>
      <c r="BN36" s="123">
        <v>537.38</v>
      </c>
      <c r="BO36" s="123"/>
      <c r="BP36" s="123">
        <v>161.59</v>
      </c>
      <c r="BQ36" s="123">
        <v>28.25</v>
      </c>
      <c r="BR36" s="123">
        <v>168.62</v>
      </c>
      <c r="BS36" s="123">
        <v>5.98</v>
      </c>
      <c r="BT36" s="123">
        <v>364.44</v>
      </c>
      <c r="BU36" s="123"/>
      <c r="BV36" s="122">
        <v>1202.7</v>
      </c>
      <c r="BW36" s="123">
        <v>30.26</v>
      </c>
      <c r="BX36" s="123">
        <v>91.44</v>
      </c>
      <c r="BY36" s="121">
        <v>1157.51</v>
      </c>
      <c r="BZ36" s="123">
        <v>113.99</v>
      </c>
      <c r="CA36" s="121">
        <v>150.44999999999999</v>
      </c>
      <c r="CB36" s="123">
        <v>2746.35</v>
      </c>
      <c r="CC36" s="121">
        <v>0</v>
      </c>
      <c r="CD36" s="123">
        <v>4370.5</v>
      </c>
      <c r="CE36" s="123"/>
      <c r="CF36" s="122">
        <v>4.07</v>
      </c>
      <c r="CG36" s="122">
        <v>3.95</v>
      </c>
      <c r="CH36" s="121">
        <v>0</v>
      </c>
      <c r="CI36" s="27">
        <v>14.21</v>
      </c>
      <c r="CJ36" s="121">
        <v>0</v>
      </c>
      <c r="CK36" s="27">
        <v>85.51</v>
      </c>
      <c r="CL36" s="121">
        <v>0</v>
      </c>
      <c r="CM36" s="27">
        <v>103.16</v>
      </c>
      <c r="CN36" s="27">
        <v>210.91</v>
      </c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  <c r="DO36" s="121"/>
      <c r="DP36" s="121"/>
      <c r="DQ36" s="121"/>
      <c r="DR36" s="121"/>
      <c r="DS36" s="121"/>
      <c r="DT36" s="121"/>
      <c r="DU36" s="121"/>
      <c r="DV36" s="121"/>
      <c r="DW36" s="121"/>
      <c r="DX36" s="121"/>
      <c r="DY36" s="121"/>
      <c r="DZ36" s="121"/>
      <c r="EA36" s="121"/>
      <c r="EB36" s="121"/>
      <c r="EC36" s="121"/>
      <c r="ED36" s="121"/>
      <c r="EE36" s="121"/>
      <c r="EF36" s="121"/>
      <c r="EG36" s="121"/>
      <c r="EH36" s="121"/>
      <c r="EI36" s="121"/>
      <c r="EJ36" s="121"/>
      <c r="EK36" s="121"/>
      <c r="EL36" s="121"/>
      <c r="EM36" s="121"/>
      <c r="EN36" s="121"/>
      <c r="EO36" s="121"/>
      <c r="EP36" s="121"/>
      <c r="EQ36" s="121"/>
      <c r="ER36" s="121"/>
      <c r="ES36" s="121"/>
      <c r="ET36" s="121"/>
      <c r="EU36" s="121"/>
      <c r="EV36" s="121"/>
      <c r="EW36" s="121"/>
      <c r="EX36" s="121"/>
      <c r="EY36" s="121"/>
      <c r="EZ36" s="121"/>
      <c r="FA36" s="121"/>
      <c r="FB36" s="121"/>
      <c r="FC36" s="121"/>
      <c r="FD36" s="121"/>
      <c r="FE36" s="121"/>
      <c r="FF36" s="121"/>
      <c r="FG36" s="121"/>
      <c r="FH36" s="121"/>
      <c r="FI36" s="121"/>
      <c r="FJ36" s="121"/>
      <c r="FK36" s="121"/>
      <c r="FL36" s="121"/>
      <c r="FM36" s="121"/>
      <c r="FN36" s="121"/>
      <c r="FO36" s="121"/>
      <c r="FP36" s="121"/>
      <c r="FQ36" s="121"/>
      <c r="FR36" s="121"/>
      <c r="FS36" s="121"/>
      <c r="FT36" s="121"/>
      <c r="FU36" s="121"/>
      <c r="FV36" s="121"/>
      <c r="FW36" s="121"/>
      <c r="FX36" s="121"/>
      <c r="FY36" s="121"/>
      <c r="FZ36" s="121"/>
    </row>
    <row r="37" spans="1:182" s="103" customFormat="1" ht="11.25" x14ac:dyDescent="0.2">
      <c r="A37" s="26">
        <v>1999</v>
      </c>
      <c r="B37" s="123">
        <v>147.91999999999999</v>
      </c>
      <c r="C37" s="123">
        <v>13.94</v>
      </c>
      <c r="D37" s="123">
        <v>161.87</v>
      </c>
      <c r="E37" s="122"/>
      <c r="F37" s="123">
        <v>107.49</v>
      </c>
      <c r="G37" s="121">
        <v>0.24</v>
      </c>
      <c r="H37" s="121">
        <v>0</v>
      </c>
      <c r="I37" s="123">
        <v>107.73</v>
      </c>
      <c r="J37" s="122"/>
      <c r="K37" s="123">
        <v>1.48</v>
      </c>
      <c r="L37" s="123">
        <v>27.62</v>
      </c>
      <c r="M37" s="123">
        <v>65.680000000000007</v>
      </c>
      <c r="N37" s="121">
        <v>0</v>
      </c>
      <c r="O37" s="123">
        <v>8.0299999999999994</v>
      </c>
      <c r="P37" s="123">
        <v>69.3</v>
      </c>
      <c r="Q37" s="123">
        <v>172.12</v>
      </c>
      <c r="R37" s="122"/>
      <c r="S37" s="123">
        <v>31.34</v>
      </c>
      <c r="T37" s="123">
        <v>138.16999999999999</v>
      </c>
      <c r="U37" s="123">
        <v>38.9</v>
      </c>
      <c r="V37" s="123">
        <v>1285.67</v>
      </c>
      <c r="W37" s="123">
        <v>278.37</v>
      </c>
      <c r="X37" s="123">
        <v>393.03</v>
      </c>
      <c r="Y37" s="123">
        <v>67.5</v>
      </c>
      <c r="Z37" s="123">
        <v>161.76</v>
      </c>
      <c r="AA37" s="123">
        <v>2394.7399999999998</v>
      </c>
      <c r="AB37" s="122"/>
      <c r="AC37" s="123">
        <v>287.19</v>
      </c>
      <c r="AD37" s="123">
        <v>83.81</v>
      </c>
      <c r="AE37" s="123">
        <v>254.64</v>
      </c>
      <c r="AF37" s="123">
        <v>182.82</v>
      </c>
      <c r="AG37" s="123">
        <v>30.39</v>
      </c>
      <c r="AH37" s="123">
        <v>838.85</v>
      </c>
      <c r="AI37" s="123"/>
      <c r="AJ37" s="123">
        <v>138.84</v>
      </c>
      <c r="AK37" s="123">
        <v>0.96</v>
      </c>
      <c r="AL37" s="121">
        <v>0.11</v>
      </c>
      <c r="AM37" s="123">
        <v>142.80000000000001</v>
      </c>
      <c r="AN37" s="123">
        <v>7.51</v>
      </c>
      <c r="AO37" s="123">
        <v>25.4</v>
      </c>
      <c r="AP37" s="123">
        <v>3.53</v>
      </c>
      <c r="AQ37" s="123">
        <v>319.14999999999998</v>
      </c>
      <c r="AR37" s="123"/>
      <c r="AS37" s="122">
        <v>760.43</v>
      </c>
      <c r="AT37" s="122">
        <v>1845.58</v>
      </c>
      <c r="AU37" s="123">
        <v>3750.24</v>
      </c>
      <c r="AV37" s="123">
        <v>832.57</v>
      </c>
      <c r="AW37" s="121">
        <v>2914.93</v>
      </c>
      <c r="AX37" s="123">
        <v>44.36</v>
      </c>
      <c r="AY37" s="123">
        <v>181.77</v>
      </c>
      <c r="AZ37" s="123">
        <v>766.19</v>
      </c>
      <c r="BA37" s="121">
        <v>0</v>
      </c>
      <c r="BB37" s="121">
        <v>0</v>
      </c>
      <c r="BC37" s="123">
        <v>11096.07</v>
      </c>
      <c r="BD37" s="123"/>
      <c r="BE37" s="123">
        <v>138.51</v>
      </c>
      <c r="BF37" s="123"/>
      <c r="BG37" s="123">
        <v>94.55</v>
      </c>
      <c r="BH37" s="123">
        <v>664.25</v>
      </c>
      <c r="BI37" s="121">
        <v>758.79</v>
      </c>
      <c r="BJ37" s="123"/>
      <c r="BK37" s="123">
        <v>3.86</v>
      </c>
      <c r="BL37" s="121">
        <v>0</v>
      </c>
      <c r="BM37" s="123">
        <v>570.67999999999995</v>
      </c>
      <c r="BN37" s="123">
        <v>574.54</v>
      </c>
      <c r="BO37" s="123"/>
      <c r="BP37" s="123">
        <v>170.96</v>
      </c>
      <c r="BQ37" s="123">
        <v>30.15</v>
      </c>
      <c r="BR37" s="123">
        <v>178.74</v>
      </c>
      <c r="BS37" s="123">
        <v>6.33</v>
      </c>
      <c r="BT37" s="123">
        <v>386.18</v>
      </c>
      <c r="BU37" s="123"/>
      <c r="BV37" s="122">
        <v>1174.26</v>
      </c>
      <c r="BW37" s="123">
        <v>39</v>
      </c>
      <c r="BX37" s="123">
        <v>101.05</v>
      </c>
      <c r="BY37" s="121">
        <v>1262.92</v>
      </c>
      <c r="BZ37" s="123">
        <v>157.68</v>
      </c>
      <c r="CA37" s="121">
        <v>153.97999999999999</v>
      </c>
      <c r="CB37" s="123">
        <v>2888.9</v>
      </c>
      <c r="CC37" s="121">
        <v>0</v>
      </c>
      <c r="CD37" s="123">
        <v>4608.41</v>
      </c>
      <c r="CE37" s="123"/>
      <c r="CF37" s="122">
        <v>4.1500000000000004</v>
      </c>
      <c r="CG37" s="122">
        <v>4.0999999999999996</v>
      </c>
      <c r="CH37" s="121">
        <v>0</v>
      </c>
      <c r="CI37" s="27">
        <v>11.19</v>
      </c>
      <c r="CJ37" s="121">
        <v>0</v>
      </c>
      <c r="CK37" s="27">
        <v>93.93</v>
      </c>
      <c r="CL37" s="121">
        <v>0</v>
      </c>
      <c r="CM37" s="27">
        <v>102.13</v>
      </c>
      <c r="CN37" s="27">
        <v>215.49</v>
      </c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  <c r="DO37" s="121"/>
      <c r="DP37" s="121"/>
      <c r="DQ37" s="121"/>
      <c r="DR37" s="121"/>
      <c r="DS37" s="121"/>
      <c r="DT37" s="121"/>
      <c r="DU37" s="121"/>
      <c r="DV37" s="121"/>
      <c r="DW37" s="121"/>
      <c r="DX37" s="121"/>
      <c r="DY37" s="121"/>
      <c r="DZ37" s="121"/>
      <c r="EA37" s="121"/>
      <c r="EB37" s="121"/>
      <c r="EC37" s="121"/>
      <c r="ED37" s="121"/>
      <c r="EE37" s="121"/>
      <c r="EF37" s="121"/>
      <c r="EG37" s="121"/>
      <c r="EH37" s="121"/>
      <c r="EI37" s="121"/>
      <c r="EJ37" s="121"/>
      <c r="EK37" s="121"/>
      <c r="EL37" s="121"/>
      <c r="EM37" s="121"/>
      <c r="EN37" s="121"/>
      <c r="EO37" s="121"/>
      <c r="EP37" s="121"/>
      <c r="EQ37" s="121"/>
      <c r="ER37" s="121"/>
      <c r="ES37" s="121"/>
      <c r="ET37" s="121"/>
      <c r="EU37" s="121"/>
      <c r="EV37" s="121"/>
      <c r="EW37" s="121"/>
      <c r="EX37" s="121"/>
      <c r="EY37" s="121"/>
      <c r="EZ37" s="121"/>
      <c r="FA37" s="121"/>
      <c r="FB37" s="121"/>
      <c r="FC37" s="121"/>
      <c r="FD37" s="121"/>
      <c r="FE37" s="121"/>
      <c r="FF37" s="121"/>
      <c r="FG37" s="121"/>
      <c r="FH37" s="121"/>
      <c r="FI37" s="121"/>
      <c r="FJ37" s="121"/>
      <c r="FK37" s="121"/>
      <c r="FL37" s="121"/>
      <c r="FM37" s="121"/>
      <c r="FN37" s="121"/>
      <c r="FO37" s="121"/>
      <c r="FP37" s="121"/>
      <c r="FQ37" s="121"/>
      <c r="FR37" s="121"/>
      <c r="FS37" s="121"/>
      <c r="FT37" s="121"/>
      <c r="FU37" s="121"/>
      <c r="FV37" s="121"/>
      <c r="FW37" s="121"/>
      <c r="FX37" s="121"/>
      <c r="FY37" s="121"/>
      <c r="FZ37" s="121"/>
    </row>
    <row r="38" spans="1:182" s="103" customFormat="1" ht="30" customHeight="1" x14ac:dyDescent="0.2">
      <c r="A38" s="26">
        <v>2000</v>
      </c>
      <c r="B38" s="123">
        <v>154.93</v>
      </c>
      <c r="C38" s="123">
        <v>16.22</v>
      </c>
      <c r="D38" s="123">
        <v>171.15</v>
      </c>
      <c r="E38" s="122"/>
      <c r="F38" s="123">
        <v>114.22</v>
      </c>
      <c r="G38" s="123">
        <v>1.38</v>
      </c>
      <c r="H38" s="121">
        <v>0.02</v>
      </c>
      <c r="I38" s="123">
        <v>115.61</v>
      </c>
      <c r="J38" s="122"/>
      <c r="K38" s="123">
        <v>1.51</v>
      </c>
      <c r="L38" s="123">
        <v>27</v>
      </c>
      <c r="M38" s="123">
        <v>73.33</v>
      </c>
      <c r="N38" s="121">
        <v>0</v>
      </c>
      <c r="O38" s="123">
        <v>11.09</v>
      </c>
      <c r="P38" s="123">
        <v>65.099999999999994</v>
      </c>
      <c r="Q38" s="123">
        <v>178.03</v>
      </c>
      <c r="R38" s="122"/>
      <c r="S38" s="123">
        <v>31.65</v>
      </c>
      <c r="T38" s="123">
        <v>140.4</v>
      </c>
      <c r="U38" s="123">
        <v>39.53</v>
      </c>
      <c r="V38" s="123">
        <v>1300.99</v>
      </c>
      <c r="W38" s="123">
        <v>280.5</v>
      </c>
      <c r="X38" s="123">
        <v>396.03</v>
      </c>
      <c r="Y38" s="123">
        <v>67.959999999999994</v>
      </c>
      <c r="Z38" s="123">
        <v>162.57</v>
      </c>
      <c r="AA38" s="123">
        <v>2419.63</v>
      </c>
      <c r="AB38" s="122"/>
      <c r="AC38" s="123">
        <v>291.77</v>
      </c>
      <c r="AD38" s="123">
        <v>85.65</v>
      </c>
      <c r="AE38" s="123">
        <v>261.18</v>
      </c>
      <c r="AF38" s="123">
        <v>182.81</v>
      </c>
      <c r="AG38" s="123">
        <v>33.729999999999997</v>
      </c>
      <c r="AH38" s="123">
        <v>855.13</v>
      </c>
      <c r="AI38" s="123"/>
      <c r="AJ38" s="123">
        <v>146.82</v>
      </c>
      <c r="AK38" s="123">
        <v>0.97</v>
      </c>
      <c r="AL38" s="121">
        <v>0.15</v>
      </c>
      <c r="AM38" s="123">
        <v>158.5</v>
      </c>
      <c r="AN38" s="123">
        <v>9.18</v>
      </c>
      <c r="AO38" s="123">
        <v>26.98</v>
      </c>
      <c r="AP38" s="123">
        <v>3.56</v>
      </c>
      <c r="AQ38" s="123">
        <v>346.15</v>
      </c>
      <c r="AR38" s="123"/>
      <c r="AS38" s="122">
        <v>762.9</v>
      </c>
      <c r="AT38" s="122">
        <v>1852.62</v>
      </c>
      <c r="AU38" s="123">
        <v>3766.06</v>
      </c>
      <c r="AV38" s="123">
        <v>836.05</v>
      </c>
      <c r="AW38" s="121">
        <v>2926.9</v>
      </c>
      <c r="AX38" s="123">
        <v>44.54</v>
      </c>
      <c r="AY38" s="123">
        <v>182.63</v>
      </c>
      <c r="AZ38" s="123">
        <v>769.99</v>
      </c>
      <c r="BA38" s="121">
        <v>0</v>
      </c>
      <c r="BB38" s="121">
        <v>0</v>
      </c>
      <c r="BC38" s="123">
        <v>11141.69</v>
      </c>
      <c r="BD38" s="123"/>
      <c r="BE38" s="123">
        <v>139.77000000000001</v>
      </c>
      <c r="BF38" s="123"/>
      <c r="BG38" s="123">
        <v>100.8</v>
      </c>
      <c r="BH38" s="123">
        <v>693.02</v>
      </c>
      <c r="BI38" s="121">
        <v>793.82</v>
      </c>
      <c r="BJ38" s="123"/>
      <c r="BK38" s="123">
        <v>6.49</v>
      </c>
      <c r="BL38" s="121">
        <v>0</v>
      </c>
      <c r="BM38" s="123">
        <v>603.25</v>
      </c>
      <c r="BN38" s="123">
        <v>609.74</v>
      </c>
      <c r="BO38" s="123"/>
      <c r="BP38" s="123">
        <v>176.7</v>
      </c>
      <c r="BQ38" s="123">
        <v>34.49</v>
      </c>
      <c r="BR38" s="123">
        <v>189.07</v>
      </c>
      <c r="BS38" s="123">
        <v>6.7</v>
      </c>
      <c r="BT38" s="123">
        <v>406.96</v>
      </c>
      <c r="BU38" s="123"/>
      <c r="BV38" s="122">
        <v>1088.24</v>
      </c>
      <c r="BW38" s="123">
        <v>49.73</v>
      </c>
      <c r="BX38" s="123">
        <v>110.89</v>
      </c>
      <c r="BY38" s="121">
        <v>1430.09</v>
      </c>
      <c r="BZ38" s="123">
        <v>192.88</v>
      </c>
      <c r="CA38" s="121">
        <v>157.55000000000001</v>
      </c>
      <c r="CB38" s="123">
        <v>3029.38</v>
      </c>
      <c r="CC38" s="121">
        <v>0</v>
      </c>
      <c r="CD38" s="123">
        <v>4839.91</v>
      </c>
      <c r="CE38" s="123"/>
      <c r="CF38" s="122">
        <v>4.22</v>
      </c>
      <c r="CG38" s="122">
        <v>17.059999999999999</v>
      </c>
      <c r="CH38" s="121">
        <v>0</v>
      </c>
      <c r="CI38" s="27">
        <v>8.17</v>
      </c>
      <c r="CJ38" s="121">
        <v>0</v>
      </c>
      <c r="CK38" s="27">
        <v>102.39</v>
      </c>
      <c r="CL38" s="121">
        <v>0</v>
      </c>
      <c r="CM38" s="27">
        <v>101.11</v>
      </c>
      <c r="CN38" s="27">
        <v>232.95</v>
      </c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  <c r="DO38" s="121"/>
      <c r="DP38" s="121"/>
      <c r="DQ38" s="121"/>
      <c r="DR38" s="121"/>
      <c r="DS38" s="121"/>
      <c r="DT38" s="121"/>
      <c r="DU38" s="121"/>
      <c r="DV38" s="121"/>
      <c r="DW38" s="121"/>
      <c r="DX38" s="121"/>
      <c r="DY38" s="121"/>
      <c r="DZ38" s="121"/>
      <c r="EA38" s="121"/>
      <c r="EB38" s="121"/>
      <c r="EC38" s="121"/>
      <c r="ED38" s="121"/>
      <c r="EE38" s="121"/>
      <c r="EF38" s="121"/>
      <c r="EG38" s="121"/>
      <c r="EH38" s="121"/>
      <c r="EI38" s="121"/>
      <c r="EJ38" s="121"/>
      <c r="EK38" s="121"/>
      <c r="EL38" s="121"/>
      <c r="EM38" s="121"/>
      <c r="EN38" s="121"/>
      <c r="EO38" s="121"/>
      <c r="EP38" s="121"/>
      <c r="EQ38" s="121"/>
      <c r="ER38" s="121"/>
      <c r="ES38" s="121"/>
      <c r="ET38" s="121"/>
      <c r="EU38" s="121"/>
      <c r="EV38" s="121"/>
      <c r="EW38" s="121"/>
      <c r="EX38" s="121"/>
      <c r="EY38" s="121"/>
      <c r="EZ38" s="121"/>
      <c r="FA38" s="121"/>
      <c r="FB38" s="121"/>
      <c r="FC38" s="121"/>
      <c r="FD38" s="121"/>
      <c r="FE38" s="121"/>
      <c r="FF38" s="121"/>
      <c r="FG38" s="121"/>
      <c r="FH38" s="121"/>
      <c r="FI38" s="121"/>
      <c r="FJ38" s="121"/>
      <c r="FK38" s="121"/>
      <c r="FL38" s="121"/>
      <c r="FM38" s="121"/>
      <c r="FN38" s="121"/>
      <c r="FO38" s="121"/>
      <c r="FP38" s="121"/>
      <c r="FQ38" s="121"/>
      <c r="FR38" s="121"/>
      <c r="FS38" s="121"/>
      <c r="FT38" s="121"/>
      <c r="FU38" s="121"/>
      <c r="FV38" s="121"/>
      <c r="FW38" s="121"/>
      <c r="FX38" s="121"/>
      <c r="FY38" s="121"/>
      <c r="FZ38" s="121"/>
    </row>
    <row r="39" spans="1:182" s="103" customFormat="1" ht="11.25" x14ac:dyDescent="0.2">
      <c r="A39" s="26">
        <v>2001</v>
      </c>
      <c r="B39" s="123">
        <v>160.34</v>
      </c>
      <c r="C39" s="123">
        <v>18.18</v>
      </c>
      <c r="D39" s="123">
        <v>178.52</v>
      </c>
      <c r="E39" s="122"/>
      <c r="F39" s="123">
        <v>118.31</v>
      </c>
      <c r="G39" s="123">
        <v>3.76</v>
      </c>
      <c r="H39" s="121">
        <v>0.11</v>
      </c>
      <c r="I39" s="123">
        <v>122.19</v>
      </c>
      <c r="J39" s="122"/>
      <c r="K39" s="123">
        <v>1.53</v>
      </c>
      <c r="L39" s="123">
        <v>26.17</v>
      </c>
      <c r="M39" s="123">
        <v>81.55</v>
      </c>
      <c r="N39" s="121">
        <v>0</v>
      </c>
      <c r="O39" s="123">
        <v>14.36</v>
      </c>
      <c r="P39" s="123">
        <v>60.25</v>
      </c>
      <c r="Q39" s="123">
        <v>183.87</v>
      </c>
      <c r="R39" s="122"/>
      <c r="S39" s="123">
        <v>31.97</v>
      </c>
      <c r="T39" s="123">
        <v>142.52000000000001</v>
      </c>
      <c r="U39" s="123">
        <v>40.119999999999997</v>
      </c>
      <c r="V39" s="123">
        <v>1316.58</v>
      </c>
      <c r="W39" s="123">
        <v>282.24</v>
      </c>
      <c r="X39" s="123">
        <v>398.49</v>
      </c>
      <c r="Y39" s="123">
        <v>67.72</v>
      </c>
      <c r="Z39" s="123">
        <v>163.38999999999999</v>
      </c>
      <c r="AA39" s="123">
        <v>2443.0500000000002</v>
      </c>
      <c r="AB39" s="122"/>
      <c r="AC39" s="123">
        <v>297.04000000000002</v>
      </c>
      <c r="AD39" s="123">
        <v>87.47</v>
      </c>
      <c r="AE39" s="123">
        <v>267.20999999999998</v>
      </c>
      <c r="AF39" s="123">
        <v>182.82</v>
      </c>
      <c r="AG39" s="123">
        <v>35.729999999999997</v>
      </c>
      <c r="AH39" s="123">
        <v>870.26</v>
      </c>
      <c r="AI39" s="123"/>
      <c r="AJ39" s="123">
        <v>156.36000000000001</v>
      </c>
      <c r="AK39" s="123">
        <v>0.98</v>
      </c>
      <c r="AL39" s="121">
        <v>0.2</v>
      </c>
      <c r="AM39" s="123">
        <v>173.43</v>
      </c>
      <c r="AN39" s="123">
        <v>10.72</v>
      </c>
      <c r="AO39" s="123">
        <v>30.63</v>
      </c>
      <c r="AP39" s="123">
        <v>3.58</v>
      </c>
      <c r="AQ39" s="123">
        <v>375.89</v>
      </c>
      <c r="AR39" s="123"/>
      <c r="AS39" s="122">
        <v>765.25</v>
      </c>
      <c r="AT39" s="122">
        <v>1859.41</v>
      </c>
      <c r="AU39" s="123">
        <v>3781.48</v>
      </c>
      <c r="AV39" s="123">
        <v>839.45</v>
      </c>
      <c r="AW39" s="121">
        <v>2938.65</v>
      </c>
      <c r="AX39" s="123">
        <v>44.71</v>
      </c>
      <c r="AY39" s="123">
        <v>183.48</v>
      </c>
      <c r="AZ39" s="123">
        <v>773.78</v>
      </c>
      <c r="BA39" s="121">
        <v>0</v>
      </c>
      <c r="BB39" s="121">
        <v>0</v>
      </c>
      <c r="BC39" s="123">
        <v>11186.22</v>
      </c>
      <c r="BD39" s="123"/>
      <c r="BE39" s="123">
        <v>140.91</v>
      </c>
      <c r="BF39" s="123"/>
      <c r="BG39" s="123">
        <v>106.91</v>
      </c>
      <c r="BH39" s="123">
        <v>720</v>
      </c>
      <c r="BI39" s="121">
        <v>826.9</v>
      </c>
      <c r="BJ39" s="123"/>
      <c r="BK39" s="123">
        <v>9.08</v>
      </c>
      <c r="BL39" s="121">
        <v>0</v>
      </c>
      <c r="BM39" s="123">
        <v>639.33000000000004</v>
      </c>
      <c r="BN39" s="123">
        <v>648.41</v>
      </c>
      <c r="BO39" s="123"/>
      <c r="BP39" s="123">
        <v>177.78</v>
      </c>
      <c r="BQ39" s="123">
        <v>41.58</v>
      </c>
      <c r="BR39" s="123">
        <v>199.28</v>
      </c>
      <c r="BS39" s="123">
        <v>7.06</v>
      </c>
      <c r="BT39" s="123">
        <v>425.71</v>
      </c>
      <c r="BU39" s="123"/>
      <c r="BV39" s="122">
        <v>951.21</v>
      </c>
      <c r="BW39" s="123">
        <v>62.42</v>
      </c>
      <c r="BX39" s="123">
        <v>120.59</v>
      </c>
      <c r="BY39" s="121">
        <v>1595.32</v>
      </c>
      <c r="BZ39" s="123">
        <v>265.57</v>
      </c>
      <c r="CA39" s="121">
        <v>160.66</v>
      </c>
      <c r="CB39" s="123">
        <v>3155.78</v>
      </c>
      <c r="CC39" s="121">
        <v>0</v>
      </c>
      <c r="CD39" s="123">
        <v>5056.8</v>
      </c>
      <c r="CE39" s="123"/>
      <c r="CF39" s="122">
        <v>4.28</v>
      </c>
      <c r="CG39" s="122">
        <v>17.57</v>
      </c>
      <c r="CH39" s="121">
        <v>0</v>
      </c>
      <c r="CI39" s="27">
        <v>7.37</v>
      </c>
      <c r="CJ39" s="121">
        <v>0</v>
      </c>
      <c r="CK39" s="27">
        <v>111.29</v>
      </c>
      <c r="CL39" s="121">
        <v>0</v>
      </c>
      <c r="CM39" s="27">
        <v>98.08</v>
      </c>
      <c r="CN39" s="27">
        <v>238.59</v>
      </c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  <c r="DO39" s="121"/>
      <c r="DP39" s="121"/>
      <c r="DQ39" s="121"/>
      <c r="DR39" s="121"/>
      <c r="DS39" s="121"/>
      <c r="DT39" s="121"/>
      <c r="DU39" s="121"/>
      <c r="DV39" s="121"/>
      <c r="DW39" s="121"/>
      <c r="DX39" s="121"/>
      <c r="DY39" s="121"/>
      <c r="DZ39" s="121"/>
      <c r="EA39" s="121"/>
      <c r="EB39" s="121"/>
      <c r="EC39" s="121"/>
      <c r="ED39" s="121"/>
      <c r="EE39" s="121"/>
      <c r="EF39" s="121"/>
      <c r="EG39" s="121"/>
      <c r="EH39" s="121"/>
      <c r="EI39" s="121"/>
      <c r="EJ39" s="121"/>
      <c r="EK39" s="121"/>
      <c r="EL39" s="121"/>
      <c r="EM39" s="121"/>
      <c r="EN39" s="121"/>
      <c r="EO39" s="121"/>
      <c r="EP39" s="121"/>
      <c r="EQ39" s="121"/>
      <c r="ER39" s="121"/>
      <c r="ES39" s="121"/>
      <c r="ET39" s="121"/>
      <c r="EU39" s="121"/>
      <c r="EV39" s="121"/>
      <c r="EW39" s="121"/>
      <c r="EX39" s="121"/>
      <c r="EY39" s="121"/>
      <c r="EZ39" s="121"/>
      <c r="FA39" s="121"/>
      <c r="FB39" s="121"/>
      <c r="FC39" s="121"/>
      <c r="FD39" s="121"/>
      <c r="FE39" s="121"/>
      <c r="FF39" s="121"/>
      <c r="FG39" s="121"/>
      <c r="FH39" s="121"/>
      <c r="FI39" s="121"/>
      <c r="FJ39" s="121"/>
      <c r="FK39" s="121"/>
      <c r="FL39" s="121"/>
      <c r="FM39" s="121"/>
      <c r="FN39" s="121"/>
      <c r="FO39" s="121"/>
      <c r="FP39" s="121"/>
      <c r="FQ39" s="121"/>
      <c r="FR39" s="121"/>
      <c r="FS39" s="121"/>
      <c r="FT39" s="121"/>
      <c r="FU39" s="121"/>
      <c r="FV39" s="121"/>
      <c r="FW39" s="121"/>
      <c r="FX39" s="121"/>
      <c r="FY39" s="121"/>
      <c r="FZ39" s="121"/>
    </row>
    <row r="40" spans="1:182" s="103" customFormat="1" ht="11.25" x14ac:dyDescent="0.2">
      <c r="A40" s="26">
        <v>2002</v>
      </c>
      <c r="B40" s="123">
        <v>166.41</v>
      </c>
      <c r="C40" s="123">
        <v>20.11</v>
      </c>
      <c r="D40" s="123">
        <v>186.52</v>
      </c>
      <c r="E40" s="122"/>
      <c r="F40" s="123">
        <v>118.13</v>
      </c>
      <c r="G40" s="123">
        <v>8.73</v>
      </c>
      <c r="H40" s="121">
        <v>0.18</v>
      </c>
      <c r="I40" s="123">
        <v>127.05</v>
      </c>
      <c r="J40" s="122"/>
      <c r="K40" s="123">
        <v>1.52</v>
      </c>
      <c r="L40" s="123">
        <v>25.47</v>
      </c>
      <c r="M40" s="123">
        <v>90.36</v>
      </c>
      <c r="N40" s="123">
        <v>1.43</v>
      </c>
      <c r="O40" s="123">
        <v>17.670000000000002</v>
      </c>
      <c r="P40" s="123">
        <v>54.75</v>
      </c>
      <c r="Q40" s="123">
        <v>191.2</v>
      </c>
      <c r="R40" s="122"/>
      <c r="S40" s="123">
        <v>32.29</v>
      </c>
      <c r="T40" s="123">
        <v>144.55000000000001</v>
      </c>
      <c r="U40" s="123">
        <v>40.69</v>
      </c>
      <c r="V40" s="123">
        <v>1332.43</v>
      </c>
      <c r="W40" s="123">
        <v>283.58999999999997</v>
      </c>
      <c r="X40" s="123">
        <v>400.4</v>
      </c>
      <c r="Y40" s="123">
        <v>67.400000000000006</v>
      </c>
      <c r="Z40" s="123">
        <v>164.21</v>
      </c>
      <c r="AA40" s="123">
        <v>2465.5700000000002</v>
      </c>
      <c r="AB40" s="122"/>
      <c r="AC40" s="123">
        <v>309.58999999999997</v>
      </c>
      <c r="AD40" s="123">
        <v>93.3</v>
      </c>
      <c r="AE40" s="123">
        <v>275.23</v>
      </c>
      <c r="AF40" s="123">
        <v>184.06</v>
      </c>
      <c r="AG40" s="123">
        <v>38.57</v>
      </c>
      <c r="AH40" s="123">
        <v>900.76</v>
      </c>
      <c r="AI40" s="123"/>
      <c r="AJ40" s="123">
        <v>160.05000000000001</v>
      </c>
      <c r="AK40" s="123">
        <v>1</v>
      </c>
      <c r="AL40" s="121">
        <v>0.25</v>
      </c>
      <c r="AM40" s="123">
        <v>185.93</v>
      </c>
      <c r="AN40" s="123">
        <v>12.02</v>
      </c>
      <c r="AO40" s="123">
        <v>33.69</v>
      </c>
      <c r="AP40" s="123">
        <v>3.62</v>
      </c>
      <c r="AQ40" s="123">
        <v>396.56</v>
      </c>
      <c r="AR40" s="123"/>
      <c r="AS40" s="122">
        <v>767.43</v>
      </c>
      <c r="AT40" s="122">
        <v>1865.81</v>
      </c>
      <c r="AU40" s="123">
        <v>3796.21</v>
      </c>
      <c r="AV40" s="123">
        <v>842.71</v>
      </c>
      <c r="AW40" s="121">
        <v>2949.93</v>
      </c>
      <c r="AX40" s="123">
        <v>44.88</v>
      </c>
      <c r="AY40" s="123">
        <v>184.33</v>
      </c>
      <c r="AZ40" s="123">
        <v>777.58</v>
      </c>
      <c r="BA40" s="121">
        <v>0</v>
      </c>
      <c r="BB40" s="121">
        <v>0</v>
      </c>
      <c r="BC40" s="123">
        <v>11228.88</v>
      </c>
      <c r="BD40" s="123"/>
      <c r="BE40" s="123">
        <v>141.94</v>
      </c>
      <c r="BF40" s="123"/>
      <c r="BG40" s="123">
        <v>112.46</v>
      </c>
      <c r="BH40" s="123">
        <v>746.65</v>
      </c>
      <c r="BI40" s="121">
        <v>859.11</v>
      </c>
      <c r="BJ40" s="123"/>
      <c r="BK40" s="123">
        <v>11.46</v>
      </c>
      <c r="BL40" s="121">
        <v>0</v>
      </c>
      <c r="BM40" s="123">
        <v>677.41</v>
      </c>
      <c r="BN40" s="123">
        <v>688.87</v>
      </c>
      <c r="BO40" s="123"/>
      <c r="BP40" s="123">
        <v>171.87</v>
      </c>
      <c r="BQ40" s="123">
        <v>52.67</v>
      </c>
      <c r="BR40" s="123">
        <v>209.69</v>
      </c>
      <c r="BS40" s="123">
        <v>7.43</v>
      </c>
      <c r="BT40" s="123">
        <v>441.66</v>
      </c>
      <c r="BU40" s="123"/>
      <c r="BV40" s="122">
        <v>807.33</v>
      </c>
      <c r="BW40" s="123">
        <v>79.02</v>
      </c>
      <c r="BX40" s="123">
        <v>130.47</v>
      </c>
      <c r="BY40" s="121">
        <v>1745.8</v>
      </c>
      <c r="BZ40" s="123">
        <v>355.24</v>
      </c>
      <c r="CA40" s="121">
        <v>163.81</v>
      </c>
      <c r="CB40" s="123">
        <v>3281.67</v>
      </c>
      <c r="CC40" s="121">
        <v>0</v>
      </c>
      <c r="CD40" s="123">
        <v>5271.31</v>
      </c>
      <c r="CE40" s="123"/>
      <c r="CF40" s="122">
        <v>4.34</v>
      </c>
      <c r="CG40" s="122">
        <v>18.079999999999998</v>
      </c>
      <c r="CH40" s="121">
        <v>0</v>
      </c>
      <c r="CI40" s="27">
        <v>6.61</v>
      </c>
      <c r="CJ40" s="121">
        <v>0</v>
      </c>
      <c r="CK40" s="27">
        <v>120.2</v>
      </c>
      <c r="CL40" s="121">
        <v>0</v>
      </c>
      <c r="CM40" s="27">
        <v>95.04</v>
      </c>
      <c r="CN40" s="27">
        <v>244.29</v>
      </c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  <c r="DO40" s="121"/>
      <c r="DP40" s="121"/>
      <c r="DQ40" s="121"/>
      <c r="DR40" s="121"/>
      <c r="DS40" s="121"/>
      <c r="DT40" s="121"/>
      <c r="DU40" s="121"/>
      <c r="DV40" s="121"/>
      <c r="DW40" s="121"/>
      <c r="DX40" s="121"/>
      <c r="DY40" s="121"/>
      <c r="DZ40" s="121"/>
      <c r="EA40" s="121"/>
      <c r="EB40" s="121"/>
      <c r="EC40" s="121"/>
      <c r="ED40" s="121"/>
      <c r="EE40" s="121"/>
      <c r="EF40" s="121"/>
      <c r="EG40" s="121"/>
      <c r="EH40" s="121"/>
      <c r="EI40" s="121"/>
      <c r="EJ40" s="121"/>
      <c r="EK40" s="121"/>
      <c r="EL40" s="121"/>
      <c r="EM40" s="121"/>
      <c r="EN40" s="121"/>
      <c r="EO40" s="121"/>
      <c r="EP40" s="121"/>
      <c r="EQ40" s="121"/>
      <c r="ER40" s="121"/>
      <c r="ES40" s="121"/>
      <c r="ET40" s="121"/>
      <c r="EU40" s="121"/>
      <c r="EV40" s="121"/>
      <c r="EW40" s="121"/>
      <c r="EX40" s="121"/>
      <c r="EY40" s="121"/>
      <c r="EZ40" s="121"/>
      <c r="FA40" s="121"/>
      <c r="FB40" s="121"/>
      <c r="FC40" s="121"/>
      <c r="FD40" s="121"/>
      <c r="FE40" s="121"/>
      <c r="FF40" s="121"/>
      <c r="FG40" s="121"/>
      <c r="FH40" s="121"/>
      <c r="FI40" s="121"/>
      <c r="FJ40" s="121"/>
      <c r="FK40" s="121"/>
      <c r="FL40" s="121"/>
      <c r="FM40" s="121"/>
      <c r="FN40" s="121"/>
      <c r="FO40" s="121"/>
      <c r="FP40" s="121"/>
      <c r="FQ40" s="121"/>
      <c r="FR40" s="121"/>
      <c r="FS40" s="121"/>
      <c r="FT40" s="121"/>
      <c r="FU40" s="121"/>
      <c r="FV40" s="121"/>
      <c r="FW40" s="121"/>
      <c r="FX40" s="121"/>
      <c r="FY40" s="121"/>
      <c r="FZ40" s="121"/>
    </row>
    <row r="41" spans="1:182" s="103" customFormat="1" ht="11.25" x14ac:dyDescent="0.2">
      <c r="A41" s="26">
        <v>2003</v>
      </c>
      <c r="B41" s="123">
        <v>170.69</v>
      </c>
      <c r="C41" s="123">
        <v>22.33</v>
      </c>
      <c r="D41" s="123">
        <v>193.02</v>
      </c>
      <c r="E41" s="122"/>
      <c r="F41" s="123">
        <v>106.15</v>
      </c>
      <c r="G41" s="123">
        <v>18.649999999999999</v>
      </c>
      <c r="H41" s="123">
        <v>1.25</v>
      </c>
      <c r="I41" s="123">
        <v>126.05</v>
      </c>
      <c r="J41" s="122"/>
      <c r="K41" s="123">
        <v>1.5</v>
      </c>
      <c r="L41" s="123">
        <v>24.57</v>
      </c>
      <c r="M41" s="123">
        <v>100.05</v>
      </c>
      <c r="N41" s="123">
        <v>3.61</v>
      </c>
      <c r="O41" s="123">
        <v>21.14</v>
      </c>
      <c r="P41" s="123">
        <v>48.66</v>
      </c>
      <c r="Q41" s="123">
        <v>199.53</v>
      </c>
      <c r="R41" s="122"/>
      <c r="S41" s="123">
        <v>32.619999999999997</v>
      </c>
      <c r="T41" s="123">
        <v>146.47</v>
      </c>
      <c r="U41" s="123">
        <v>41.23</v>
      </c>
      <c r="V41" s="123">
        <v>1348.55</v>
      </c>
      <c r="W41" s="123">
        <v>284.54000000000002</v>
      </c>
      <c r="X41" s="123">
        <v>401.74</v>
      </c>
      <c r="Y41" s="123">
        <v>66.38</v>
      </c>
      <c r="Z41" s="123">
        <v>165.04</v>
      </c>
      <c r="AA41" s="123">
        <v>2486.58</v>
      </c>
      <c r="AB41" s="122"/>
      <c r="AC41" s="123">
        <v>318.92</v>
      </c>
      <c r="AD41" s="123">
        <v>90.83</v>
      </c>
      <c r="AE41" s="123">
        <v>279.97000000000003</v>
      </c>
      <c r="AF41" s="123">
        <v>181.43</v>
      </c>
      <c r="AG41" s="123">
        <v>40.1</v>
      </c>
      <c r="AH41" s="123">
        <v>911.25</v>
      </c>
      <c r="AI41" s="123"/>
      <c r="AJ41" s="123">
        <v>157.06</v>
      </c>
      <c r="AK41" s="123">
        <v>1.06</v>
      </c>
      <c r="AL41" s="123">
        <v>0.5</v>
      </c>
      <c r="AM41" s="123">
        <v>197.81</v>
      </c>
      <c r="AN41" s="123">
        <v>13.76</v>
      </c>
      <c r="AO41" s="123">
        <v>38.270000000000003</v>
      </c>
      <c r="AP41" s="123">
        <v>3.71</v>
      </c>
      <c r="AQ41" s="123">
        <v>412.18</v>
      </c>
      <c r="AR41" s="123"/>
      <c r="AS41" s="122">
        <v>769.27</v>
      </c>
      <c r="AT41" s="122">
        <v>1871.4</v>
      </c>
      <c r="AU41" s="123">
        <v>3809.35</v>
      </c>
      <c r="AV41" s="123">
        <v>845.62</v>
      </c>
      <c r="AW41" s="121">
        <v>2960.05</v>
      </c>
      <c r="AX41" s="123">
        <v>45.03</v>
      </c>
      <c r="AY41" s="123">
        <v>185.18</v>
      </c>
      <c r="AZ41" s="123">
        <v>781.43</v>
      </c>
      <c r="BA41" s="121">
        <v>0</v>
      </c>
      <c r="BB41" s="121">
        <v>0</v>
      </c>
      <c r="BC41" s="123">
        <v>11267.33</v>
      </c>
      <c r="BD41" s="123"/>
      <c r="BE41" s="123">
        <v>142.86000000000001</v>
      </c>
      <c r="BF41" s="123"/>
      <c r="BG41" s="123">
        <v>124.13</v>
      </c>
      <c r="BH41" s="123">
        <v>756.81</v>
      </c>
      <c r="BI41" s="121">
        <v>880.94</v>
      </c>
      <c r="BJ41" s="123"/>
      <c r="BK41" s="123">
        <v>15.93</v>
      </c>
      <c r="BL41" s="121">
        <v>0</v>
      </c>
      <c r="BM41" s="123">
        <v>705.63</v>
      </c>
      <c r="BN41" s="123">
        <v>721.56</v>
      </c>
      <c r="BO41" s="123"/>
      <c r="BP41" s="123">
        <v>163.05000000000001</v>
      </c>
      <c r="BQ41" s="123">
        <v>65.06</v>
      </c>
      <c r="BR41" s="123">
        <v>220.28</v>
      </c>
      <c r="BS41" s="123">
        <v>7.81</v>
      </c>
      <c r="BT41" s="123">
        <v>456.19</v>
      </c>
      <c r="BU41" s="123"/>
      <c r="BV41" s="122">
        <v>685.52</v>
      </c>
      <c r="BW41" s="123">
        <v>104.23</v>
      </c>
      <c r="BX41" s="123">
        <v>140.52000000000001</v>
      </c>
      <c r="BY41" s="121">
        <v>1867.98</v>
      </c>
      <c r="BZ41" s="123">
        <v>441.93</v>
      </c>
      <c r="CA41" s="121">
        <v>166.98</v>
      </c>
      <c r="CB41" s="123">
        <v>3407.16</v>
      </c>
      <c r="CC41" s="121">
        <v>0</v>
      </c>
      <c r="CD41" s="123">
        <v>5465.86</v>
      </c>
      <c r="CE41" s="123"/>
      <c r="CF41" s="122">
        <v>4.4000000000000004</v>
      </c>
      <c r="CG41" s="122">
        <v>18.600000000000001</v>
      </c>
      <c r="CH41" s="121">
        <v>0</v>
      </c>
      <c r="CI41" s="27">
        <v>6.01</v>
      </c>
      <c r="CJ41" s="121">
        <v>0</v>
      </c>
      <c r="CK41" s="27">
        <v>129.05000000000001</v>
      </c>
      <c r="CL41" s="121">
        <v>0</v>
      </c>
      <c r="CM41" s="27">
        <v>92.01</v>
      </c>
      <c r="CN41" s="27">
        <v>250.07</v>
      </c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  <c r="DO41" s="121"/>
      <c r="DP41" s="121"/>
      <c r="DQ41" s="121"/>
      <c r="DR41" s="121"/>
      <c r="DS41" s="121"/>
      <c r="DT41" s="121"/>
      <c r="DU41" s="121"/>
      <c r="DV41" s="121"/>
      <c r="DW41" s="121"/>
      <c r="DX41" s="121"/>
      <c r="DY41" s="121"/>
      <c r="DZ41" s="121"/>
      <c r="EA41" s="121"/>
      <c r="EB41" s="121"/>
      <c r="EC41" s="121"/>
      <c r="ED41" s="121"/>
      <c r="EE41" s="121"/>
      <c r="EF41" s="121"/>
      <c r="EG41" s="121"/>
      <c r="EH41" s="121"/>
      <c r="EI41" s="121"/>
      <c r="EJ41" s="121"/>
      <c r="EK41" s="121"/>
      <c r="EL41" s="121"/>
      <c r="EM41" s="121"/>
      <c r="EN41" s="121"/>
      <c r="EO41" s="121"/>
      <c r="EP41" s="121"/>
      <c r="EQ41" s="121"/>
      <c r="ER41" s="121"/>
      <c r="ES41" s="121"/>
      <c r="ET41" s="121"/>
      <c r="EU41" s="121"/>
      <c r="EV41" s="121"/>
      <c r="EW41" s="121"/>
      <c r="EX41" s="121"/>
      <c r="EY41" s="121"/>
      <c r="EZ41" s="121"/>
      <c r="FA41" s="121"/>
      <c r="FB41" s="121"/>
      <c r="FC41" s="121"/>
      <c r="FD41" s="121"/>
      <c r="FE41" s="121"/>
      <c r="FF41" s="121"/>
      <c r="FG41" s="121"/>
      <c r="FH41" s="121"/>
      <c r="FI41" s="121"/>
      <c r="FJ41" s="121"/>
      <c r="FK41" s="121"/>
      <c r="FL41" s="121"/>
      <c r="FM41" s="121"/>
      <c r="FN41" s="121"/>
      <c r="FO41" s="121"/>
      <c r="FP41" s="121"/>
      <c r="FQ41" s="121"/>
      <c r="FR41" s="121"/>
      <c r="FS41" s="121"/>
      <c r="FT41" s="121"/>
      <c r="FU41" s="121"/>
      <c r="FV41" s="121"/>
      <c r="FW41" s="121"/>
      <c r="FX41" s="121"/>
      <c r="FY41" s="121"/>
      <c r="FZ41" s="121"/>
    </row>
    <row r="42" spans="1:182" s="103" customFormat="1" ht="11.25" x14ac:dyDescent="0.2">
      <c r="A42" s="26">
        <v>2004</v>
      </c>
      <c r="B42" s="123">
        <v>184.39</v>
      </c>
      <c r="C42" s="123">
        <v>24.82</v>
      </c>
      <c r="D42" s="123">
        <v>209.21</v>
      </c>
      <c r="E42" s="122"/>
      <c r="F42" s="123">
        <v>90.09</v>
      </c>
      <c r="G42" s="123">
        <v>33.67</v>
      </c>
      <c r="H42" s="123">
        <v>2.34</v>
      </c>
      <c r="I42" s="123">
        <v>126.1</v>
      </c>
      <c r="J42" s="122"/>
      <c r="K42" s="123">
        <v>1.45</v>
      </c>
      <c r="L42" s="123">
        <v>23.43</v>
      </c>
      <c r="M42" s="123">
        <v>110.34</v>
      </c>
      <c r="N42" s="123">
        <v>6.31</v>
      </c>
      <c r="O42" s="123">
        <v>25.39</v>
      </c>
      <c r="P42" s="123">
        <v>42.16</v>
      </c>
      <c r="Q42" s="123">
        <v>209.09</v>
      </c>
      <c r="R42" s="122"/>
      <c r="S42" s="123">
        <v>32.950000000000003</v>
      </c>
      <c r="T42" s="123">
        <v>148.28</v>
      </c>
      <c r="U42" s="123">
        <v>41.74</v>
      </c>
      <c r="V42" s="123">
        <v>1364.94</v>
      </c>
      <c r="W42" s="123">
        <v>285.08</v>
      </c>
      <c r="X42" s="123">
        <v>402.51</v>
      </c>
      <c r="Y42" s="123">
        <v>65.239999999999995</v>
      </c>
      <c r="Z42" s="123">
        <v>165.87</v>
      </c>
      <c r="AA42" s="123">
        <v>2506.61</v>
      </c>
      <c r="AB42" s="122"/>
      <c r="AC42" s="123">
        <v>330.77</v>
      </c>
      <c r="AD42" s="123">
        <v>87.1</v>
      </c>
      <c r="AE42" s="123">
        <v>285.63</v>
      </c>
      <c r="AF42" s="123">
        <v>178.32</v>
      </c>
      <c r="AG42" s="123">
        <v>41.08</v>
      </c>
      <c r="AH42" s="123">
        <v>922.9</v>
      </c>
      <c r="AI42" s="123"/>
      <c r="AJ42" s="123">
        <v>160.49</v>
      </c>
      <c r="AK42" s="123">
        <v>1.1299999999999999</v>
      </c>
      <c r="AL42" s="123">
        <v>0.77</v>
      </c>
      <c r="AM42" s="123">
        <v>212.72</v>
      </c>
      <c r="AN42" s="123">
        <v>16.690000000000001</v>
      </c>
      <c r="AO42" s="123">
        <v>39.75</v>
      </c>
      <c r="AP42" s="123">
        <v>3.8</v>
      </c>
      <c r="AQ42" s="123">
        <v>435.34</v>
      </c>
      <c r="AR42" s="123"/>
      <c r="AS42" s="122">
        <v>770.92</v>
      </c>
      <c r="AT42" s="122">
        <v>1876.51</v>
      </c>
      <c r="AU42" s="123">
        <v>3821.5</v>
      </c>
      <c r="AV42" s="123">
        <v>848.33</v>
      </c>
      <c r="AW42" s="121">
        <v>2969.49</v>
      </c>
      <c r="AX42" s="123">
        <v>45.17</v>
      </c>
      <c r="AY42" s="123">
        <v>186.04</v>
      </c>
      <c r="AZ42" s="123">
        <v>785.37</v>
      </c>
      <c r="BA42" s="121">
        <v>0</v>
      </c>
      <c r="BB42" s="121">
        <v>0</v>
      </c>
      <c r="BC42" s="123">
        <v>11303.31</v>
      </c>
      <c r="BD42" s="123"/>
      <c r="BE42" s="123">
        <v>143.69999999999999</v>
      </c>
      <c r="BF42" s="123"/>
      <c r="BG42" s="123">
        <v>131.19</v>
      </c>
      <c r="BH42" s="123">
        <v>761.62</v>
      </c>
      <c r="BI42" s="121">
        <v>892.81</v>
      </c>
      <c r="BJ42" s="123"/>
      <c r="BK42" s="123">
        <v>22.66</v>
      </c>
      <c r="BL42" s="121">
        <v>0</v>
      </c>
      <c r="BM42" s="123">
        <v>713.76</v>
      </c>
      <c r="BN42" s="123">
        <v>736.41</v>
      </c>
      <c r="BO42" s="123"/>
      <c r="BP42" s="123">
        <v>150.76</v>
      </c>
      <c r="BQ42" s="123">
        <v>78.150000000000006</v>
      </c>
      <c r="BR42" s="123">
        <v>229.91</v>
      </c>
      <c r="BS42" s="123">
        <v>8.15</v>
      </c>
      <c r="BT42" s="123">
        <v>466.97</v>
      </c>
      <c r="BU42" s="123"/>
      <c r="BV42" s="122">
        <v>590.22</v>
      </c>
      <c r="BW42" s="123">
        <v>140.24</v>
      </c>
      <c r="BX42" s="123">
        <v>149.43</v>
      </c>
      <c r="BY42" s="121">
        <v>1923.29</v>
      </c>
      <c r="BZ42" s="123">
        <v>519.49</v>
      </c>
      <c r="CA42" s="121">
        <v>168.7</v>
      </c>
      <c r="CB42" s="123">
        <v>3491.37</v>
      </c>
      <c r="CC42" s="121">
        <v>0</v>
      </c>
      <c r="CD42" s="123">
        <v>5587.57</v>
      </c>
      <c r="CE42" s="123"/>
      <c r="CF42" s="122">
        <v>4.46</v>
      </c>
      <c r="CG42" s="122">
        <v>17.72</v>
      </c>
      <c r="CH42" s="121">
        <v>0.4</v>
      </c>
      <c r="CI42" s="27">
        <v>5.39</v>
      </c>
      <c r="CJ42" s="121">
        <v>0</v>
      </c>
      <c r="CK42" s="27">
        <v>137.94</v>
      </c>
      <c r="CL42" s="121">
        <v>0</v>
      </c>
      <c r="CM42" s="27">
        <v>88.98</v>
      </c>
      <c r="CN42" s="27">
        <v>254.89</v>
      </c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  <c r="DO42" s="121"/>
      <c r="DP42" s="121"/>
      <c r="DQ42" s="121"/>
      <c r="DR42" s="121"/>
      <c r="DS42" s="121"/>
      <c r="DT42" s="121"/>
      <c r="DU42" s="121"/>
      <c r="DV42" s="121"/>
      <c r="DW42" s="121"/>
      <c r="DX42" s="121"/>
      <c r="DY42" s="121"/>
      <c r="DZ42" s="121"/>
      <c r="EA42" s="121"/>
      <c r="EB42" s="121"/>
      <c r="EC42" s="121"/>
      <c r="ED42" s="121"/>
      <c r="EE42" s="121"/>
      <c r="EF42" s="121"/>
      <c r="EG42" s="121"/>
      <c r="EH42" s="121"/>
      <c r="EI42" s="121"/>
      <c r="EJ42" s="121"/>
      <c r="EK42" s="121"/>
      <c r="EL42" s="121"/>
      <c r="EM42" s="121"/>
      <c r="EN42" s="121"/>
      <c r="EO42" s="121"/>
      <c r="EP42" s="121"/>
      <c r="EQ42" s="121"/>
      <c r="ER42" s="121"/>
      <c r="ES42" s="121"/>
      <c r="ET42" s="121"/>
      <c r="EU42" s="121"/>
      <c r="EV42" s="121"/>
      <c r="EW42" s="121"/>
      <c r="EX42" s="121"/>
      <c r="EY42" s="121"/>
      <c r="EZ42" s="121"/>
      <c r="FA42" s="121"/>
      <c r="FB42" s="121"/>
      <c r="FC42" s="121"/>
      <c r="FD42" s="121"/>
      <c r="FE42" s="121"/>
      <c r="FF42" s="121"/>
      <c r="FG42" s="121"/>
      <c r="FH42" s="121"/>
      <c r="FI42" s="121"/>
      <c r="FJ42" s="121"/>
      <c r="FK42" s="121"/>
      <c r="FL42" s="121"/>
      <c r="FM42" s="121"/>
      <c r="FN42" s="121"/>
      <c r="FO42" s="121"/>
      <c r="FP42" s="121"/>
      <c r="FQ42" s="121"/>
      <c r="FR42" s="121"/>
      <c r="FS42" s="121"/>
      <c r="FT42" s="121"/>
      <c r="FU42" s="121"/>
      <c r="FV42" s="121"/>
      <c r="FW42" s="121"/>
      <c r="FX42" s="121"/>
      <c r="FY42" s="121"/>
      <c r="FZ42" s="121"/>
    </row>
    <row r="43" spans="1:182" s="103" customFormat="1" ht="11.25" x14ac:dyDescent="0.2">
      <c r="A43" s="26">
        <v>2005</v>
      </c>
      <c r="B43" s="123">
        <v>194.97</v>
      </c>
      <c r="C43" s="123">
        <v>27.57</v>
      </c>
      <c r="D43" s="123">
        <v>222.54</v>
      </c>
      <c r="E43" s="122"/>
      <c r="F43" s="123">
        <v>67.17</v>
      </c>
      <c r="G43" s="123">
        <v>50.19</v>
      </c>
      <c r="H43" s="123">
        <v>2.81</v>
      </c>
      <c r="I43" s="123">
        <v>120.17</v>
      </c>
      <c r="J43" s="122"/>
      <c r="K43" s="123">
        <v>1.39</v>
      </c>
      <c r="L43" s="123">
        <v>22.08</v>
      </c>
      <c r="M43" s="123">
        <v>120.46</v>
      </c>
      <c r="N43" s="123">
        <v>9.06</v>
      </c>
      <c r="O43" s="123">
        <v>29.72</v>
      </c>
      <c r="P43" s="123">
        <v>35.590000000000003</v>
      </c>
      <c r="Q43" s="123">
        <v>218.31</v>
      </c>
      <c r="R43" s="122"/>
      <c r="S43" s="123">
        <v>33.28</v>
      </c>
      <c r="T43" s="123">
        <v>149.97999999999999</v>
      </c>
      <c r="U43" s="123">
        <v>42.22</v>
      </c>
      <c r="V43" s="123">
        <v>1381.61</v>
      </c>
      <c r="W43" s="123">
        <v>285.20999999999998</v>
      </c>
      <c r="X43" s="123">
        <v>402.68</v>
      </c>
      <c r="Y43" s="123">
        <v>63.6</v>
      </c>
      <c r="Z43" s="123">
        <v>166.7</v>
      </c>
      <c r="AA43" s="123">
        <v>2525.29</v>
      </c>
      <c r="AB43" s="122"/>
      <c r="AC43" s="123">
        <v>338</v>
      </c>
      <c r="AD43" s="123">
        <v>83.46</v>
      </c>
      <c r="AE43" s="123">
        <v>292.52999999999997</v>
      </c>
      <c r="AF43" s="123">
        <v>179.32</v>
      </c>
      <c r="AG43" s="123">
        <v>41.85</v>
      </c>
      <c r="AH43" s="123">
        <v>935.17</v>
      </c>
      <c r="AI43" s="123"/>
      <c r="AJ43" s="123">
        <v>161.72999999999999</v>
      </c>
      <c r="AK43" s="123">
        <v>1.1599999999999999</v>
      </c>
      <c r="AL43" s="123">
        <v>0.95</v>
      </c>
      <c r="AM43" s="123">
        <v>224.48</v>
      </c>
      <c r="AN43" s="123">
        <v>18.170000000000002</v>
      </c>
      <c r="AO43" s="123">
        <v>40.049999999999997</v>
      </c>
      <c r="AP43" s="123">
        <v>3.78</v>
      </c>
      <c r="AQ43" s="123">
        <v>450.32</v>
      </c>
      <c r="AR43" s="123"/>
      <c r="AS43" s="122">
        <v>772.42</v>
      </c>
      <c r="AT43" s="122">
        <v>1881.22</v>
      </c>
      <c r="AU43" s="123">
        <v>3832.86</v>
      </c>
      <c r="AV43" s="123">
        <v>850.87</v>
      </c>
      <c r="AW43" s="121">
        <v>2978.45</v>
      </c>
      <c r="AX43" s="123">
        <v>45.3</v>
      </c>
      <c r="AY43" s="123">
        <v>186.93</v>
      </c>
      <c r="AZ43" s="123">
        <v>789.44</v>
      </c>
      <c r="BA43" s="121">
        <v>0</v>
      </c>
      <c r="BB43" s="121">
        <v>0</v>
      </c>
      <c r="BC43" s="123">
        <v>11337.49</v>
      </c>
      <c r="BD43" s="123"/>
      <c r="BE43" s="123">
        <v>144.46</v>
      </c>
      <c r="BF43" s="123"/>
      <c r="BG43" s="123">
        <v>134.71</v>
      </c>
      <c r="BH43" s="123">
        <v>764.82</v>
      </c>
      <c r="BI43" s="121">
        <v>899.53</v>
      </c>
      <c r="BJ43" s="123"/>
      <c r="BK43" s="123">
        <v>25.81</v>
      </c>
      <c r="BL43" s="121">
        <v>0</v>
      </c>
      <c r="BM43" s="123">
        <v>743.22</v>
      </c>
      <c r="BN43" s="123">
        <v>769.02</v>
      </c>
      <c r="BO43" s="123"/>
      <c r="BP43" s="123">
        <v>136.41999999999999</v>
      </c>
      <c r="BQ43" s="123">
        <v>87.43</v>
      </c>
      <c r="BR43" s="123">
        <v>233.16</v>
      </c>
      <c r="BS43" s="123">
        <v>8.24</v>
      </c>
      <c r="BT43" s="123">
        <v>465.25</v>
      </c>
      <c r="BU43" s="123"/>
      <c r="BV43" s="122">
        <v>512.80999999999995</v>
      </c>
      <c r="BW43" s="123">
        <v>187.95</v>
      </c>
      <c r="BX43" s="123">
        <v>156.93</v>
      </c>
      <c r="BY43" s="123">
        <v>1938.41</v>
      </c>
      <c r="BZ43" s="123">
        <v>565.19000000000005</v>
      </c>
      <c r="CA43" s="121">
        <v>168.88</v>
      </c>
      <c r="CB43" s="123">
        <v>3530.17</v>
      </c>
      <c r="CC43" s="121">
        <v>0</v>
      </c>
      <c r="CD43" s="123">
        <v>5663.98</v>
      </c>
      <c r="CE43" s="123"/>
      <c r="CF43" s="122">
        <v>4.5199999999999996</v>
      </c>
      <c r="CG43" s="122">
        <v>16.850000000000001</v>
      </c>
      <c r="CH43" s="27">
        <v>0.79</v>
      </c>
      <c r="CI43" s="27">
        <v>4.7699999999999996</v>
      </c>
      <c r="CJ43" s="121">
        <v>0</v>
      </c>
      <c r="CK43" s="27">
        <v>146.88</v>
      </c>
      <c r="CL43" s="121">
        <v>0</v>
      </c>
      <c r="CM43" s="27">
        <v>85.94</v>
      </c>
      <c r="CN43" s="27">
        <v>259.75</v>
      </c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  <c r="DO43" s="121"/>
      <c r="DP43" s="121"/>
      <c r="DQ43" s="121"/>
      <c r="DR43" s="121"/>
      <c r="DS43" s="121"/>
      <c r="DT43" s="121"/>
      <c r="DU43" s="121"/>
      <c r="DV43" s="121"/>
      <c r="DW43" s="121"/>
      <c r="DX43" s="121"/>
      <c r="DY43" s="121"/>
      <c r="DZ43" s="121"/>
      <c r="EA43" s="121"/>
      <c r="EB43" s="121"/>
      <c r="EC43" s="121"/>
      <c r="ED43" s="121"/>
      <c r="EE43" s="121"/>
      <c r="EF43" s="121"/>
      <c r="EG43" s="121"/>
      <c r="EH43" s="121"/>
      <c r="EI43" s="121"/>
      <c r="EJ43" s="121"/>
      <c r="EK43" s="121"/>
      <c r="EL43" s="121"/>
      <c r="EM43" s="121"/>
      <c r="EN43" s="121"/>
      <c r="EO43" s="121"/>
      <c r="EP43" s="121"/>
      <c r="EQ43" s="121"/>
      <c r="ER43" s="121"/>
      <c r="ES43" s="121"/>
      <c r="ET43" s="121"/>
      <c r="EU43" s="121"/>
      <c r="EV43" s="121"/>
      <c r="EW43" s="121"/>
      <c r="EX43" s="121"/>
      <c r="EY43" s="121"/>
      <c r="EZ43" s="121"/>
      <c r="FA43" s="121"/>
      <c r="FB43" s="121"/>
      <c r="FC43" s="121"/>
      <c r="FD43" s="121"/>
      <c r="FE43" s="121"/>
      <c r="FF43" s="121"/>
      <c r="FG43" s="121"/>
      <c r="FH43" s="121"/>
      <c r="FI43" s="121"/>
      <c r="FJ43" s="121"/>
      <c r="FK43" s="121"/>
      <c r="FL43" s="121"/>
      <c r="FM43" s="121"/>
      <c r="FN43" s="121"/>
      <c r="FO43" s="121"/>
      <c r="FP43" s="121"/>
      <c r="FQ43" s="121"/>
      <c r="FR43" s="121"/>
      <c r="FS43" s="121"/>
      <c r="FT43" s="121"/>
      <c r="FU43" s="121"/>
      <c r="FV43" s="121"/>
      <c r="FW43" s="121"/>
      <c r="FX43" s="121"/>
      <c r="FY43" s="121"/>
      <c r="FZ43" s="121"/>
    </row>
    <row r="44" spans="1:182" s="103" customFormat="1" ht="11.25" x14ac:dyDescent="0.2">
      <c r="A44" s="26">
        <v>2006</v>
      </c>
      <c r="B44" s="123">
        <v>201.97</v>
      </c>
      <c r="C44" s="123">
        <v>30.78</v>
      </c>
      <c r="D44" s="123">
        <v>232.75</v>
      </c>
      <c r="E44" s="122"/>
      <c r="F44" s="123">
        <v>44.97</v>
      </c>
      <c r="G44" s="123">
        <v>64.98</v>
      </c>
      <c r="H44" s="123">
        <v>2.4900000000000002</v>
      </c>
      <c r="I44" s="123">
        <v>112.44</v>
      </c>
      <c r="J44" s="122"/>
      <c r="K44" s="123">
        <v>1.32</v>
      </c>
      <c r="L44" s="123">
        <v>20.52</v>
      </c>
      <c r="M44" s="123">
        <v>129.93</v>
      </c>
      <c r="N44" s="123">
        <v>11.26</v>
      </c>
      <c r="O44" s="123">
        <v>34.659999999999997</v>
      </c>
      <c r="P44" s="123">
        <v>29.24</v>
      </c>
      <c r="Q44" s="123">
        <v>226.92</v>
      </c>
      <c r="R44" s="122"/>
      <c r="S44" s="123">
        <v>33.619999999999997</v>
      </c>
      <c r="T44" s="123">
        <v>151.59</v>
      </c>
      <c r="U44" s="123">
        <v>42.68</v>
      </c>
      <c r="V44" s="123">
        <v>1398.56</v>
      </c>
      <c r="W44" s="123">
        <v>284.98</v>
      </c>
      <c r="X44" s="123">
        <v>402.36</v>
      </c>
      <c r="Y44" s="123">
        <v>62.13</v>
      </c>
      <c r="Z44" s="123">
        <v>167.54</v>
      </c>
      <c r="AA44" s="123">
        <v>2543.4699999999998</v>
      </c>
      <c r="AB44" s="122"/>
      <c r="AC44" s="123">
        <v>348.56</v>
      </c>
      <c r="AD44" s="123">
        <v>89.1</v>
      </c>
      <c r="AE44" s="123">
        <v>300.36</v>
      </c>
      <c r="AF44" s="123">
        <v>181.39</v>
      </c>
      <c r="AG44" s="123">
        <v>42.5</v>
      </c>
      <c r="AH44" s="123">
        <v>961.91</v>
      </c>
      <c r="AI44" s="123"/>
      <c r="AJ44" s="123">
        <v>164.34</v>
      </c>
      <c r="AK44" s="123">
        <v>1.24</v>
      </c>
      <c r="AL44" s="123">
        <v>1.1399999999999999</v>
      </c>
      <c r="AM44" s="123">
        <v>240.38</v>
      </c>
      <c r="AN44" s="123">
        <v>17.68</v>
      </c>
      <c r="AO44" s="123">
        <v>41.28</v>
      </c>
      <c r="AP44" s="123">
        <v>3.79</v>
      </c>
      <c r="AQ44" s="123">
        <v>469.83</v>
      </c>
      <c r="AR44" s="123"/>
      <c r="AS44" s="122">
        <v>773.82</v>
      </c>
      <c r="AT44" s="122">
        <v>1885.63</v>
      </c>
      <c r="AU44" s="123">
        <v>3843.55</v>
      </c>
      <c r="AV44" s="123">
        <v>853.28</v>
      </c>
      <c r="AW44" s="121">
        <v>2986.99</v>
      </c>
      <c r="AX44" s="123">
        <v>45.43</v>
      </c>
      <c r="AY44" s="123">
        <v>187.85</v>
      </c>
      <c r="AZ44" s="123">
        <v>793.65</v>
      </c>
      <c r="BA44" s="121">
        <v>0</v>
      </c>
      <c r="BB44" s="121">
        <v>0</v>
      </c>
      <c r="BC44" s="123">
        <v>11370.2</v>
      </c>
      <c r="BD44" s="123"/>
      <c r="BE44" s="123">
        <v>145.31</v>
      </c>
      <c r="BF44" s="123"/>
      <c r="BG44" s="123">
        <v>141.83000000000001</v>
      </c>
      <c r="BH44" s="123">
        <v>731.76</v>
      </c>
      <c r="BI44" s="121">
        <v>873.59</v>
      </c>
      <c r="BJ44" s="123"/>
      <c r="BK44" s="123">
        <v>26.57</v>
      </c>
      <c r="BL44" s="121">
        <v>0</v>
      </c>
      <c r="BM44" s="123">
        <v>744.33</v>
      </c>
      <c r="BN44" s="123">
        <v>770.9</v>
      </c>
      <c r="BO44" s="123"/>
      <c r="BP44" s="123">
        <v>116.5</v>
      </c>
      <c r="BQ44" s="123">
        <v>97.92</v>
      </c>
      <c r="BR44" s="123">
        <v>234.32</v>
      </c>
      <c r="BS44" s="123">
        <v>8.26</v>
      </c>
      <c r="BT44" s="123">
        <v>457</v>
      </c>
      <c r="BU44" s="123"/>
      <c r="BV44" s="122">
        <v>404.05</v>
      </c>
      <c r="BW44" s="123">
        <v>245.33</v>
      </c>
      <c r="BX44" s="123">
        <v>157.46</v>
      </c>
      <c r="BY44" s="123">
        <v>1943.74</v>
      </c>
      <c r="BZ44" s="123">
        <v>583.70000000000005</v>
      </c>
      <c r="CA44" s="123">
        <v>169.46</v>
      </c>
      <c r="CB44" s="123">
        <v>3503.74</v>
      </c>
      <c r="CC44" s="123">
        <v>0</v>
      </c>
      <c r="CD44" s="123">
        <v>5605.23</v>
      </c>
      <c r="CE44" s="123"/>
      <c r="CF44" s="122">
        <v>4.57</v>
      </c>
      <c r="CG44" s="122">
        <v>16</v>
      </c>
      <c r="CH44" s="27">
        <v>1.18</v>
      </c>
      <c r="CI44" s="27">
        <v>4.0199999999999996</v>
      </c>
      <c r="CJ44" s="27">
        <v>2.4500000000000002</v>
      </c>
      <c r="CK44" s="27">
        <v>148.55000000000001</v>
      </c>
      <c r="CL44" s="27">
        <v>1.27</v>
      </c>
      <c r="CM44" s="27">
        <v>82.91</v>
      </c>
      <c r="CN44" s="27">
        <v>260.95999999999998</v>
      </c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  <c r="DO44" s="121"/>
      <c r="DP44" s="121"/>
      <c r="DQ44" s="121"/>
      <c r="DR44" s="121"/>
      <c r="DS44" s="121"/>
      <c r="DT44" s="121"/>
      <c r="DU44" s="121"/>
      <c r="DV44" s="121"/>
      <c r="DW44" s="121"/>
      <c r="DX44" s="121"/>
      <c r="DY44" s="121"/>
      <c r="DZ44" s="121"/>
      <c r="EA44" s="121"/>
      <c r="EB44" s="121"/>
      <c r="EC44" s="121"/>
      <c r="ED44" s="121"/>
      <c r="EE44" s="121"/>
      <c r="EF44" s="121"/>
      <c r="EG44" s="121"/>
      <c r="EH44" s="121"/>
      <c r="EI44" s="121"/>
      <c r="EJ44" s="121"/>
      <c r="EK44" s="121"/>
      <c r="EL44" s="121"/>
      <c r="EM44" s="121"/>
      <c r="EN44" s="121"/>
      <c r="EO44" s="121"/>
      <c r="EP44" s="121"/>
      <c r="EQ44" s="121"/>
      <c r="ER44" s="121"/>
      <c r="ES44" s="121"/>
      <c r="ET44" s="121"/>
      <c r="EU44" s="121"/>
      <c r="EV44" s="121"/>
      <c r="EW44" s="121"/>
      <c r="EX44" s="121"/>
      <c r="EY44" s="121"/>
      <c r="EZ44" s="121"/>
      <c r="FA44" s="121"/>
      <c r="FB44" s="121"/>
      <c r="FC44" s="121"/>
      <c r="FD44" s="121"/>
      <c r="FE44" s="121"/>
      <c r="FF44" s="121"/>
      <c r="FG44" s="121"/>
      <c r="FH44" s="121"/>
      <c r="FI44" s="121"/>
      <c r="FJ44" s="121"/>
      <c r="FK44" s="121"/>
      <c r="FL44" s="121"/>
      <c r="FM44" s="121"/>
      <c r="FN44" s="121"/>
      <c r="FO44" s="121"/>
      <c r="FP44" s="121"/>
      <c r="FQ44" s="121"/>
      <c r="FR44" s="121"/>
      <c r="FS44" s="121"/>
      <c r="FT44" s="121"/>
      <c r="FU44" s="121"/>
      <c r="FV44" s="121"/>
      <c r="FW44" s="121"/>
      <c r="FX44" s="121"/>
      <c r="FY44" s="121"/>
      <c r="FZ44" s="121"/>
    </row>
    <row r="45" spans="1:182" s="103" customFormat="1" ht="11.25" x14ac:dyDescent="0.2">
      <c r="A45" s="26">
        <v>2007</v>
      </c>
      <c r="B45" s="123">
        <v>205.81</v>
      </c>
      <c r="C45" s="123">
        <v>35.67</v>
      </c>
      <c r="D45" s="123">
        <v>241.47</v>
      </c>
      <c r="E45" s="122"/>
      <c r="F45" s="123">
        <v>26.89</v>
      </c>
      <c r="G45" s="123">
        <v>77.040000000000006</v>
      </c>
      <c r="H45" s="123">
        <v>1.98</v>
      </c>
      <c r="I45" s="123">
        <v>105.91</v>
      </c>
      <c r="J45" s="122"/>
      <c r="K45" s="123">
        <v>1.26</v>
      </c>
      <c r="L45" s="123">
        <v>17.95</v>
      </c>
      <c r="M45" s="123">
        <v>138.22</v>
      </c>
      <c r="N45" s="123">
        <v>12.75</v>
      </c>
      <c r="O45" s="123">
        <v>42.01</v>
      </c>
      <c r="P45" s="123">
        <v>23.33</v>
      </c>
      <c r="Q45" s="123">
        <v>235.52</v>
      </c>
      <c r="R45" s="122"/>
      <c r="S45" s="123">
        <v>33.96</v>
      </c>
      <c r="T45" s="123">
        <v>153.13</v>
      </c>
      <c r="U45" s="123">
        <v>43.11</v>
      </c>
      <c r="V45" s="123">
        <v>1415.8</v>
      </c>
      <c r="W45" s="123">
        <v>284.48</v>
      </c>
      <c r="X45" s="123">
        <v>401.65</v>
      </c>
      <c r="Y45" s="123">
        <v>59.59</v>
      </c>
      <c r="Z45" s="123">
        <v>168.38</v>
      </c>
      <c r="AA45" s="123">
        <v>2560.09</v>
      </c>
      <c r="AB45" s="122"/>
      <c r="AC45" s="123">
        <v>364.48</v>
      </c>
      <c r="AD45" s="123">
        <v>91.92</v>
      </c>
      <c r="AE45" s="123">
        <v>316.83</v>
      </c>
      <c r="AF45" s="123">
        <v>182.66</v>
      </c>
      <c r="AG45" s="123">
        <v>43.48</v>
      </c>
      <c r="AH45" s="123">
        <v>999.38</v>
      </c>
      <c r="AI45" s="123"/>
      <c r="AJ45" s="123">
        <v>170.74</v>
      </c>
      <c r="AK45" s="123">
        <v>1.29</v>
      </c>
      <c r="AL45" s="123">
        <v>1.29</v>
      </c>
      <c r="AM45" s="123">
        <v>255.49</v>
      </c>
      <c r="AN45" s="123">
        <v>18.190000000000001</v>
      </c>
      <c r="AO45" s="123">
        <v>42.86</v>
      </c>
      <c r="AP45" s="123">
        <v>3.52</v>
      </c>
      <c r="AQ45" s="123">
        <v>493.38</v>
      </c>
      <c r="AR45" s="123"/>
      <c r="AS45" s="122">
        <v>775.15</v>
      </c>
      <c r="AT45" s="122">
        <v>1889.81</v>
      </c>
      <c r="AU45" s="123">
        <v>3853.69</v>
      </c>
      <c r="AV45" s="123">
        <v>855.57</v>
      </c>
      <c r="AW45" s="121">
        <v>2995.16</v>
      </c>
      <c r="AX45" s="123">
        <v>45.55</v>
      </c>
      <c r="AY45" s="123">
        <v>188.8</v>
      </c>
      <c r="AZ45" s="123">
        <v>798.02</v>
      </c>
      <c r="BA45" s="121">
        <v>0</v>
      </c>
      <c r="BB45" s="121">
        <v>0</v>
      </c>
      <c r="BC45" s="123">
        <v>11401.75</v>
      </c>
      <c r="BD45" s="123"/>
      <c r="BE45" s="123">
        <v>146.27000000000001</v>
      </c>
      <c r="BF45" s="123"/>
      <c r="BG45" s="123">
        <v>146.9</v>
      </c>
      <c r="BH45" s="123">
        <v>697.87</v>
      </c>
      <c r="BI45" s="121">
        <v>844.76</v>
      </c>
      <c r="BJ45" s="123"/>
      <c r="BK45" s="123">
        <v>27.31</v>
      </c>
      <c r="BL45" s="121">
        <v>0</v>
      </c>
      <c r="BM45" s="123">
        <v>744.23</v>
      </c>
      <c r="BN45" s="123">
        <v>771.54</v>
      </c>
      <c r="BO45" s="123"/>
      <c r="BP45" s="123">
        <v>103.94</v>
      </c>
      <c r="BQ45" s="123">
        <v>103.81</v>
      </c>
      <c r="BR45" s="123">
        <v>235.12</v>
      </c>
      <c r="BS45" s="123">
        <v>8.27</v>
      </c>
      <c r="BT45" s="123">
        <v>451.14</v>
      </c>
      <c r="BU45" s="123"/>
      <c r="BV45" s="122">
        <v>325.16000000000003</v>
      </c>
      <c r="BW45" s="123">
        <v>318.77</v>
      </c>
      <c r="BX45" s="123">
        <v>157.75</v>
      </c>
      <c r="BY45" s="123">
        <v>1739.76</v>
      </c>
      <c r="BZ45" s="123">
        <v>697.73</v>
      </c>
      <c r="CA45" s="123">
        <v>169.77</v>
      </c>
      <c r="CB45" s="123">
        <v>3408.93</v>
      </c>
      <c r="CC45" s="123">
        <v>0</v>
      </c>
      <c r="CD45" s="123">
        <v>5476.38</v>
      </c>
      <c r="CE45" s="123"/>
      <c r="CF45" s="122">
        <v>4.63</v>
      </c>
      <c r="CG45" s="122">
        <v>16.37</v>
      </c>
      <c r="CH45" s="27">
        <v>1.22</v>
      </c>
      <c r="CI45" s="27">
        <v>3.12</v>
      </c>
      <c r="CJ45" s="27">
        <v>4.9000000000000004</v>
      </c>
      <c r="CK45" s="27">
        <v>150.35</v>
      </c>
      <c r="CL45" s="27">
        <v>2.5499999999999998</v>
      </c>
      <c r="CM45" s="27">
        <v>79.88</v>
      </c>
      <c r="CN45" s="27">
        <v>263.02999999999997</v>
      </c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  <c r="DO45" s="121"/>
      <c r="DP45" s="121"/>
      <c r="DQ45" s="121"/>
      <c r="DR45" s="121"/>
      <c r="DS45" s="121"/>
      <c r="DT45" s="121"/>
      <c r="DU45" s="121"/>
      <c r="DV45" s="121"/>
      <c r="DW45" s="121"/>
      <c r="DX45" s="121"/>
      <c r="DY45" s="121"/>
      <c r="DZ45" s="121"/>
      <c r="EA45" s="121"/>
      <c r="EB45" s="121"/>
      <c r="EC45" s="121"/>
      <c r="ED45" s="121"/>
      <c r="EE45" s="121"/>
      <c r="EF45" s="121"/>
      <c r="EG45" s="121"/>
      <c r="EH45" s="121"/>
      <c r="EI45" s="121"/>
      <c r="EJ45" s="121"/>
      <c r="EK45" s="121"/>
      <c r="EL45" s="121"/>
      <c r="EM45" s="121"/>
      <c r="EN45" s="121"/>
      <c r="EO45" s="121"/>
      <c r="EP45" s="121"/>
      <c r="EQ45" s="121"/>
      <c r="ER45" s="121"/>
      <c r="ES45" s="121"/>
      <c r="ET45" s="121"/>
      <c r="EU45" s="121"/>
      <c r="EV45" s="121"/>
      <c r="EW45" s="121"/>
      <c r="EX45" s="121"/>
      <c r="EY45" s="121"/>
      <c r="EZ45" s="121"/>
      <c r="FA45" s="121"/>
      <c r="FB45" s="121"/>
      <c r="FC45" s="121"/>
      <c r="FD45" s="121"/>
      <c r="FE45" s="121"/>
      <c r="FF45" s="121"/>
      <c r="FG45" s="121"/>
      <c r="FH45" s="121"/>
      <c r="FI45" s="121"/>
      <c r="FJ45" s="121"/>
      <c r="FK45" s="121"/>
      <c r="FL45" s="121"/>
      <c r="FM45" s="121"/>
      <c r="FN45" s="121"/>
      <c r="FO45" s="121"/>
      <c r="FP45" s="121"/>
      <c r="FQ45" s="121"/>
      <c r="FR45" s="121"/>
      <c r="FS45" s="121"/>
      <c r="FT45" s="121"/>
      <c r="FU45" s="121"/>
      <c r="FV45" s="121"/>
      <c r="FW45" s="121"/>
      <c r="FX45" s="121"/>
      <c r="FY45" s="121"/>
      <c r="FZ45" s="121"/>
    </row>
    <row r="46" spans="1:182" s="103" customFormat="1" ht="11.25" x14ac:dyDescent="0.2">
      <c r="A46" s="26">
        <v>2008</v>
      </c>
      <c r="B46" s="123">
        <v>202.02</v>
      </c>
      <c r="C46" s="123">
        <v>41.64</v>
      </c>
      <c r="D46" s="123">
        <v>243.66</v>
      </c>
      <c r="E46" s="122"/>
      <c r="F46" s="123">
        <v>14.39</v>
      </c>
      <c r="G46" s="123">
        <v>86.92</v>
      </c>
      <c r="H46" s="123">
        <v>1.37</v>
      </c>
      <c r="I46" s="123">
        <v>102.68</v>
      </c>
      <c r="J46" s="122"/>
      <c r="K46" s="123">
        <v>1.21</v>
      </c>
      <c r="L46" s="123">
        <v>16.920000000000002</v>
      </c>
      <c r="M46" s="123">
        <v>145.02000000000001</v>
      </c>
      <c r="N46" s="123">
        <v>13.87</v>
      </c>
      <c r="O46" s="123">
        <v>52.12</v>
      </c>
      <c r="P46" s="123">
        <v>18.079999999999998</v>
      </c>
      <c r="Q46" s="123">
        <v>247.23</v>
      </c>
      <c r="R46" s="122"/>
      <c r="S46" s="123">
        <v>34.299999999999997</v>
      </c>
      <c r="T46" s="123">
        <v>154.61000000000001</v>
      </c>
      <c r="U46" s="123">
        <v>43.53</v>
      </c>
      <c r="V46" s="123">
        <v>1431.93</v>
      </c>
      <c r="W46" s="123">
        <v>283.76</v>
      </c>
      <c r="X46" s="123">
        <v>400.64</v>
      </c>
      <c r="Y46" s="123">
        <v>57.26</v>
      </c>
      <c r="Z46" s="123">
        <v>169.23</v>
      </c>
      <c r="AA46" s="123">
        <v>2575.2600000000002</v>
      </c>
      <c r="AB46" s="122"/>
      <c r="AC46" s="123">
        <v>378.31</v>
      </c>
      <c r="AD46" s="123">
        <v>93.77</v>
      </c>
      <c r="AE46" s="123">
        <v>329.71</v>
      </c>
      <c r="AF46" s="123">
        <v>182.49</v>
      </c>
      <c r="AG46" s="123">
        <v>44.08</v>
      </c>
      <c r="AH46" s="123">
        <v>1028.3599999999999</v>
      </c>
      <c r="AI46" s="123"/>
      <c r="AJ46" s="123">
        <v>179.41</v>
      </c>
      <c r="AK46" s="123">
        <v>1.3</v>
      </c>
      <c r="AL46" s="123">
        <v>1.4</v>
      </c>
      <c r="AM46" s="123">
        <v>260.88</v>
      </c>
      <c r="AN46" s="123">
        <v>17.29</v>
      </c>
      <c r="AO46" s="123">
        <v>43.84</v>
      </c>
      <c r="AP46" s="123">
        <v>3.21</v>
      </c>
      <c r="AQ46" s="123">
        <v>507.33</v>
      </c>
      <c r="AR46" s="123"/>
      <c r="AS46" s="122">
        <v>776.43</v>
      </c>
      <c r="AT46" s="122">
        <v>1893.78</v>
      </c>
      <c r="AU46" s="123">
        <v>3863.3</v>
      </c>
      <c r="AV46" s="123">
        <v>857.74</v>
      </c>
      <c r="AW46" s="121">
        <v>3002.94</v>
      </c>
      <c r="AX46" s="123">
        <v>45.67</v>
      </c>
      <c r="AY46" s="123">
        <v>189.79</v>
      </c>
      <c r="AZ46" s="123">
        <v>802.55</v>
      </c>
      <c r="BA46" s="121">
        <v>0</v>
      </c>
      <c r="BB46" s="121">
        <v>0</v>
      </c>
      <c r="BC46" s="123">
        <v>11432.21</v>
      </c>
      <c r="BD46" s="123"/>
      <c r="BE46" s="123">
        <v>147.34</v>
      </c>
      <c r="BF46" s="123"/>
      <c r="BG46" s="123">
        <v>151.30000000000001</v>
      </c>
      <c r="BH46" s="123">
        <v>663.29</v>
      </c>
      <c r="BI46" s="121">
        <v>814.58</v>
      </c>
      <c r="BJ46" s="123"/>
      <c r="BK46" s="123">
        <v>29.64</v>
      </c>
      <c r="BL46" s="121">
        <v>2.0099999999999998</v>
      </c>
      <c r="BM46" s="123">
        <v>727.46</v>
      </c>
      <c r="BN46" s="123">
        <v>759.11</v>
      </c>
      <c r="BO46" s="123"/>
      <c r="BP46" s="123">
        <v>88.92</v>
      </c>
      <c r="BQ46" s="123">
        <v>110.87</v>
      </c>
      <c r="BR46" s="123">
        <v>235.94</v>
      </c>
      <c r="BS46" s="123">
        <v>8.3000000000000007</v>
      </c>
      <c r="BT46" s="123">
        <v>444.03</v>
      </c>
      <c r="BU46" s="123"/>
      <c r="BV46" s="122">
        <v>260.19</v>
      </c>
      <c r="BW46" s="123">
        <v>456.8</v>
      </c>
      <c r="BX46" s="123">
        <v>158.05000000000001</v>
      </c>
      <c r="BY46" s="123">
        <v>1516.31</v>
      </c>
      <c r="BZ46" s="123">
        <v>745.1</v>
      </c>
      <c r="CA46" s="123">
        <v>170.09</v>
      </c>
      <c r="CB46" s="123">
        <v>3306.56</v>
      </c>
      <c r="CC46" s="123">
        <v>0</v>
      </c>
      <c r="CD46" s="123">
        <v>5324.27</v>
      </c>
      <c r="CE46" s="123"/>
      <c r="CF46" s="122">
        <v>4.6900000000000004</v>
      </c>
      <c r="CG46" s="122">
        <v>16.739999999999998</v>
      </c>
      <c r="CH46" s="27">
        <v>1.24</v>
      </c>
      <c r="CI46" s="27">
        <v>2.34</v>
      </c>
      <c r="CJ46" s="27">
        <v>7.36</v>
      </c>
      <c r="CK46" s="27">
        <v>152.11000000000001</v>
      </c>
      <c r="CL46" s="27">
        <v>3.83</v>
      </c>
      <c r="CM46" s="27">
        <v>76.84</v>
      </c>
      <c r="CN46" s="27">
        <v>265.14999999999998</v>
      </c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  <c r="DO46" s="121"/>
      <c r="DP46" s="121"/>
      <c r="DQ46" s="121"/>
      <c r="DR46" s="121"/>
      <c r="DS46" s="121"/>
      <c r="DT46" s="121"/>
      <c r="DU46" s="121"/>
      <c r="DV46" s="121"/>
      <c r="DW46" s="121"/>
      <c r="DX46" s="121"/>
      <c r="DY46" s="121"/>
      <c r="DZ46" s="121"/>
      <c r="EA46" s="121"/>
      <c r="EB46" s="121"/>
      <c r="EC46" s="121"/>
      <c r="ED46" s="121"/>
      <c r="EE46" s="121"/>
      <c r="EF46" s="121"/>
      <c r="EG46" s="121"/>
      <c r="EH46" s="121"/>
      <c r="EI46" s="121"/>
      <c r="EJ46" s="121"/>
      <c r="EK46" s="121"/>
      <c r="EL46" s="121"/>
      <c r="EM46" s="121"/>
      <c r="EN46" s="121"/>
      <c r="EO46" s="121"/>
      <c r="EP46" s="121"/>
      <c r="EQ46" s="121"/>
      <c r="ER46" s="121"/>
      <c r="ES46" s="121"/>
      <c r="ET46" s="121"/>
      <c r="EU46" s="121"/>
      <c r="EV46" s="121"/>
      <c r="EW46" s="121"/>
      <c r="EX46" s="121"/>
      <c r="EY46" s="121"/>
      <c r="EZ46" s="121"/>
      <c r="FA46" s="121"/>
      <c r="FB46" s="121"/>
      <c r="FC46" s="121"/>
      <c r="FD46" s="121"/>
      <c r="FE46" s="121"/>
      <c r="FF46" s="121"/>
      <c r="FG46" s="121"/>
      <c r="FH46" s="121"/>
      <c r="FI46" s="121"/>
      <c r="FJ46" s="121"/>
      <c r="FK46" s="121"/>
      <c r="FL46" s="121"/>
      <c r="FM46" s="121"/>
      <c r="FN46" s="121"/>
      <c r="FO46" s="121"/>
      <c r="FP46" s="121"/>
      <c r="FQ46" s="121"/>
      <c r="FR46" s="121"/>
      <c r="FS46" s="121"/>
      <c r="FT46" s="121"/>
      <c r="FU46" s="121"/>
      <c r="FV46" s="121"/>
      <c r="FW46" s="121"/>
      <c r="FX46" s="121"/>
      <c r="FY46" s="121"/>
      <c r="FZ46" s="121"/>
    </row>
    <row r="47" spans="1:182" s="103" customFormat="1" ht="11.25" x14ac:dyDescent="0.2">
      <c r="A47" s="26">
        <v>2009</v>
      </c>
      <c r="B47" s="123">
        <v>189.5</v>
      </c>
      <c r="C47" s="123">
        <v>47.75</v>
      </c>
      <c r="D47" s="123">
        <v>237.25</v>
      </c>
      <c r="E47" s="122"/>
      <c r="F47" s="123">
        <v>6.67</v>
      </c>
      <c r="G47" s="123">
        <v>94.23</v>
      </c>
      <c r="H47" s="123">
        <v>0.87</v>
      </c>
      <c r="I47" s="123">
        <v>101.77</v>
      </c>
      <c r="J47" s="122"/>
      <c r="K47" s="123">
        <v>1.18</v>
      </c>
      <c r="L47" s="123">
        <v>15.85</v>
      </c>
      <c r="M47" s="123">
        <v>149.59</v>
      </c>
      <c r="N47" s="123">
        <v>14.99</v>
      </c>
      <c r="O47" s="123">
        <v>64.12</v>
      </c>
      <c r="P47" s="123">
        <v>13.66</v>
      </c>
      <c r="Q47" s="123">
        <v>259.39999999999998</v>
      </c>
      <c r="R47" s="122"/>
      <c r="S47" s="123">
        <v>34.65</v>
      </c>
      <c r="T47" s="123">
        <v>156.06</v>
      </c>
      <c r="U47" s="123">
        <v>43.93</v>
      </c>
      <c r="V47" s="123">
        <v>1446.95</v>
      </c>
      <c r="W47" s="123">
        <v>282.91000000000003</v>
      </c>
      <c r="X47" s="123">
        <v>399.43</v>
      </c>
      <c r="Y47" s="123">
        <v>55.55</v>
      </c>
      <c r="Z47" s="123">
        <v>170.08</v>
      </c>
      <c r="AA47" s="123">
        <v>2589.5500000000002</v>
      </c>
      <c r="AB47" s="122"/>
      <c r="AC47" s="123">
        <v>389.02</v>
      </c>
      <c r="AD47" s="123">
        <v>95.27</v>
      </c>
      <c r="AE47" s="123">
        <v>336.85</v>
      </c>
      <c r="AF47" s="123">
        <v>180.29</v>
      </c>
      <c r="AG47" s="123">
        <v>44.26</v>
      </c>
      <c r="AH47" s="123">
        <v>1045.68</v>
      </c>
      <c r="AI47" s="123"/>
      <c r="AJ47" s="123">
        <v>183.43</v>
      </c>
      <c r="AK47" s="123">
        <v>1.31</v>
      </c>
      <c r="AL47" s="123">
        <v>1.48</v>
      </c>
      <c r="AM47" s="123">
        <v>261.31</v>
      </c>
      <c r="AN47" s="123">
        <v>16.07</v>
      </c>
      <c r="AO47" s="123">
        <v>43.91</v>
      </c>
      <c r="AP47" s="123">
        <v>2.88</v>
      </c>
      <c r="AQ47" s="123">
        <v>510.39</v>
      </c>
      <c r="AR47" s="123"/>
      <c r="AS47" s="122">
        <v>777.7</v>
      </c>
      <c r="AT47" s="122">
        <v>1897.63</v>
      </c>
      <c r="AU47" s="123">
        <v>3872.55</v>
      </c>
      <c r="AV47" s="123">
        <v>859.84</v>
      </c>
      <c r="AW47" s="121">
        <v>3010.49</v>
      </c>
      <c r="AX47" s="123">
        <v>45.79</v>
      </c>
      <c r="AY47" s="123">
        <v>190.82</v>
      </c>
      <c r="AZ47" s="123">
        <v>807.24</v>
      </c>
      <c r="BA47" s="123">
        <v>0.93</v>
      </c>
      <c r="BB47" s="121">
        <v>0.4</v>
      </c>
      <c r="BC47" s="123">
        <v>11463.39</v>
      </c>
      <c r="BD47" s="123"/>
      <c r="BE47" s="123">
        <v>148.43</v>
      </c>
      <c r="BF47" s="123"/>
      <c r="BG47" s="123">
        <v>187.38</v>
      </c>
      <c r="BH47" s="123">
        <v>510.73</v>
      </c>
      <c r="BI47" s="121">
        <v>698.12</v>
      </c>
      <c r="BJ47" s="123"/>
      <c r="BK47" s="123">
        <v>30.22</v>
      </c>
      <c r="BL47" s="121">
        <v>3.87</v>
      </c>
      <c r="BM47" s="123">
        <v>717.63</v>
      </c>
      <c r="BN47" s="123">
        <v>751.71</v>
      </c>
      <c r="BO47" s="123"/>
      <c r="BP47" s="123">
        <v>73.36</v>
      </c>
      <c r="BQ47" s="123">
        <v>117.89</v>
      </c>
      <c r="BR47" s="123">
        <v>236.7</v>
      </c>
      <c r="BS47" s="123">
        <v>8.39</v>
      </c>
      <c r="BT47" s="123">
        <v>436.33</v>
      </c>
      <c r="BU47" s="123"/>
      <c r="BV47" s="122">
        <v>216.73</v>
      </c>
      <c r="BW47" s="123">
        <v>586.19000000000005</v>
      </c>
      <c r="BX47" s="123">
        <v>123.89</v>
      </c>
      <c r="BY47" s="123">
        <v>1216.28</v>
      </c>
      <c r="BZ47" s="123">
        <v>753.97</v>
      </c>
      <c r="CA47" s="123">
        <v>291.12</v>
      </c>
      <c r="CB47" s="123">
        <v>3188.18</v>
      </c>
      <c r="CC47" s="123">
        <v>0</v>
      </c>
      <c r="CD47" s="123">
        <v>5074.3500000000004</v>
      </c>
      <c r="CE47" s="123"/>
      <c r="CF47" s="122">
        <v>4.74</v>
      </c>
      <c r="CG47" s="122">
        <v>15.65</v>
      </c>
      <c r="CH47" s="27">
        <v>1.5</v>
      </c>
      <c r="CI47" s="27">
        <v>1.77</v>
      </c>
      <c r="CJ47" s="27">
        <v>9.81</v>
      </c>
      <c r="CK47" s="27">
        <v>153.41999999999999</v>
      </c>
      <c r="CL47" s="27">
        <v>5.0999999999999996</v>
      </c>
      <c r="CM47" s="27">
        <v>73.69</v>
      </c>
      <c r="CN47" s="27">
        <v>265.68</v>
      </c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  <c r="DO47" s="121"/>
      <c r="DP47" s="121"/>
      <c r="DQ47" s="121"/>
      <c r="DR47" s="121"/>
      <c r="DS47" s="121"/>
      <c r="DT47" s="121"/>
      <c r="DU47" s="121"/>
      <c r="DV47" s="121"/>
      <c r="DW47" s="121"/>
      <c r="DX47" s="121"/>
      <c r="DY47" s="121"/>
      <c r="DZ47" s="121"/>
      <c r="EA47" s="121"/>
      <c r="EB47" s="121"/>
      <c r="EC47" s="121"/>
      <c r="ED47" s="121"/>
      <c r="EE47" s="121"/>
      <c r="EF47" s="121"/>
      <c r="EG47" s="121"/>
      <c r="EH47" s="121"/>
      <c r="EI47" s="121"/>
      <c r="EJ47" s="121"/>
      <c r="EK47" s="121"/>
      <c r="EL47" s="121"/>
      <c r="EM47" s="121"/>
      <c r="EN47" s="121"/>
      <c r="EO47" s="121"/>
      <c r="EP47" s="121"/>
      <c r="EQ47" s="121"/>
      <c r="ER47" s="121"/>
      <c r="ES47" s="121"/>
      <c r="ET47" s="121"/>
      <c r="EU47" s="121"/>
      <c r="EV47" s="121"/>
      <c r="EW47" s="121"/>
      <c r="EX47" s="121"/>
      <c r="EY47" s="121"/>
      <c r="EZ47" s="121"/>
      <c r="FA47" s="121"/>
      <c r="FB47" s="121"/>
      <c r="FC47" s="121"/>
      <c r="FD47" s="121"/>
      <c r="FE47" s="121"/>
      <c r="FF47" s="121"/>
      <c r="FG47" s="121"/>
      <c r="FH47" s="121"/>
      <c r="FI47" s="121"/>
      <c r="FJ47" s="121"/>
      <c r="FK47" s="121"/>
      <c r="FL47" s="121"/>
      <c r="FM47" s="121"/>
      <c r="FN47" s="121"/>
      <c r="FO47" s="121"/>
      <c r="FP47" s="121"/>
      <c r="FQ47" s="121"/>
      <c r="FR47" s="121"/>
      <c r="FS47" s="121"/>
      <c r="FT47" s="121"/>
      <c r="FU47" s="121"/>
      <c r="FV47" s="121"/>
      <c r="FW47" s="121"/>
      <c r="FX47" s="121"/>
      <c r="FY47" s="121"/>
      <c r="FZ47" s="121"/>
    </row>
    <row r="48" spans="1:182" s="103" customFormat="1" ht="30" customHeight="1" x14ac:dyDescent="0.2">
      <c r="A48" s="26">
        <v>2010</v>
      </c>
      <c r="B48" s="123">
        <v>173.58</v>
      </c>
      <c r="C48" s="123">
        <v>53.77</v>
      </c>
      <c r="D48" s="123">
        <v>227.36</v>
      </c>
      <c r="E48" s="122"/>
      <c r="F48" s="123">
        <v>2.73</v>
      </c>
      <c r="G48" s="123">
        <v>99.98</v>
      </c>
      <c r="H48" s="123">
        <v>0.57999999999999996</v>
      </c>
      <c r="I48" s="123">
        <v>103.29</v>
      </c>
      <c r="J48" s="122"/>
      <c r="K48" s="123">
        <v>1.1399999999999999</v>
      </c>
      <c r="L48" s="123">
        <v>14.94</v>
      </c>
      <c r="M48" s="123">
        <v>151.81</v>
      </c>
      <c r="N48" s="123">
        <v>16.3</v>
      </c>
      <c r="O48" s="123">
        <v>77.650000000000006</v>
      </c>
      <c r="P48" s="123">
        <v>10.02</v>
      </c>
      <c r="Q48" s="123">
        <v>271.87</v>
      </c>
      <c r="R48" s="122"/>
      <c r="S48" s="123">
        <v>33.83</v>
      </c>
      <c r="T48" s="123">
        <v>157.47999999999999</v>
      </c>
      <c r="U48" s="123">
        <v>44.33</v>
      </c>
      <c r="V48" s="123">
        <v>1460.82</v>
      </c>
      <c r="W48" s="123">
        <v>281.98</v>
      </c>
      <c r="X48" s="123">
        <v>398.13</v>
      </c>
      <c r="Y48" s="123">
        <v>54.36</v>
      </c>
      <c r="Z48" s="123">
        <v>170.93</v>
      </c>
      <c r="AA48" s="123">
        <v>2601.87</v>
      </c>
      <c r="AB48" s="122"/>
      <c r="AC48" s="123">
        <v>399.87</v>
      </c>
      <c r="AD48" s="123">
        <v>97.17</v>
      </c>
      <c r="AE48" s="123">
        <v>341.51</v>
      </c>
      <c r="AF48" s="123">
        <v>177.54</v>
      </c>
      <c r="AG48" s="123">
        <v>44.28</v>
      </c>
      <c r="AH48" s="123">
        <v>1060.3699999999999</v>
      </c>
      <c r="AI48" s="123"/>
      <c r="AJ48" s="123">
        <v>186.16</v>
      </c>
      <c r="AK48" s="123">
        <v>1.3</v>
      </c>
      <c r="AL48" s="123">
        <v>1.53</v>
      </c>
      <c r="AM48" s="123">
        <v>264.39999999999998</v>
      </c>
      <c r="AN48" s="123">
        <v>14.68</v>
      </c>
      <c r="AO48" s="123">
        <v>43.41</v>
      </c>
      <c r="AP48" s="123">
        <v>2.5499999999999998</v>
      </c>
      <c r="AQ48" s="123">
        <v>514.04</v>
      </c>
      <c r="AR48" s="123"/>
      <c r="AS48" s="122">
        <v>778.42</v>
      </c>
      <c r="AT48" s="122">
        <v>1900.39</v>
      </c>
      <c r="AU48" s="123">
        <v>3880.24</v>
      </c>
      <c r="AV48" s="123">
        <v>861.68</v>
      </c>
      <c r="AW48" s="121">
        <v>3017.53</v>
      </c>
      <c r="AX48" s="123">
        <v>45.9</v>
      </c>
      <c r="AY48" s="123">
        <v>191.89</v>
      </c>
      <c r="AZ48" s="123">
        <v>812.08</v>
      </c>
      <c r="BA48" s="123">
        <v>2.41</v>
      </c>
      <c r="BB48" s="123">
        <v>1.02</v>
      </c>
      <c r="BC48" s="123">
        <v>11491.56</v>
      </c>
      <c r="BD48" s="123"/>
      <c r="BE48" s="123">
        <v>149.46</v>
      </c>
      <c r="BF48" s="123"/>
      <c r="BG48" s="123">
        <v>194.37</v>
      </c>
      <c r="BH48" s="123">
        <v>464.3</v>
      </c>
      <c r="BI48" s="121">
        <v>658.67</v>
      </c>
      <c r="BJ48" s="123"/>
      <c r="BK48" s="123">
        <v>30.22</v>
      </c>
      <c r="BL48" s="121">
        <v>6</v>
      </c>
      <c r="BM48" s="123">
        <v>663.69</v>
      </c>
      <c r="BN48" s="123">
        <v>699.9</v>
      </c>
      <c r="BO48" s="123"/>
      <c r="BP48" s="123">
        <v>58.46</v>
      </c>
      <c r="BQ48" s="123">
        <v>126.07</v>
      </c>
      <c r="BR48" s="123">
        <v>239.75</v>
      </c>
      <c r="BS48" s="123">
        <v>8.4700000000000006</v>
      </c>
      <c r="BT48" s="123">
        <v>432.76</v>
      </c>
      <c r="BU48" s="123"/>
      <c r="BV48" s="122">
        <v>179.24</v>
      </c>
      <c r="BW48" s="123">
        <v>733.21</v>
      </c>
      <c r="BX48" s="123">
        <v>72.67</v>
      </c>
      <c r="BY48" s="123">
        <v>727.95</v>
      </c>
      <c r="BZ48" s="123">
        <v>923.62</v>
      </c>
      <c r="CA48" s="123">
        <v>392.62</v>
      </c>
      <c r="CB48" s="123">
        <v>3029.32</v>
      </c>
      <c r="CC48" s="123">
        <v>0</v>
      </c>
      <c r="CD48" s="123">
        <v>4820.6400000000003</v>
      </c>
      <c r="CE48" s="123"/>
      <c r="CF48" s="122">
        <v>4.79</v>
      </c>
      <c r="CG48" s="122">
        <v>14.31</v>
      </c>
      <c r="CH48" s="27">
        <v>1.81</v>
      </c>
      <c r="CI48" s="27">
        <v>1.32</v>
      </c>
      <c r="CJ48" s="27">
        <v>12.23</v>
      </c>
      <c r="CK48" s="27">
        <v>154.51</v>
      </c>
      <c r="CL48" s="27">
        <v>6.36</v>
      </c>
      <c r="CM48" s="27">
        <v>70.55</v>
      </c>
      <c r="CN48" s="27">
        <v>265.88</v>
      </c>
      <c r="CO48" s="124"/>
      <c r="CP48" s="125"/>
      <c r="CQ48" s="125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  <c r="DO48" s="121"/>
      <c r="DP48" s="121"/>
      <c r="DQ48" s="121"/>
      <c r="DR48" s="121"/>
      <c r="DS48" s="121"/>
      <c r="DT48" s="121"/>
      <c r="DU48" s="121"/>
      <c r="DV48" s="121"/>
      <c r="DW48" s="121"/>
      <c r="DX48" s="121"/>
      <c r="DY48" s="121"/>
      <c r="DZ48" s="121"/>
      <c r="EA48" s="121"/>
      <c r="EB48" s="121"/>
      <c r="EC48" s="121"/>
      <c r="ED48" s="121"/>
      <c r="EE48" s="121"/>
      <c r="EF48" s="121"/>
      <c r="EG48" s="121"/>
      <c r="EH48" s="121"/>
      <c r="EI48" s="121"/>
      <c r="EJ48" s="121"/>
      <c r="EK48" s="121"/>
      <c r="EL48" s="121"/>
      <c r="EM48" s="121"/>
      <c r="EN48" s="121"/>
      <c r="EO48" s="121"/>
      <c r="EP48" s="121"/>
      <c r="EQ48" s="121"/>
      <c r="ER48" s="121"/>
      <c r="ES48" s="121"/>
      <c r="ET48" s="121"/>
      <c r="EU48" s="121"/>
      <c r="EV48" s="121"/>
      <c r="EW48" s="121"/>
      <c r="EX48" s="121"/>
      <c r="EY48" s="121"/>
      <c r="EZ48" s="121"/>
      <c r="FA48" s="121"/>
      <c r="FB48" s="121"/>
      <c r="FC48" s="121"/>
      <c r="FD48" s="121"/>
      <c r="FE48" s="121"/>
      <c r="FF48" s="121"/>
      <c r="FG48" s="121"/>
      <c r="FH48" s="121"/>
      <c r="FI48" s="121"/>
      <c r="FJ48" s="121"/>
      <c r="FK48" s="121"/>
      <c r="FL48" s="121"/>
      <c r="FM48" s="121"/>
      <c r="FN48" s="121"/>
      <c r="FO48" s="121"/>
      <c r="FP48" s="121"/>
      <c r="FQ48" s="121"/>
      <c r="FR48" s="121"/>
      <c r="FS48" s="121"/>
      <c r="FT48" s="121"/>
      <c r="FU48" s="121"/>
      <c r="FV48" s="121"/>
      <c r="FW48" s="121"/>
      <c r="FX48" s="121"/>
      <c r="FY48" s="121"/>
      <c r="FZ48" s="121"/>
    </row>
    <row r="49" spans="1:189" s="103" customFormat="1" ht="11.25" x14ac:dyDescent="0.2">
      <c r="A49" s="26">
        <v>2011</v>
      </c>
      <c r="B49" s="123">
        <v>157.06</v>
      </c>
      <c r="C49" s="123">
        <v>58.56</v>
      </c>
      <c r="D49" s="123">
        <v>215.62</v>
      </c>
      <c r="E49" s="122"/>
      <c r="F49" s="123">
        <v>1</v>
      </c>
      <c r="G49" s="123">
        <v>103.89</v>
      </c>
      <c r="H49" s="121">
        <v>0.45</v>
      </c>
      <c r="I49" s="123">
        <v>105.35</v>
      </c>
      <c r="J49" s="122"/>
      <c r="K49" s="123">
        <v>1.1000000000000001</v>
      </c>
      <c r="L49" s="123">
        <v>14.26</v>
      </c>
      <c r="M49" s="123">
        <v>151.97999999999999</v>
      </c>
      <c r="N49" s="123">
        <v>17.84</v>
      </c>
      <c r="O49" s="123">
        <v>92.55</v>
      </c>
      <c r="P49" s="123">
        <v>7.02</v>
      </c>
      <c r="Q49" s="123">
        <v>284.75</v>
      </c>
      <c r="R49" s="122"/>
      <c r="S49" s="123">
        <v>33.57</v>
      </c>
      <c r="T49" s="123">
        <v>158.91</v>
      </c>
      <c r="U49" s="123">
        <v>44.74</v>
      </c>
      <c r="V49" s="123">
        <v>1473.54</v>
      </c>
      <c r="W49" s="123">
        <v>281.06</v>
      </c>
      <c r="X49" s="123">
        <v>393.24</v>
      </c>
      <c r="Y49" s="123">
        <v>53.28</v>
      </c>
      <c r="Z49" s="123">
        <v>171.78</v>
      </c>
      <c r="AA49" s="123">
        <v>2610.12</v>
      </c>
      <c r="AB49" s="122"/>
      <c r="AC49" s="123">
        <v>411.14</v>
      </c>
      <c r="AD49" s="123">
        <v>99.24</v>
      </c>
      <c r="AE49" s="123">
        <v>347.67</v>
      </c>
      <c r="AF49" s="123">
        <v>175.4</v>
      </c>
      <c r="AG49" s="123">
        <v>44.16</v>
      </c>
      <c r="AH49" s="123">
        <v>1077.6099999999999</v>
      </c>
      <c r="AI49" s="123"/>
      <c r="AJ49" s="123">
        <v>188.83</v>
      </c>
      <c r="AK49" s="123">
        <v>1.3</v>
      </c>
      <c r="AL49" s="123">
        <v>1.58</v>
      </c>
      <c r="AM49" s="123">
        <v>273.89</v>
      </c>
      <c r="AN49" s="123">
        <v>13.48</v>
      </c>
      <c r="AO49" s="123">
        <v>42.82</v>
      </c>
      <c r="AP49" s="123">
        <v>2.2200000000000002</v>
      </c>
      <c r="AQ49" s="123">
        <v>524.11</v>
      </c>
      <c r="AR49" s="123"/>
      <c r="AS49" s="122">
        <v>778.03</v>
      </c>
      <c r="AT49" s="122">
        <v>1900.99</v>
      </c>
      <c r="AU49" s="123">
        <v>3885.92</v>
      </c>
      <c r="AV49" s="123">
        <v>863.19</v>
      </c>
      <c r="AW49" s="121">
        <v>3023.92</v>
      </c>
      <c r="AX49" s="123">
        <v>46.01</v>
      </c>
      <c r="AY49" s="123">
        <v>193</v>
      </c>
      <c r="AZ49" s="123">
        <v>817.08</v>
      </c>
      <c r="BA49" s="123">
        <v>4.49</v>
      </c>
      <c r="BB49" s="123">
        <v>1.91</v>
      </c>
      <c r="BC49" s="123">
        <v>11514.53</v>
      </c>
      <c r="BD49" s="123"/>
      <c r="BE49" s="123">
        <v>150.46</v>
      </c>
      <c r="BF49" s="123"/>
      <c r="BG49" s="123">
        <v>249.77</v>
      </c>
      <c r="BH49" s="123">
        <v>198.99</v>
      </c>
      <c r="BI49" s="121">
        <v>448.75</v>
      </c>
      <c r="BJ49" s="123"/>
      <c r="BK49" s="123">
        <v>30.48</v>
      </c>
      <c r="BL49" s="121">
        <v>6.08</v>
      </c>
      <c r="BM49" s="123">
        <v>663.68</v>
      </c>
      <c r="BN49" s="123">
        <v>700.25</v>
      </c>
      <c r="BO49" s="123"/>
      <c r="BP49" s="123">
        <v>44.67</v>
      </c>
      <c r="BQ49" s="123">
        <v>130.94999999999999</v>
      </c>
      <c r="BR49" s="123">
        <v>239.12</v>
      </c>
      <c r="BS49" s="123">
        <v>8.52</v>
      </c>
      <c r="BT49" s="123">
        <v>423.25</v>
      </c>
      <c r="BU49" s="123"/>
      <c r="BV49" s="122">
        <v>145.4</v>
      </c>
      <c r="BW49" s="123">
        <v>898.65</v>
      </c>
      <c r="BX49" s="123">
        <v>29.9</v>
      </c>
      <c r="BY49" s="123">
        <v>343.23</v>
      </c>
      <c r="BZ49" s="123">
        <v>985.37</v>
      </c>
      <c r="CA49" s="123">
        <v>467.53</v>
      </c>
      <c r="CB49" s="123">
        <v>2870.08</v>
      </c>
      <c r="CC49" s="123">
        <v>0</v>
      </c>
      <c r="CD49" s="123">
        <v>4442.34</v>
      </c>
      <c r="CE49" s="123"/>
      <c r="CF49" s="122">
        <v>4.8499999999999996</v>
      </c>
      <c r="CG49" s="122">
        <v>12.33</v>
      </c>
      <c r="CH49" s="27">
        <v>2.21</v>
      </c>
      <c r="CI49" s="27">
        <v>0.9</v>
      </c>
      <c r="CJ49" s="27">
        <v>14.62</v>
      </c>
      <c r="CK49" s="27">
        <v>155.43</v>
      </c>
      <c r="CL49" s="27">
        <v>7.61</v>
      </c>
      <c r="CM49" s="27">
        <v>67.42</v>
      </c>
      <c r="CN49" s="27">
        <v>265.37</v>
      </c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  <c r="DO49" s="121"/>
      <c r="DP49" s="121"/>
      <c r="DQ49" s="121"/>
      <c r="DR49" s="121"/>
      <c r="DS49" s="121"/>
      <c r="DT49" s="121"/>
      <c r="DU49" s="121"/>
      <c r="DV49" s="121"/>
      <c r="DW49" s="121"/>
      <c r="DX49" s="121"/>
      <c r="DY49" s="121"/>
      <c r="DZ49" s="121"/>
      <c r="EA49" s="121"/>
      <c r="EB49" s="121"/>
      <c r="EC49" s="121"/>
      <c r="ED49" s="121"/>
      <c r="EE49" s="121"/>
      <c r="EF49" s="121"/>
      <c r="EG49" s="121"/>
      <c r="EH49" s="121"/>
      <c r="EI49" s="121"/>
      <c r="EJ49" s="121"/>
      <c r="EK49" s="121"/>
      <c r="EL49" s="121"/>
      <c r="EM49" s="121"/>
      <c r="EN49" s="121"/>
      <c r="EO49" s="121"/>
      <c r="EP49" s="121"/>
      <c r="EQ49" s="121"/>
      <c r="ER49" s="121"/>
      <c r="ES49" s="121"/>
      <c r="ET49" s="121"/>
      <c r="EU49" s="121"/>
      <c r="EV49" s="121"/>
      <c r="EW49" s="121"/>
      <c r="EX49" s="121"/>
      <c r="EY49" s="121"/>
      <c r="EZ49" s="121"/>
      <c r="FA49" s="121"/>
      <c r="FB49" s="121"/>
      <c r="FC49" s="121"/>
      <c r="FD49" s="121"/>
      <c r="FE49" s="121"/>
      <c r="FF49" s="121"/>
      <c r="FG49" s="121"/>
      <c r="FH49" s="121"/>
      <c r="FI49" s="121"/>
      <c r="FJ49" s="121"/>
      <c r="FK49" s="121"/>
      <c r="FL49" s="121"/>
      <c r="FM49" s="121"/>
      <c r="FN49" s="121"/>
      <c r="FO49" s="121"/>
      <c r="FP49" s="121"/>
      <c r="FQ49" s="121"/>
      <c r="FR49" s="121"/>
      <c r="FS49" s="121"/>
      <c r="FT49" s="121"/>
      <c r="FU49" s="121"/>
      <c r="FV49" s="121"/>
      <c r="FW49" s="121"/>
      <c r="FX49" s="121"/>
      <c r="FY49" s="121"/>
      <c r="FZ49" s="121"/>
    </row>
    <row r="50" spans="1:189" s="103" customFormat="1" ht="11.25" x14ac:dyDescent="0.2">
      <c r="A50" s="26">
        <v>2012</v>
      </c>
      <c r="B50" s="123">
        <v>137.65</v>
      </c>
      <c r="C50" s="123">
        <v>61.27</v>
      </c>
      <c r="D50" s="123">
        <v>198.93</v>
      </c>
      <c r="E50" s="122"/>
      <c r="F50" s="121">
        <v>0.33</v>
      </c>
      <c r="G50" s="123">
        <v>105.97</v>
      </c>
      <c r="H50" s="121">
        <v>0.39</v>
      </c>
      <c r="I50" s="123">
        <v>106.7</v>
      </c>
      <c r="J50" s="122"/>
      <c r="K50" s="123">
        <v>1.05</v>
      </c>
      <c r="L50" s="123">
        <v>13.54</v>
      </c>
      <c r="M50" s="123">
        <v>150.44</v>
      </c>
      <c r="N50" s="123">
        <v>19.48</v>
      </c>
      <c r="O50" s="123">
        <v>104.54</v>
      </c>
      <c r="P50" s="123">
        <v>4.71</v>
      </c>
      <c r="Q50" s="123">
        <v>293.76</v>
      </c>
      <c r="R50" s="122"/>
      <c r="S50" s="123">
        <v>33.31</v>
      </c>
      <c r="T50" s="123">
        <v>160.34</v>
      </c>
      <c r="U50" s="123">
        <v>45.14</v>
      </c>
      <c r="V50" s="123">
        <v>1485.08</v>
      </c>
      <c r="W50" s="123">
        <v>278.79000000000002</v>
      </c>
      <c r="X50" s="123">
        <v>384.83</v>
      </c>
      <c r="Y50" s="123">
        <v>52.73</v>
      </c>
      <c r="Z50" s="123">
        <v>172.64</v>
      </c>
      <c r="AA50" s="123">
        <v>2612.85</v>
      </c>
      <c r="AB50" s="122"/>
      <c r="AC50" s="123">
        <v>422.82</v>
      </c>
      <c r="AD50" s="123">
        <v>101.43</v>
      </c>
      <c r="AE50" s="123">
        <v>355.7</v>
      </c>
      <c r="AF50" s="123">
        <v>173.96</v>
      </c>
      <c r="AG50" s="123">
        <v>43.95</v>
      </c>
      <c r="AH50" s="123">
        <v>1097.8699999999999</v>
      </c>
      <c r="AI50" s="123"/>
      <c r="AJ50" s="123">
        <v>191.48</v>
      </c>
      <c r="AK50" s="123">
        <v>1.3</v>
      </c>
      <c r="AL50" s="123">
        <v>1.61</v>
      </c>
      <c r="AM50" s="123">
        <v>289.85000000000002</v>
      </c>
      <c r="AN50" s="123">
        <v>12.57</v>
      </c>
      <c r="AO50" s="123">
        <v>42.16</v>
      </c>
      <c r="AP50" s="123">
        <v>1.9</v>
      </c>
      <c r="AQ50" s="123">
        <v>540.89</v>
      </c>
      <c r="AR50" s="123"/>
      <c r="AS50" s="122">
        <v>776.44</v>
      </c>
      <c r="AT50" s="122">
        <v>1899.24</v>
      </c>
      <c r="AU50" s="123">
        <v>3887.8</v>
      </c>
      <c r="AV50" s="121">
        <v>864.07</v>
      </c>
      <c r="AW50" s="121">
        <v>3029.1</v>
      </c>
      <c r="AX50" s="123">
        <v>46.11</v>
      </c>
      <c r="AY50" s="123">
        <v>194.15</v>
      </c>
      <c r="AZ50" s="123">
        <v>822.21</v>
      </c>
      <c r="BA50" s="123">
        <v>7.24</v>
      </c>
      <c r="BB50" s="123">
        <v>3.08</v>
      </c>
      <c r="BC50" s="123">
        <v>11529.44</v>
      </c>
      <c r="BD50" s="123"/>
      <c r="BE50" s="123">
        <v>151.41</v>
      </c>
      <c r="BF50" s="123"/>
      <c r="BG50" s="123">
        <v>286.08999999999997</v>
      </c>
      <c r="BH50" s="121">
        <v>0</v>
      </c>
      <c r="BI50" s="121">
        <v>286.08999999999997</v>
      </c>
      <c r="BJ50" s="123"/>
      <c r="BK50" s="123">
        <v>30.36</v>
      </c>
      <c r="BL50" s="121">
        <v>6.43</v>
      </c>
      <c r="BM50" s="123">
        <v>663.68</v>
      </c>
      <c r="BN50" s="123">
        <v>700.48</v>
      </c>
      <c r="BO50" s="123"/>
      <c r="BP50" s="123">
        <v>32.51</v>
      </c>
      <c r="BQ50" s="123">
        <v>135.29</v>
      </c>
      <c r="BR50" s="123">
        <v>236.83</v>
      </c>
      <c r="BS50" s="123">
        <v>8.58</v>
      </c>
      <c r="BT50" s="123">
        <v>413.21</v>
      </c>
      <c r="BU50" s="123"/>
      <c r="BV50" s="122">
        <v>116.95</v>
      </c>
      <c r="BW50" s="123">
        <v>1090.97</v>
      </c>
      <c r="BX50" s="123">
        <v>7.07</v>
      </c>
      <c r="BY50" s="123">
        <v>97.14</v>
      </c>
      <c r="BZ50" s="123">
        <v>948.59</v>
      </c>
      <c r="CA50" s="123">
        <v>510.24</v>
      </c>
      <c r="CB50" s="123">
        <v>2770.95</v>
      </c>
      <c r="CC50" s="123">
        <v>0</v>
      </c>
      <c r="CD50" s="123">
        <v>4170.7299999999996</v>
      </c>
      <c r="CE50" s="123"/>
      <c r="CF50" s="122">
        <v>4.8899999999999997</v>
      </c>
      <c r="CG50" s="122">
        <v>10.52</v>
      </c>
      <c r="CH50" s="27">
        <v>2.57</v>
      </c>
      <c r="CI50" s="27">
        <v>0.57999999999999996</v>
      </c>
      <c r="CJ50" s="27">
        <v>16.98</v>
      </c>
      <c r="CK50" s="27">
        <v>156.32</v>
      </c>
      <c r="CL50" s="27">
        <v>8.6199999999999992</v>
      </c>
      <c r="CM50" s="27">
        <v>64.290000000000006</v>
      </c>
      <c r="CN50" s="27">
        <v>264.77</v>
      </c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  <c r="DO50" s="121"/>
      <c r="DP50" s="121"/>
      <c r="DQ50" s="121"/>
      <c r="DR50" s="121"/>
      <c r="DS50" s="121"/>
      <c r="DT50" s="121"/>
      <c r="DU50" s="121"/>
      <c r="DV50" s="121"/>
      <c r="DW50" s="121"/>
      <c r="DX50" s="121"/>
      <c r="DY50" s="121"/>
      <c r="DZ50" s="121"/>
      <c r="EA50" s="121"/>
      <c r="EB50" s="121"/>
      <c r="EC50" s="121"/>
      <c r="ED50" s="121"/>
      <c r="EE50" s="121"/>
      <c r="EF50" s="121"/>
      <c r="EG50" s="121"/>
      <c r="EH50" s="121"/>
      <c r="EI50" s="121"/>
      <c r="EJ50" s="121"/>
      <c r="EK50" s="121"/>
      <c r="EL50" s="121"/>
      <c r="EM50" s="121"/>
      <c r="EN50" s="121"/>
      <c r="EO50" s="121"/>
      <c r="EP50" s="121"/>
      <c r="EQ50" s="121"/>
      <c r="ER50" s="121"/>
      <c r="ES50" s="121"/>
      <c r="ET50" s="121"/>
      <c r="EU50" s="121"/>
      <c r="EV50" s="121"/>
      <c r="EW50" s="121"/>
      <c r="EX50" s="121"/>
      <c r="EY50" s="121"/>
      <c r="EZ50" s="121"/>
      <c r="FA50" s="121"/>
      <c r="FB50" s="121"/>
      <c r="FC50" s="121"/>
      <c r="FD50" s="121"/>
      <c r="FE50" s="121"/>
      <c r="FF50" s="121"/>
      <c r="FG50" s="121"/>
      <c r="FH50" s="121"/>
      <c r="FI50" s="121"/>
      <c r="FJ50" s="121"/>
      <c r="FK50" s="121"/>
      <c r="FL50" s="121"/>
      <c r="FM50" s="121"/>
      <c r="FN50" s="121"/>
      <c r="FO50" s="121"/>
      <c r="FP50" s="121"/>
      <c r="FQ50" s="121"/>
      <c r="FR50" s="121"/>
      <c r="FS50" s="121"/>
      <c r="FT50" s="121"/>
      <c r="FU50" s="121"/>
      <c r="FV50" s="121"/>
      <c r="FW50" s="121"/>
      <c r="FX50" s="121"/>
      <c r="FY50" s="121"/>
      <c r="FZ50" s="121"/>
    </row>
    <row r="51" spans="1:189" s="131" customFormat="1" ht="11.25" x14ac:dyDescent="0.2">
      <c r="A51" s="126">
        <v>2013</v>
      </c>
      <c r="B51" s="127">
        <v>123.05</v>
      </c>
      <c r="C51" s="127">
        <v>60.24</v>
      </c>
      <c r="D51" s="127">
        <v>183.29</v>
      </c>
      <c r="E51" s="128"/>
      <c r="F51" s="121">
        <v>0.1</v>
      </c>
      <c r="G51" s="127">
        <v>104.48</v>
      </c>
      <c r="H51" s="121">
        <v>0.35</v>
      </c>
      <c r="I51" s="127">
        <v>104.92</v>
      </c>
      <c r="J51" s="128"/>
      <c r="K51" s="127">
        <v>0.99</v>
      </c>
      <c r="L51" s="127">
        <v>12.6</v>
      </c>
      <c r="M51" s="127">
        <v>147.80000000000001</v>
      </c>
      <c r="N51" s="127">
        <v>20.92</v>
      </c>
      <c r="O51" s="127">
        <v>113.88</v>
      </c>
      <c r="P51" s="127">
        <v>3.03</v>
      </c>
      <c r="Q51" s="127">
        <v>299.24</v>
      </c>
      <c r="R51" s="128"/>
      <c r="S51" s="127">
        <v>33.049999999999997</v>
      </c>
      <c r="T51" s="127">
        <v>161.76</v>
      </c>
      <c r="U51" s="127">
        <v>45.54</v>
      </c>
      <c r="V51" s="127">
        <v>1495.42</v>
      </c>
      <c r="W51" s="127">
        <v>275.24</v>
      </c>
      <c r="X51" s="127">
        <v>372.97</v>
      </c>
      <c r="Y51" s="127">
        <v>52.22</v>
      </c>
      <c r="Z51" s="127">
        <v>173.5</v>
      </c>
      <c r="AA51" s="127">
        <v>2609.6999999999998</v>
      </c>
      <c r="AB51" s="128"/>
      <c r="AC51" s="127">
        <v>434.58</v>
      </c>
      <c r="AD51" s="127">
        <v>103.36</v>
      </c>
      <c r="AE51" s="127">
        <v>364.29</v>
      </c>
      <c r="AF51" s="127">
        <v>173.04</v>
      </c>
      <c r="AG51" s="127">
        <v>43.57</v>
      </c>
      <c r="AH51" s="127">
        <v>1118.8399999999999</v>
      </c>
      <c r="AI51" s="127"/>
      <c r="AJ51" s="127">
        <v>192.24</v>
      </c>
      <c r="AK51" s="127">
        <v>1.28</v>
      </c>
      <c r="AL51" s="127">
        <v>1.63</v>
      </c>
      <c r="AM51" s="127">
        <v>322.81</v>
      </c>
      <c r="AN51" s="127">
        <v>11.78</v>
      </c>
      <c r="AO51" s="127">
        <v>41.38</v>
      </c>
      <c r="AP51" s="127">
        <v>1.61</v>
      </c>
      <c r="AQ51" s="127">
        <v>572.73</v>
      </c>
      <c r="AR51" s="127"/>
      <c r="AS51" s="128">
        <v>774.89</v>
      </c>
      <c r="AT51" s="128">
        <v>1897.51</v>
      </c>
      <c r="AU51" s="127">
        <v>3889.75</v>
      </c>
      <c r="AV51" s="127">
        <v>864.97</v>
      </c>
      <c r="AW51" s="129">
        <v>3034.32</v>
      </c>
      <c r="AX51" s="127">
        <v>46.21</v>
      </c>
      <c r="AY51" s="127">
        <v>195.33</v>
      </c>
      <c r="AZ51" s="127">
        <v>827.49</v>
      </c>
      <c r="BA51" s="127">
        <v>10.71</v>
      </c>
      <c r="BB51" s="127">
        <v>4.55</v>
      </c>
      <c r="BC51" s="127">
        <v>11545.73</v>
      </c>
      <c r="BD51" s="127"/>
      <c r="BE51" s="127">
        <v>146.1</v>
      </c>
      <c r="BF51" s="127"/>
      <c r="BG51" s="127">
        <v>277.3</v>
      </c>
      <c r="BH51" s="121">
        <v>0</v>
      </c>
      <c r="BI51" s="129">
        <v>277.3</v>
      </c>
      <c r="BJ51" s="127"/>
      <c r="BK51" s="127">
        <v>30.36</v>
      </c>
      <c r="BL51" s="129">
        <v>6.69</v>
      </c>
      <c r="BM51" s="127">
        <v>663.68</v>
      </c>
      <c r="BN51" s="127">
        <v>700.73</v>
      </c>
      <c r="BO51" s="127"/>
      <c r="BP51" s="127">
        <v>22.76</v>
      </c>
      <c r="BQ51" s="127">
        <v>139</v>
      </c>
      <c r="BR51" s="127">
        <v>234.86</v>
      </c>
      <c r="BS51" s="127">
        <v>8.65</v>
      </c>
      <c r="BT51" s="127">
        <v>405.27</v>
      </c>
      <c r="BU51" s="127"/>
      <c r="BV51" s="128">
        <v>93.64</v>
      </c>
      <c r="BW51" s="127">
        <v>1258.81</v>
      </c>
      <c r="BX51" s="127">
        <v>0.76</v>
      </c>
      <c r="BY51" s="127">
        <v>11.6</v>
      </c>
      <c r="BZ51" s="127">
        <v>853.65</v>
      </c>
      <c r="CA51" s="127">
        <v>519.97</v>
      </c>
      <c r="CB51" s="127">
        <v>2738.44</v>
      </c>
      <c r="CC51" s="127">
        <v>0</v>
      </c>
      <c r="CD51" s="127">
        <v>4121.74</v>
      </c>
      <c r="CE51" s="127"/>
      <c r="CF51" s="128">
        <v>4.9400000000000004</v>
      </c>
      <c r="CG51" s="128">
        <v>9.3800000000000008</v>
      </c>
      <c r="CH51" s="130">
        <v>2.66</v>
      </c>
      <c r="CI51" s="130">
        <v>0.35</v>
      </c>
      <c r="CJ51" s="130">
        <v>19.309999999999999</v>
      </c>
      <c r="CK51" s="130">
        <v>157.27000000000001</v>
      </c>
      <c r="CL51" s="130">
        <v>9.59</v>
      </c>
      <c r="CM51" s="130">
        <v>61.26</v>
      </c>
      <c r="CN51" s="130">
        <v>264.76</v>
      </c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  <c r="DO51" s="121"/>
      <c r="DP51" s="121"/>
      <c r="DQ51" s="121"/>
      <c r="DR51" s="121"/>
      <c r="DS51" s="121"/>
      <c r="DT51" s="121"/>
      <c r="DU51" s="121"/>
      <c r="DV51" s="121"/>
      <c r="DW51" s="121"/>
      <c r="DX51" s="121"/>
      <c r="DY51" s="121"/>
      <c r="DZ51" s="121"/>
      <c r="EA51" s="121"/>
      <c r="EB51" s="121"/>
      <c r="EC51" s="121"/>
      <c r="ED51" s="121"/>
      <c r="EE51" s="121"/>
      <c r="EF51" s="121"/>
      <c r="EG51" s="121"/>
      <c r="EH51" s="121"/>
      <c r="EI51" s="121"/>
      <c r="EJ51" s="121"/>
      <c r="EK51" s="121"/>
      <c r="EL51" s="121"/>
      <c r="EM51" s="121"/>
      <c r="EN51" s="121"/>
      <c r="EO51" s="121"/>
      <c r="EP51" s="121"/>
      <c r="EQ51" s="121"/>
      <c r="ER51" s="121"/>
      <c r="ES51" s="121"/>
      <c r="ET51" s="121"/>
      <c r="EU51" s="121"/>
      <c r="EV51" s="121"/>
      <c r="EW51" s="121"/>
      <c r="EX51" s="121"/>
      <c r="EY51" s="121"/>
      <c r="EZ51" s="121"/>
      <c r="FA51" s="121"/>
      <c r="FB51" s="121"/>
      <c r="FC51" s="121"/>
      <c r="FD51" s="121"/>
      <c r="FE51" s="121"/>
      <c r="FF51" s="121"/>
      <c r="FG51" s="121"/>
      <c r="FH51" s="121"/>
      <c r="FI51" s="121"/>
      <c r="FJ51" s="121"/>
      <c r="FK51" s="121"/>
      <c r="FL51" s="121"/>
      <c r="FM51" s="121"/>
      <c r="FN51" s="121"/>
      <c r="FO51" s="121"/>
      <c r="FP51" s="121"/>
      <c r="FQ51" s="121"/>
      <c r="FR51" s="121"/>
      <c r="FS51" s="121"/>
      <c r="FT51" s="121"/>
      <c r="FU51" s="121"/>
      <c r="FV51" s="121"/>
      <c r="FW51" s="121"/>
      <c r="FX51" s="121"/>
      <c r="FY51" s="121"/>
      <c r="FZ51" s="121"/>
      <c r="GA51" s="103"/>
      <c r="GB51" s="103"/>
      <c r="GC51" s="103"/>
      <c r="GD51" s="103"/>
      <c r="GE51" s="103"/>
      <c r="GF51" s="103"/>
      <c r="GG51" s="103"/>
    </row>
    <row r="52" spans="1:189" s="131" customFormat="1" ht="11.25" x14ac:dyDescent="0.2">
      <c r="A52" s="126">
        <v>2014</v>
      </c>
      <c r="B52" s="127">
        <v>111.99</v>
      </c>
      <c r="C52" s="127">
        <v>59.39</v>
      </c>
      <c r="D52" s="127">
        <v>171.38</v>
      </c>
      <c r="E52" s="128"/>
      <c r="F52" s="121">
        <v>0.02</v>
      </c>
      <c r="G52" s="127">
        <v>102.36</v>
      </c>
      <c r="H52" s="121">
        <v>0.31</v>
      </c>
      <c r="I52" s="127">
        <v>102.7</v>
      </c>
      <c r="J52" s="128"/>
      <c r="K52" s="127">
        <v>0.94</v>
      </c>
      <c r="L52" s="127">
        <v>11.66</v>
      </c>
      <c r="M52" s="127">
        <v>144.36000000000001</v>
      </c>
      <c r="N52" s="127">
        <v>22.26</v>
      </c>
      <c r="O52" s="127">
        <v>119.79</v>
      </c>
      <c r="P52" s="127">
        <v>1.83</v>
      </c>
      <c r="Q52" s="127">
        <v>300.83999999999997</v>
      </c>
      <c r="R52" s="128"/>
      <c r="S52" s="127">
        <v>32.79</v>
      </c>
      <c r="T52" s="127">
        <v>163.19</v>
      </c>
      <c r="U52" s="127">
        <v>45.94</v>
      </c>
      <c r="V52" s="127">
        <v>1504.54</v>
      </c>
      <c r="W52" s="127">
        <v>271.77999999999997</v>
      </c>
      <c r="X52" s="127">
        <v>361.31</v>
      </c>
      <c r="Y52" s="127">
        <v>52.24</v>
      </c>
      <c r="Z52" s="127">
        <v>174.37</v>
      </c>
      <c r="AA52" s="127">
        <v>2606.17</v>
      </c>
      <c r="AB52" s="128"/>
      <c r="AC52" s="127">
        <v>446.32</v>
      </c>
      <c r="AD52" s="127">
        <v>105.19</v>
      </c>
      <c r="AE52" s="127">
        <v>373.34</v>
      </c>
      <c r="AF52" s="127">
        <v>173.01</v>
      </c>
      <c r="AG52" s="127">
        <v>43.04</v>
      </c>
      <c r="AH52" s="127">
        <v>1140.9100000000001</v>
      </c>
      <c r="AI52" s="127"/>
      <c r="AJ52" s="127">
        <v>192.8</v>
      </c>
      <c r="AK52" s="127">
        <v>1.25</v>
      </c>
      <c r="AL52" s="127">
        <v>1.62</v>
      </c>
      <c r="AM52" s="127">
        <v>358.79</v>
      </c>
      <c r="AN52" s="127">
        <v>11.25</v>
      </c>
      <c r="AO52" s="127">
        <v>40.74</v>
      </c>
      <c r="AP52" s="127">
        <v>1.36</v>
      </c>
      <c r="AQ52" s="127">
        <v>607.82000000000005</v>
      </c>
      <c r="AR52" s="127"/>
      <c r="AS52" s="128">
        <v>773.29</v>
      </c>
      <c r="AT52" s="128">
        <v>1895.6</v>
      </c>
      <c r="AU52" s="127">
        <v>3890.42</v>
      </c>
      <c r="AV52" s="127">
        <v>865.62</v>
      </c>
      <c r="AW52" s="129">
        <v>3038.85</v>
      </c>
      <c r="AX52" s="127">
        <v>46.31</v>
      </c>
      <c r="AY52" s="127">
        <v>196.56</v>
      </c>
      <c r="AZ52" s="127">
        <v>832.89</v>
      </c>
      <c r="BA52" s="127">
        <v>15.57</v>
      </c>
      <c r="BB52" s="127">
        <v>6.62</v>
      </c>
      <c r="BC52" s="127">
        <v>11561.73</v>
      </c>
      <c r="BD52" s="127"/>
      <c r="BE52" s="127">
        <v>140.49</v>
      </c>
      <c r="BF52" s="127"/>
      <c r="BG52" s="127">
        <v>273.23</v>
      </c>
      <c r="BH52" s="121">
        <v>0</v>
      </c>
      <c r="BI52" s="129">
        <v>273.23</v>
      </c>
      <c r="BJ52" s="127"/>
      <c r="BK52" s="127">
        <v>30.36</v>
      </c>
      <c r="BL52" s="129">
        <v>6.94</v>
      </c>
      <c r="BM52" s="127">
        <v>663.68</v>
      </c>
      <c r="BN52" s="127">
        <v>700.98</v>
      </c>
      <c r="BO52" s="127"/>
      <c r="BP52" s="127">
        <v>15.62</v>
      </c>
      <c r="BQ52" s="127">
        <v>141.80000000000001</v>
      </c>
      <c r="BR52" s="127">
        <v>233.05</v>
      </c>
      <c r="BS52" s="127">
        <v>8.7200000000000006</v>
      </c>
      <c r="BT52" s="127">
        <v>399.19</v>
      </c>
      <c r="BU52" s="127"/>
      <c r="BV52" s="128">
        <v>74.92</v>
      </c>
      <c r="BW52" s="127">
        <v>1398.26</v>
      </c>
      <c r="BX52" s="127">
        <v>0.03</v>
      </c>
      <c r="BY52" s="127">
        <v>0.44</v>
      </c>
      <c r="BZ52" s="127">
        <v>760.09</v>
      </c>
      <c r="CA52" s="127">
        <v>501.34</v>
      </c>
      <c r="CB52" s="127">
        <v>2735.08</v>
      </c>
      <c r="CC52" s="127">
        <v>0</v>
      </c>
      <c r="CD52" s="127">
        <v>4108.4799999999996</v>
      </c>
      <c r="CE52" s="127"/>
      <c r="CF52" s="128">
        <v>4.9800000000000004</v>
      </c>
      <c r="CG52" s="128">
        <v>8.2100000000000009</v>
      </c>
      <c r="CH52" s="130">
        <v>2.74</v>
      </c>
      <c r="CI52" s="130">
        <v>0.19</v>
      </c>
      <c r="CJ52" s="130">
        <v>21.62</v>
      </c>
      <c r="CK52" s="130">
        <v>158.09</v>
      </c>
      <c r="CL52" s="130">
        <v>10.53</v>
      </c>
      <c r="CM52" s="130">
        <v>58.23</v>
      </c>
      <c r="CN52" s="130">
        <v>264.60000000000002</v>
      </c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  <c r="DO52" s="121"/>
      <c r="DP52" s="121"/>
      <c r="DQ52" s="121"/>
      <c r="DR52" s="121"/>
      <c r="DS52" s="121"/>
      <c r="DT52" s="121"/>
      <c r="DU52" s="121"/>
      <c r="DV52" s="121"/>
      <c r="DW52" s="121"/>
      <c r="DX52" s="121"/>
      <c r="DY52" s="121"/>
      <c r="DZ52" s="121"/>
      <c r="EA52" s="121"/>
      <c r="EB52" s="121"/>
      <c r="EC52" s="121"/>
      <c r="ED52" s="121"/>
      <c r="EE52" s="121"/>
      <c r="EF52" s="121"/>
      <c r="EG52" s="121"/>
      <c r="EH52" s="121"/>
      <c r="EI52" s="121"/>
      <c r="EJ52" s="121"/>
      <c r="EK52" s="121"/>
      <c r="EL52" s="121"/>
      <c r="EM52" s="121"/>
      <c r="EN52" s="121"/>
      <c r="EO52" s="121"/>
      <c r="EP52" s="121"/>
      <c r="EQ52" s="121"/>
      <c r="ER52" s="121"/>
      <c r="ES52" s="121"/>
      <c r="ET52" s="121"/>
      <c r="EU52" s="121"/>
      <c r="EV52" s="121"/>
      <c r="EW52" s="121"/>
      <c r="EX52" s="121"/>
      <c r="EY52" s="121"/>
      <c r="EZ52" s="121"/>
      <c r="FA52" s="121"/>
      <c r="FB52" s="121"/>
      <c r="FC52" s="121"/>
      <c r="FD52" s="121"/>
      <c r="FE52" s="121"/>
      <c r="FF52" s="121"/>
      <c r="FG52" s="121"/>
      <c r="FH52" s="121"/>
      <c r="FI52" s="121"/>
      <c r="FJ52" s="121"/>
      <c r="FK52" s="121"/>
      <c r="FL52" s="121"/>
      <c r="FM52" s="121"/>
      <c r="FN52" s="121"/>
      <c r="FO52" s="121"/>
      <c r="FP52" s="121"/>
      <c r="FQ52" s="121"/>
      <c r="FR52" s="121"/>
      <c r="FS52" s="121"/>
      <c r="FT52" s="121"/>
      <c r="FU52" s="121"/>
      <c r="FV52" s="121"/>
      <c r="FW52" s="121"/>
      <c r="FX52" s="121"/>
      <c r="FY52" s="121"/>
      <c r="FZ52" s="121"/>
      <c r="GA52" s="103"/>
      <c r="GB52" s="103"/>
      <c r="GC52" s="103"/>
      <c r="GD52" s="103"/>
      <c r="GE52" s="103"/>
      <c r="GF52" s="103"/>
      <c r="GG52" s="103"/>
    </row>
    <row r="53" spans="1:189" s="131" customFormat="1" ht="11.25" x14ac:dyDescent="0.2">
      <c r="A53" s="126">
        <v>2015</v>
      </c>
      <c r="B53" s="127">
        <v>104.11</v>
      </c>
      <c r="C53" s="127">
        <v>59.68</v>
      </c>
      <c r="D53" s="127">
        <v>163.78</v>
      </c>
      <c r="E53" s="128"/>
      <c r="F53" s="121">
        <v>0</v>
      </c>
      <c r="G53" s="127">
        <v>99.85</v>
      </c>
      <c r="H53" s="121">
        <v>0.27</v>
      </c>
      <c r="I53" s="127">
        <v>100.13</v>
      </c>
      <c r="J53" s="128"/>
      <c r="K53" s="127">
        <v>0.88</v>
      </c>
      <c r="L53" s="127">
        <v>10.81</v>
      </c>
      <c r="M53" s="127">
        <v>140.43</v>
      </c>
      <c r="N53" s="127">
        <v>23.46</v>
      </c>
      <c r="O53" s="127">
        <v>122.08</v>
      </c>
      <c r="P53" s="127">
        <v>1</v>
      </c>
      <c r="Q53" s="127">
        <v>298.66000000000003</v>
      </c>
      <c r="R53" s="128"/>
      <c r="S53" s="127">
        <v>32.54</v>
      </c>
      <c r="T53" s="127">
        <v>164.62</v>
      </c>
      <c r="U53" s="127">
        <v>46.34</v>
      </c>
      <c r="V53" s="127">
        <v>1512.43</v>
      </c>
      <c r="W53" s="127">
        <v>268.42</v>
      </c>
      <c r="X53" s="127">
        <v>349.98</v>
      </c>
      <c r="Y53" s="127">
        <v>52.33</v>
      </c>
      <c r="Z53" s="127">
        <v>175.24</v>
      </c>
      <c r="AA53" s="127">
        <v>2601.91</v>
      </c>
      <c r="AB53" s="128"/>
      <c r="AC53" s="127">
        <v>459.11</v>
      </c>
      <c r="AD53" s="127">
        <v>107.09</v>
      </c>
      <c r="AE53" s="127">
        <v>383.31</v>
      </c>
      <c r="AF53" s="127">
        <v>174</v>
      </c>
      <c r="AG53" s="127">
        <v>42.42</v>
      </c>
      <c r="AH53" s="127">
        <v>1165.93</v>
      </c>
      <c r="AI53" s="127"/>
      <c r="AJ53" s="127">
        <v>193.25</v>
      </c>
      <c r="AK53" s="127">
        <v>1.21</v>
      </c>
      <c r="AL53" s="127">
        <v>1.61</v>
      </c>
      <c r="AM53" s="127">
        <v>397.32</v>
      </c>
      <c r="AN53" s="127">
        <v>10.95</v>
      </c>
      <c r="AO53" s="127">
        <v>40.32</v>
      </c>
      <c r="AP53" s="127">
        <v>1.1399999999999999</v>
      </c>
      <c r="AQ53" s="127">
        <v>645.79999999999995</v>
      </c>
      <c r="AR53" s="127"/>
      <c r="AS53" s="128">
        <v>770.92</v>
      </c>
      <c r="AT53" s="128">
        <v>1891.7</v>
      </c>
      <c r="AU53" s="127">
        <v>3884.89</v>
      </c>
      <c r="AV53" s="127">
        <v>864.62</v>
      </c>
      <c r="AW53" s="129">
        <v>3037.89</v>
      </c>
      <c r="AX53" s="127">
        <v>46.33</v>
      </c>
      <c r="AY53" s="127">
        <v>197.81</v>
      </c>
      <c r="AZ53" s="127">
        <v>838.41</v>
      </c>
      <c r="BA53" s="127">
        <v>21.94</v>
      </c>
      <c r="BB53" s="127">
        <v>9.33</v>
      </c>
      <c r="BC53" s="127">
        <v>11563.84</v>
      </c>
      <c r="BD53" s="127"/>
      <c r="BE53" s="127">
        <v>134.4</v>
      </c>
      <c r="BF53" s="127"/>
      <c r="BG53" s="127">
        <v>274.5</v>
      </c>
      <c r="BH53" s="121">
        <v>0</v>
      </c>
      <c r="BI53" s="129">
        <v>274.5</v>
      </c>
      <c r="BJ53" s="127"/>
      <c r="BK53" s="127">
        <v>30.36</v>
      </c>
      <c r="BL53" s="129">
        <v>7.76</v>
      </c>
      <c r="BM53" s="127">
        <v>663.68</v>
      </c>
      <c r="BN53" s="127">
        <v>701.81</v>
      </c>
      <c r="BO53" s="127"/>
      <c r="BP53" s="127">
        <v>10.66</v>
      </c>
      <c r="BQ53" s="127">
        <v>144.43</v>
      </c>
      <c r="BR53" s="127">
        <v>232.75</v>
      </c>
      <c r="BS53" s="127">
        <v>8.84</v>
      </c>
      <c r="BT53" s="127">
        <v>396.68</v>
      </c>
      <c r="BU53" s="127"/>
      <c r="BV53" s="128">
        <v>59.94</v>
      </c>
      <c r="BW53" s="127">
        <v>1507.87</v>
      </c>
      <c r="BX53" s="127">
        <v>0</v>
      </c>
      <c r="BY53" s="127">
        <v>0</v>
      </c>
      <c r="BZ53" s="127">
        <v>716.92</v>
      </c>
      <c r="CA53" s="127">
        <v>467.97</v>
      </c>
      <c r="CB53" s="127">
        <v>2752.7</v>
      </c>
      <c r="CC53" s="127">
        <v>0</v>
      </c>
      <c r="CD53" s="127">
        <v>4125.6899999999996</v>
      </c>
      <c r="CE53" s="127"/>
      <c r="CF53" s="128">
        <v>5.0199999999999996</v>
      </c>
      <c r="CG53" s="128">
        <v>6.95</v>
      </c>
      <c r="CH53" s="130">
        <v>2.81</v>
      </c>
      <c r="CI53" s="130">
        <v>0.09</v>
      </c>
      <c r="CJ53" s="130">
        <v>23.9</v>
      </c>
      <c r="CK53" s="130">
        <v>158.81</v>
      </c>
      <c r="CL53" s="130">
        <v>11.46</v>
      </c>
      <c r="CM53" s="130">
        <v>55.19</v>
      </c>
      <c r="CN53" s="130">
        <v>264.23</v>
      </c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  <c r="DO53" s="121"/>
      <c r="DP53" s="121"/>
      <c r="DQ53" s="121"/>
      <c r="DR53" s="121"/>
      <c r="DS53" s="121"/>
      <c r="DT53" s="121"/>
      <c r="DU53" s="121"/>
      <c r="DV53" s="121"/>
      <c r="DW53" s="121"/>
      <c r="DX53" s="121"/>
      <c r="DY53" s="121"/>
      <c r="DZ53" s="121"/>
      <c r="EA53" s="121"/>
      <c r="EB53" s="121"/>
      <c r="EC53" s="121"/>
      <c r="ED53" s="121"/>
      <c r="EE53" s="121"/>
      <c r="EF53" s="121"/>
      <c r="EG53" s="121"/>
      <c r="EH53" s="121"/>
      <c r="EI53" s="121"/>
      <c r="EJ53" s="121"/>
      <c r="EK53" s="121"/>
      <c r="EL53" s="121"/>
      <c r="EM53" s="121"/>
      <c r="EN53" s="121"/>
      <c r="EO53" s="121"/>
      <c r="EP53" s="121"/>
      <c r="EQ53" s="121"/>
      <c r="ER53" s="121"/>
      <c r="ES53" s="121"/>
      <c r="ET53" s="121"/>
      <c r="EU53" s="121"/>
      <c r="EV53" s="121"/>
      <c r="EW53" s="121"/>
      <c r="EX53" s="121"/>
      <c r="EY53" s="121"/>
      <c r="EZ53" s="121"/>
      <c r="FA53" s="121"/>
      <c r="FB53" s="121"/>
      <c r="FC53" s="121"/>
      <c r="FD53" s="121"/>
      <c r="FE53" s="121"/>
      <c r="FF53" s="121"/>
      <c r="FG53" s="121"/>
      <c r="FH53" s="121"/>
      <c r="FI53" s="121"/>
      <c r="FJ53" s="121"/>
      <c r="FK53" s="121"/>
      <c r="FL53" s="121"/>
      <c r="FM53" s="121"/>
      <c r="FN53" s="121"/>
      <c r="FO53" s="121"/>
      <c r="FP53" s="121"/>
      <c r="FQ53" s="121"/>
      <c r="FR53" s="121"/>
      <c r="FS53" s="121"/>
      <c r="FT53" s="121"/>
      <c r="FU53" s="121"/>
      <c r="FV53" s="121"/>
      <c r="FW53" s="121"/>
      <c r="FX53" s="121"/>
      <c r="FY53" s="121"/>
      <c r="FZ53" s="121"/>
      <c r="GA53" s="103"/>
      <c r="GB53" s="103"/>
      <c r="GC53" s="103"/>
      <c r="GD53" s="103"/>
      <c r="GE53" s="103"/>
      <c r="GF53" s="103"/>
      <c r="GG53" s="103"/>
    </row>
    <row r="54" spans="1:189" s="131" customFormat="1" ht="11.25" x14ac:dyDescent="0.2">
      <c r="A54" s="126">
        <v>2016</v>
      </c>
      <c r="B54" s="127">
        <v>96.26</v>
      </c>
      <c r="C54" s="127">
        <v>60.03</v>
      </c>
      <c r="D54" s="127">
        <v>156.29</v>
      </c>
      <c r="E54" s="128"/>
      <c r="F54" s="121">
        <v>0</v>
      </c>
      <c r="G54" s="127">
        <v>97.18</v>
      </c>
      <c r="H54" s="121">
        <v>0.23</v>
      </c>
      <c r="I54" s="127">
        <v>97.41</v>
      </c>
      <c r="J54" s="128"/>
      <c r="K54" s="127">
        <v>0.83</v>
      </c>
      <c r="L54" s="127">
        <v>10.050000000000001</v>
      </c>
      <c r="M54" s="127">
        <v>136.27000000000001</v>
      </c>
      <c r="N54" s="127">
        <v>24.52</v>
      </c>
      <c r="O54" s="127">
        <v>120.96</v>
      </c>
      <c r="P54" s="127">
        <v>0.47</v>
      </c>
      <c r="Q54" s="127">
        <v>293.10000000000002</v>
      </c>
      <c r="R54" s="128"/>
      <c r="S54" s="127">
        <v>32.659999999999997</v>
      </c>
      <c r="T54" s="127">
        <v>166.04</v>
      </c>
      <c r="U54" s="127">
        <v>46.75</v>
      </c>
      <c r="V54" s="127">
        <v>1519.46</v>
      </c>
      <c r="W54" s="127">
        <v>265.2</v>
      </c>
      <c r="X54" s="127">
        <v>339.18</v>
      </c>
      <c r="Y54" s="127">
        <v>52.5</v>
      </c>
      <c r="Z54" s="127">
        <v>176.12</v>
      </c>
      <c r="AA54" s="127">
        <v>2597.91</v>
      </c>
      <c r="AB54" s="128"/>
      <c r="AC54" s="127">
        <v>472.87</v>
      </c>
      <c r="AD54" s="127">
        <v>109.41</v>
      </c>
      <c r="AE54" s="127">
        <v>394.22</v>
      </c>
      <c r="AF54" s="127">
        <v>175.09</v>
      </c>
      <c r="AG54" s="127">
        <v>41.79</v>
      </c>
      <c r="AH54" s="127">
        <v>1193.3800000000001</v>
      </c>
      <c r="AI54" s="127"/>
      <c r="AJ54" s="127">
        <v>193.63</v>
      </c>
      <c r="AK54" s="127">
        <v>1.17</v>
      </c>
      <c r="AL54" s="127">
        <v>1.59</v>
      </c>
      <c r="AM54" s="127">
        <v>437.72</v>
      </c>
      <c r="AN54" s="127">
        <v>10.82</v>
      </c>
      <c r="AO54" s="127">
        <v>40.18</v>
      </c>
      <c r="AP54" s="127">
        <v>0.98</v>
      </c>
      <c r="AQ54" s="127">
        <v>686.09</v>
      </c>
      <c r="AR54" s="127"/>
      <c r="AS54" s="128">
        <v>768.21</v>
      </c>
      <c r="AT54" s="128">
        <v>1886.88</v>
      </c>
      <c r="AU54" s="127">
        <v>3876.78</v>
      </c>
      <c r="AV54" s="127">
        <v>863.22</v>
      </c>
      <c r="AW54" s="129">
        <v>3035.47</v>
      </c>
      <c r="AX54" s="127">
        <v>46.32</v>
      </c>
      <c r="AY54" s="127">
        <v>199.1</v>
      </c>
      <c r="AZ54" s="127">
        <v>844.04</v>
      </c>
      <c r="BA54" s="127">
        <v>29.95</v>
      </c>
      <c r="BB54" s="127">
        <v>12.74</v>
      </c>
      <c r="BC54" s="127">
        <v>11562.7</v>
      </c>
      <c r="BD54" s="127"/>
      <c r="BE54" s="127">
        <v>127.88</v>
      </c>
      <c r="BF54" s="127"/>
      <c r="BG54" s="127">
        <v>276</v>
      </c>
      <c r="BH54" s="121">
        <v>0</v>
      </c>
      <c r="BI54" s="129">
        <v>276</v>
      </c>
      <c r="BJ54" s="127"/>
      <c r="BK54" s="127">
        <v>30.36</v>
      </c>
      <c r="BL54" s="129">
        <v>8.09</v>
      </c>
      <c r="BM54" s="127">
        <v>663.68</v>
      </c>
      <c r="BN54" s="127">
        <v>702.14</v>
      </c>
      <c r="BO54" s="127"/>
      <c r="BP54" s="127">
        <v>6.65</v>
      </c>
      <c r="BQ54" s="127">
        <v>144.94999999999999</v>
      </c>
      <c r="BR54" s="127">
        <v>231.41</v>
      </c>
      <c r="BS54" s="127">
        <v>8.91</v>
      </c>
      <c r="BT54" s="127">
        <v>391.91</v>
      </c>
      <c r="BU54" s="127"/>
      <c r="BV54" s="128">
        <v>47.95</v>
      </c>
      <c r="BW54" s="127">
        <v>1587.95</v>
      </c>
      <c r="BX54" s="127">
        <v>0</v>
      </c>
      <c r="BY54" s="127">
        <v>0</v>
      </c>
      <c r="BZ54" s="127">
        <v>688.74</v>
      </c>
      <c r="CA54" s="127">
        <v>432.54</v>
      </c>
      <c r="CB54" s="127">
        <v>2757.18</v>
      </c>
      <c r="CC54" s="127">
        <v>0</v>
      </c>
      <c r="CD54" s="127">
        <v>4127.2299999999996</v>
      </c>
      <c r="CE54" s="127"/>
      <c r="CF54" s="128">
        <v>5.0599999999999996</v>
      </c>
      <c r="CG54" s="128">
        <v>5.53</v>
      </c>
      <c r="CH54" s="130">
        <v>2.88</v>
      </c>
      <c r="CI54" s="130">
        <v>0.04</v>
      </c>
      <c r="CJ54" s="130">
        <v>26.15</v>
      </c>
      <c r="CK54" s="130">
        <v>159.44999999999999</v>
      </c>
      <c r="CL54" s="130">
        <v>12.37</v>
      </c>
      <c r="CM54" s="130">
        <v>52.16</v>
      </c>
      <c r="CN54" s="130">
        <v>263.64999999999998</v>
      </c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  <c r="DO54" s="121"/>
      <c r="DP54" s="121"/>
      <c r="DQ54" s="121"/>
      <c r="DR54" s="121"/>
      <c r="DS54" s="121"/>
      <c r="DT54" s="121"/>
      <c r="DU54" s="121"/>
      <c r="DV54" s="121"/>
      <c r="DW54" s="121"/>
      <c r="DX54" s="121"/>
      <c r="DY54" s="121"/>
      <c r="DZ54" s="121"/>
      <c r="EA54" s="121"/>
      <c r="EB54" s="121"/>
      <c r="EC54" s="121"/>
      <c r="ED54" s="121"/>
      <c r="EE54" s="121"/>
      <c r="EF54" s="121"/>
      <c r="EG54" s="121"/>
      <c r="EH54" s="121"/>
      <c r="EI54" s="121"/>
      <c r="EJ54" s="121"/>
      <c r="EK54" s="121"/>
      <c r="EL54" s="121"/>
      <c r="EM54" s="121"/>
      <c r="EN54" s="121"/>
      <c r="EO54" s="121"/>
      <c r="EP54" s="121"/>
      <c r="EQ54" s="121"/>
      <c r="ER54" s="121"/>
      <c r="ES54" s="121"/>
      <c r="ET54" s="121"/>
      <c r="EU54" s="121"/>
      <c r="EV54" s="121"/>
      <c r="EW54" s="121"/>
      <c r="EX54" s="121"/>
      <c r="EY54" s="121"/>
      <c r="EZ54" s="121"/>
      <c r="FA54" s="121"/>
      <c r="FB54" s="121"/>
      <c r="FC54" s="121"/>
      <c r="FD54" s="121"/>
      <c r="FE54" s="121"/>
      <c r="FF54" s="121"/>
      <c r="FG54" s="121"/>
      <c r="FH54" s="121"/>
      <c r="FI54" s="121"/>
      <c r="FJ54" s="121"/>
      <c r="FK54" s="121"/>
      <c r="FL54" s="121"/>
      <c r="FM54" s="121"/>
      <c r="FN54" s="121"/>
      <c r="FO54" s="121"/>
      <c r="FP54" s="121"/>
      <c r="FQ54" s="121"/>
      <c r="FR54" s="121"/>
      <c r="FS54" s="121"/>
      <c r="FT54" s="121"/>
      <c r="FU54" s="121"/>
      <c r="FV54" s="121"/>
      <c r="FW54" s="121"/>
      <c r="FX54" s="121"/>
      <c r="FY54" s="121"/>
      <c r="FZ54" s="121"/>
      <c r="GA54" s="103"/>
      <c r="GB54" s="103"/>
      <c r="GC54" s="103"/>
      <c r="GD54" s="103"/>
      <c r="GE54" s="103"/>
      <c r="GF54" s="103"/>
      <c r="GG54" s="103"/>
    </row>
    <row r="55" spans="1:189" s="131" customFormat="1" ht="12" thickBot="1" x14ac:dyDescent="0.25">
      <c r="A55" s="132"/>
      <c r="B55" s="133"/>
      <c r="C55" s="133"/>
      <c r="D55" s="133"/>
      <c r="E55" s="134"/>
      <c r="F55" s="135"/>
      <c r="G55" s="133"/>
      <c r="H55" s="135"/>
      <c r="I55" s="133"/>
      <c r="J55" s="134"/>
      <c r="K55" s="133"/>
      <c r="L55" s="133"/>
      <c r="M55" s="133"/>
      <c r="N55" s="133"/>
      <c r="O55" s="133"/>
      <c r="P55" s="133"/>
      <c r="Q55" s="133"/>
      <c r="R55" s="134"/>
      <c r="S55" s="133"/>
      <c r="T55" s="133"/>
      <c r="U55" s="133"/>
      <c r="V55" s="133"/>
      <c r="W55" s="133"/>
      <c r="X55" s="133"/>
      <c r="Y55" s="133"/>
      <c r="Z55" s="133"/>
      <c r="AA55" s="133"/>
      <c r="AB55" s="134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4"/>
      <c r="AT55" s="134"/>
      <c r="AU55" s="133"/>
      <c r="AV55" s="133"/>
      <c r="AW55" s="136"/>
      <c r="AX55" s="133"/>
      <c r="AY55" s="133"/>
      <c r="AZ55" s="133"/>
      <c r="BA55" s="133"/>
      <c r="BB55" s="133"/>
      <c r="BC55" s="133"/>
      <c r="BD55" s="133"/>
      <c r="BE55" s="133"/>
      <c r="BF55" s="133"/>
      <c r="BG55" s="133"/>
      <c r="BH55" s="135"/>
      <c r="BI55" s="136"/>
      <c r="BJ55" s="133"/>
      <c r="BK55" s="133"/>
      <c r="BL55" s="136"/>
      <c r="BM55" s="133"/>
      <c r="BN55" s="133"/>
      <c r="BO55" s="133"/>
      <c r="BP55" s="133"/>
      <c r="BQ55" s="133"/>
      <c r="BR55" s="133"/>
      <c r="BS55" s="133"/>
      <c r="BT55" s="133"/>
      <c r="BU55" s="133"/>
      <c r="BV55" s="134"/>
      <c r="BW55" s="133"/>
      <c r="BX55" s="133"/>
      <c r="BY55" s="133"/>
      <c r="BZ55" s="133"/>
      <c r="CA55" s="133"/>
      <c r="CB55" s="133"/>
      <c r="CC55" s="133"/>
      <c r="CD55" s="133"/>
      <c r="CE55" s="133"/>
      <c r="CF55" s="134"/>
      <c r="CG55" s="134"/>
      <c r="CH55" s="137"/>
      <c r="CI55" s="137"/>
      <c r="CJ55" s="137"/>
      <c r="CK55" s="137"/>
      <c r="CL55" s="137"/>
      <c r="CM55" s="137"/>
      <c r="CN55" s="137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  <c r="DO55" s="121"/>
      <c r="DP55" s="121"/>
      <c r="DQ55" s="121"/>
      <c r="DR55" s="121"/>
      <c r="DS55" s="121"/>
      <c r="DT55" s="121"/>
      <c r="DU55" s="121"/>
      <c r="DV55" s="121"/>
      <c r="DW55" s="121"/>
      <c r="DX55" s="121"/>
      <c r="DY55" s="121"/>
      <c r="DZ55" s="121"/>
      <c r="EA55" s="121"/>
      <c r="EB55" s="121"/>
      <c r="EC55" s="121"/>
      <c r="ED55" s="121"/>
      <c r="EE55" s="121"/>
      <c r="EF55" s="121"/>
      <c r="EG55" s="121"/>
      <c r="EH55" s="121"/>
      <c r="EI55" s="121"/>
      <c r="EJ55" s="121"/>
      <c r="EK55" s="121"/>
      <c r="EL55" s="121"/>
      <c r="EM55" s="121"/>
      <c r="EN55" s="121"/>
      <c r="EO55" s="121"/>
      <c r="EP55" s="121"/>
      <c r="EQ55" s="121"/>
      <c r="ER55" s="121"/>
      <c r="ES55" s="121"/>
      <c r="ET55" s="121"/>
      <c r="EU55" s="121"/>
      <c r="EV55" s="121"/>
      <c r="EW55" s="121"/>
      <c r="EX55" s="121"/>
      <c r="EY55" s="121"/>
      <c r="EZ55" s="121"/>
      <c r="FA55" s="121"/>
      <c r="FB55" s="121"/>
      <c r="FC55" s="121"/>
      <c r="FD55" s="121"/>
      <c r="FE55" s="121"/>
      <c r="FF55" s="121"/>
      <c r="FG55" s="121"/>
      <c r="FH55" s="121"/>
      <c r="FI55" s="121"/>
      <c r="FJ55" s="121"/>
      <c r="FK55" s="121"/>
      <c r="FL55" s="121"/>
      <c r="FM55" s="121"/>
      <c r="FN55" s="121"/>
      <c r="FO55" s="121"/>
      <c r="FP55" s="121"/>
      <c r="FQ55" s="121"/>
      <c r="FR55" s="121"/>
      <c r="FS55" s="121"/>
      <c r="FT55" s="121"/>
      <c r="FU55" s="121"/>
      <c r="FV55" s="121"/>
      <c r="FW55" s="121"/>
      <c r="FX55" s="121"/>
      <c r="FY55" s="121"/>
      <c r="FZ55" s="121"/>
      <c r="GA55" s="103"/>
      <c r="GB55" s="103"/>
      <c r="GC55" s="103"/>
      <c r="GD55" s="103"/>
      <c r="GE55" s="103"/>
      <c r="GF55" s="103"/>
      <c r="GG55" s="103"/>
    </row>
    <row r="56" spans="1:189" s="103" customFormat="1" ht="12" thickTop="1" x14ac:dyDescent="0.2"/>
    <row r="57" spans="1:189" s="103" customFormat="1" ht="11.25" x14ac:dyDescent="0.2">
      <c r="A57" s="26" t="s">
        <v>418</v>
      </c>
    </row>
    <row r="58" spans="1:189" s="103" customFormat="1" ht="11.25" x14ac:dyDescent="0.2">
      <c r="A58" s="30" t="s">
        <v>419</v>
      </c>
    </row>
    <row r="59" spans="1:189" s="103" customFormat="1" ht="11.25" x14ac:dyDescent="0.2">
      <c r="A59" s="41" t="s">
        <v>420</v>
      </c>
    </row>
    <row r="60" spans="1:189" s="103" customFormat="1" ht="11.25" x14ac:dyDescent="0.2">
      <c r="A60" s="41" t="s">
        <v>421</v>
      </c>
    </row>
    <row r="61" spans="1:189" s="103" customFormat="1" ht="11.25" x14ac:dyDescent="0.2">
      <c r="A61" s="41" t="s">
        <v>422</v>
      </c>
    </row>
    <row r="62" spans="1:189" s="103" customFormat="1" ht="11.25" x14ac:dyDescent="0.2">
      <c r="A62" s="30" t="s">
        <v>423</v>
      </c>
    </row>
    <row r="63" spans="1:189" s="103" customFormat="1" ht="11.25" x14ac:dyDescent="0.2">
      <c r="A63" s="30" t="s">
        <v>424</v>
      </c>
    </row>
    <row r="64" spans="1:189" s="103" customFormat="1" ht="11.25" x14ac:dyDescent="0.2">
      <c r="A64" s="30" t="s">
        <v>425</v>
      </c>
    </row>
    <row r="65" spans="1:5" s="103" customFormat="1" ht="11.25" x14ac:dyDescent="0.2">
      <c r="A65" s="30" t="s">
        <v>426</v>
      </c>
    </row>
    <row r="66" spans="1:5" s="103" customFormat="1" ht="11.25" x14ac:dyDescent="0.2">
      <c r="A66" s="30"/>
      <c r="E66" s="138"/>
    </row>
    <row r="67" spans="1:5" s="103" customFormat="1" ht="11.25" x14ac:dyDescent="0.2">
      <c r="A67" s="139" t="s">
        <v>27</v>
      </c>
    </row>
    <row r="68" spans="1:5" s="103" customFormat="1" ht="11.25" x14ac:dyDescent="0.2">
      <c r="A68" s="140" t="s">
        <v>427</v>
      </c>
    </row>
    <row r="69" spans="1:5" x14ac:dyDescent="0.2">
      <c r="A69" s="9"/>
    </row>
    <row r="77" spans="1:5" x14ac:dyDescent="0.2">
      <c r="A77" s="141"/>
    </row>
  </sheetData>
  <mergeCells count="35">
    <mergeCell ref="CN6:CN7"/>
    <mergeCell ref="ES6:EU6"/>
    <mergeCell ref="EW6:EZ6"/>
    <mergeCell ref="FB6:FF6"/>
    <mergeCell ref="FH6:FM6"/>
    <mergeCell ref="CM6:CM7"/>
    <mergeCell ref="BG6:BI6"/>
    <mergeCell ref="BK6:BN6"/>
    <mergeCell ref="BP6:BT6"/>
    <mergeCell ref="BV6:CA6"/>
    <mergeCell ref="CF6:CF7"/>
    <mergeCell ref="CG6:CG7"/>
    <mergeCell ref="CH6:CH7"/>
    <mergeCell ref="CI6:CI7"/>
    <mergeCell ref="CJ6:CJ7"/>
    <mergeCell ref="CK6:CK7"/>
    <mergeCell ref="CL6:CL7"/>
    <mergeCell ref="FR5:FZ5"/>
    <mergeCell ref="AS5:BC5"/>
    <mergeCell ref="BG5:CD5"/>
    <mergeCell ref="CF5:CN5"/>
    <mergeCell ref="CO5:CP5"/>
    <mergeCell ref="CR5:CU5"/>
    <mergeCell ref="CW5:DC5"/>
    <mergeCell ref="DE5:DM5"/>
    <mergeCell ref="DO5:DT5"/>
    <mergeCell ref="DV5:EC5"/>
    <mergeCell ref="EE5:EO5"/>
    <mergeCell ref="ES5:FP5"/>
    <mergeCell ref="AJ5:AQ5"/>
    <mergeCell ref="B5:D5"/>
    <mergeCell ref="F5:I5"/>
    <mergeCell ref="K5:Q5"/>
    <mergeCell ref="S5:AA5"/>
    <mergeCell ref="AC5:AH5"/>
  </mergeCells>
  <hyperlinks>
    <hyperlink ref="A2" location="Title!A1" display="Return to Title page" xr:uid="{00000000-0004-0000-0E00-000000000000}"/>
  </hyperlinks>
  <pageMargins left="0.70866141732283472" right="0.70866141732283472" top="0.74803149606299213" bottom="0.74803149606299213" header="0.31496062992125984" footer="0.31496062992125984"/>
  <pageSetup paperSize="9" scale="54" fitToWidth="0" orientation="landscape" verticalDpi="4" r:id="rId1"/>
  <rowBreaks count="1" manualBreakCount="1">
    <brk id="3" max="91" man="1"/>
  </rowBreaks>
  <colBreaks count="2" manualBreakCount="2">
    <brk id="18" max="67" man="1"/>
    <brk id="72" max="67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"/>
  <sheetViews>
    <sheetView zoomScale="70" zoomScaleNormal="70" workbookViewId="0">
      <selection activeCell="AD14" sqref="AD14"/>
    </sheetView>
  </sheetViews>
  <sheetFormatPr defaultColWidth="8.7109375" defaultRowHeight="15" x14ac:dyDescent="0.25"/>
  <sheetData>
    <row r="1" spans="1:4" s="95" customFormat="1" x14ac:dyDescent="0.25">
      <c r="A1" s="2"/>
      <c r="B1" s="97" t="s">
        <v>344</v>
      </c>
      <c r="C1" s="97" t="s">
        <v>345</v>
      </c>
      <c r="D1" s="97" t="s">
        <v>719</v>
      </c>
    </row>
    <row r="2" spans="1:4" x14ac:dyDescent="0.25">
      <c r="A2" s="144" t="s">
        <v>580</v>
      </c>
      <c r="B2">
        <f>SLOPE(LPS!E2:E66,LPS!A2:A66)</f>
        <v>1.6261481267618865</v>
      </c>
      <c r="C2">
        <f>INTERCEPT(LPS!E2:E66,LPS!A2:A66)</f>
        <v>-3102.2526341143725</v>
      </c>
      <c r="D2">
        <f>RSQ(LPS!E2:E66,LPS!A2:A66)</f>
        <v>0.64518604612859143</v>
      </c>
    </row>
    <row r="3" spans="1:4" x14ac:dyDescent="0.25">
      <c r="A3" s="144" t="s">
        <v>157</v>
      </c>
      <c r="B3">
        <f>SLOPE(CFL!E2:E30,CFL!A2:A30)</f>
        <v>0.48047874795451678</v>
      </c>
      <c r="C3">
        <f>INTERCEPT(CFL!E2:E30,CFL!A2:A30)</f>
        <v>-901.01159526706658</v>
      </c>
      <c r="D3">
        <f>RSQ(CFL!E2:E30,CFL!A2:A30)</f>
        <v>0.1243548232262081</v>
      </c>
    </row>
    <row r="4" spans="1:4" x14ac:dyDescent="0.25">
      <c r="A4" s="144" t="s">
        <v>720</v>
      </c>
      <c r="B4">
        <f>SLOPE(FL!E2:E31,FL!A2:A31)</f>
        <v>0.7150101168367835</v>
      </c>
      <c r="C4">
        <f>INTERCEPT(FL!E2:E31,FL!A2:A31)</f>
        <v>-1353.8734595072904</v>
      </c>
      <c r="D4">
        <f>RSQ(FL!E2:E31,FL!A2:A31)</f>
        <v>0.67177327819847699</v>
      </c>
    </row>
    <row r="5" spans="1:4" x14ac:dyDescent="0.25">
      <c r="A5" s="144" t="s">
        <v>579</v>
      </c>
      <c r="B5">
        <f>SLOPE(MHP!E2:E67,MHP!A2:A67)</f>
        <v>1.4084859262552462E-2</v>
      </c>
      <c r="C5">
        <f>INTERCEPT(MHP!E2:E67,MHP!A2:A67)</f>
        <v>10.220027247382799</v>
      </c>
      <c r="D5">
        <f>RSQ(MHP!E2:E67,MHP!A2:A67)</f>
        <v>3.4389864010576568E-4</v>
      </c>
    </row>
    <row r="6" spans="1:4" x14ac:dyDescent="0.25">
      <c r="A6" s="152" t="s">
        <v>578</v>
      </c>
      <c r="B6">
        <f>SLOPE(MH!E2:E85,MH!A2:A85)</f>
        <v>0.26251438771924862</v>
      </c>
      <c r="C6">
        <f>INTERCEPT(MH!E2:E85,MH!A2:A85)</f>
        <v>-440.16169433820522</v>
      </c>
      <c r="D6">
        <f>RSQ(MH!E2:E85,MH!A2:A85)</f>
        <v>3.6266902364326607E-2</v>
      </c>
    </row>
    <row r="7" spans="1:4" x14ac:dyDescent="0.25">
      <c r="A7" s="152" t="s">
        <v>249</v>
      </c>
      <c r="B7">
        <f>SLOPE(HAL!E2:E38,HAL!A2:A38)</f>
        <v>-0.19738764722434365</v>
      </c>
      <c r="C7">
        <f>INTERCEPT(HAL!E2:E38,HAL!A2:A38)</f>
        <v>409.9914233026488</v>
      </c>
      <c r="D7">
        <f>RSQ(HAL!E2:E38,HAL!A2:A38)</f>
        <v>0.32560373968827394</v>
      </c>
    </row>
    <row r="8" spans="1:4" x14ac:dyDescent="0.25">
      <c r="A8" s="152" t="s">
        <v>248</v>
      </c>
      <c r="B8">
        <f>SLOPE(INC!E2:E48,INC!A2:A48)</f>
        <v>9.648264198714937E-2</v>
      </c>
      <c r="C8">
        <f>INTERCEPT(INC!E2:E48,INC!A2:A48)</f>
        <v>-177.12533590197418</v>
      </c>
      <c r="D8">
        <f>RSQ(INC!E2:E48,INC!A2:A48)</f>
        <v>0.54710984212894376</v>
      </c>
    </row>
    <row r="9" spans="1:4" x14ac:dyDescent="0.25">
      <c r="A9" s="152" t="s">
        <v>2</v>
      </c>
      <c r="B9" s="203" t="s">
        <v>1040</v>
      </c>
      <c r="C9" s="203"/>
      <c r="D9" s="203"/>
    </row>
    <row r="10" spans="1:4" x14ac:dyDescent="0.25">
      <c r="A10" s="152" t="s">
        <v>1039</v>
      </c>
      <c r="B10">
        <f>SLOPE(HPS_high!E2:E45,HPS_high!A2:A45)</f>
        <v>6.589738906358758E-2</v>
      </c>
      <c r="C10">
        <f>INTERCEPT(HPS_high!E2:E45,HPS_high!A2:A45)</f>
        <v>-19.765682155886083</v>
      </c>
      <c r="D10">
        <f>RSQ(HPS_high!E2:E45,HPS_high!A2:A45)</f>
        <v>2.0031581988209238E-3</v>
      </c>
    </row>
    <row r="11" spans="1:4" x14ac:dyDescent="0.25">
      <c r="A11" s="152" t="s">
        <v>1038</v>
      </c>
    </row>
  </sheetData>
  <mergeCells count="1">
    <mergeCell ref="B9:D9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I66"/>
  <sheetViews>
    <sheetView topLeftCell="A22" zoomScale="70" zoomScaleNormal="70" workbookViewId="0">
      <selection activeCell="S48" sqref="S48"/>
    </sheetView>
  </sheetViews>
  <sheetFormatPr defaultColWidth="8.7109375" defaultRowHeight="15" x14ac:dyDescent="0.25"/>
  <cols>
    <col min="2" max="2" width="24.7109375" bestFit="1" customWidth="1"/>
    <col min="3" max="3" width="41.28515625" customWidth="1"/>
    <col min="4" max="4" width="14.7109375" customWidth="1"/>
    <col min="5" max="5" width="23.28515625" style="3" bestFit="1" customWidth="1"/>
    <col min="6" max="6" width="25.7109375" style="3" bestFit="1" customWidth="1"/>
    <col min="7" max="7" width="23.7109375" customWidth="1"/>
  </cols>
  <sheetData>
    <row r="1" spans="1:9" x14ac:dyDescent="0.25">
      <c r="A1" s="1" t="s">
        <v>25</v>
      </c>
      <c r="B1" s="1" t="s">
        <v>250</v>
      </c>
      <c r="C1" s="1" t="s">
        <v>81</v>
      </c>
      <c r="D1" s="1" t="s">
        <v>0</v>
      </c>
      <c r="E1" s="142" t="s">
        <v>26</v>
      </c>
      <c r="F1" s="142" t="s">
        <v>35</v>
      </c>
      <c r="G1" s="1" t="s">
        <v>27</v>
      </c>
      <c r="H1" s="1" t="s">
        <v>63</v>
      </c>
      <c r="I1" s="1"/>
    </row>
    <row r="2" spans="1:9" x14ac:dyDescent="0.25">
      <c r="A2">
        <v>1932</v>
      </c>
      <c r="B2" t="s">
        <v>581</v>
      </c>
      <c r="C2" t="s">
        <v>582</v>
      </c>
      <c r="D2" t="s">
        <v>583</v>
      </c>
      <c r="E2" s="3">
        <v>40</v>
      </c>
      <c r="F2" s="3">
        <v>100</v>
      </c>
      <c r="G2" t="s">
        <v>584</v>
      </c>
    </row>
    <row r="3" spans="1:9" x14ac:dyDescent="0.25">
      <c r="A3">
        <v>1932</v>
      </c>
      <c r="B3" t="s">
        <v>581</v>
      </c>
      <c r="C3" t="s">
        <v>592</v>
      </c>
      <c r="D3" t="s">
        <v>593</v>
      </c>
      <c r="E3" s="3">
        <v>50</v>
      </c>
      <c r="F3" s="3">
        <v>80</v>
      </c>
      <c r="G3" t="s">
        <v>594</v>
      </c>
    </row>
    <row r="4" spans="1:9" x14ac:dyDescent="0.25">
      <c r="A4">
        <v>1938</v>
      </c>
      <c r="B4" t="s">
        <v>581</v>
      </c>
      <c r="C4" t="s">
        <v>598</v>
      </c>
      <c r="D4" t="s">
        <v>597</v>
      </c>
      <c r="E4" s="3">
        <v>70</v>
      </c>
      <c r="F4" s="3">
        <v>60</v>
      </c>
      <c r="G4" t="s">
        <v>599</v>
      </c>
    </row>
    <row r="5" spans="1:9" x14ac:dyDescent="0.25">
      <c r="A5">
        <v>1940</v>
      </c>
      <c r="B5" t="s">
        <v>581</v>
      </c>
      <c r="C5" t="s">
        <v>582</v>
      </c>
      <c r="D5" t="s">
        <v>585</v>
      </c>
      <c r="E5" s="3">
        <v>17</v>
      </c>
      <c r="F5" s="3">
        <v>30</v>
      </c>
      <c r="G5" t="s">
        <v>586</v>
      </c>
    </row>
    <row r="6" spans="1:9" x14ac:dyDescent="0.25">
      <c r="A6">
        <v>1940</v>
      </c>
      <c r="B6" t="s">
        <v>581</v>
      </c>
      <c r="C6" t="s">
        <v>592</v>
      </c>
      <c r="D6" t="s">
        <v>595</v>
      </c>
      <c r="E6" s="3">
        <v>62.5</v>
      </c>
      <c r="F6" s="3">
        <v>80</v>
      </c>
      <c r="G6" t="s">
        <v>596</v>
      </c>
    </row>
    <row r="7" spans="1:9" x14ac:dyDescent="0.25">
      <c r="A7">
        <v>1949</v>
      </c>
      <c r="B7" t="s">
        <v>581</v>
      </c>
      <c r="C7" t="s">
        <v>612</v>
      </c>
      <c r="D7" t="s">
        <v>613</v>
      </c>
      <c r="E7" s="3">
        <v>64.3</v>
      </c>
      <c r="F7" s="3">
        <v>140</v>
      </c>
      <c r="G7" t="s">
        <v>614</v>
      </c>
    </row>
    <row r="8" spans="1:9" x14ac:dyDescent="0.25">
      <c r="A8">
        <v>1950</v>
      </c>
      <c r="B8" t="s">
        <v>581</v>
      </c>
      <c r="C8" t="s">
        <v>617</v>
      </c>
      <c r="D8" t="s">
        <v>618</v>
      </c>
      <c r="E8" s="3">
        <v>67</v>
      </c>
      <c r="F8" s="3">
        <v>60</v>
      </c>
      <c r="G8" t="s">
        <v>619</v>
      </c>
    </row>
    <row r="9" spans="1:9" x14ac:dyDescent="0.25">
      <c r="A9">
        <v>1951</v>
      </c>
      <c r="B9" t="s">
        <v>581</v>
      </c>
      <c r="C9" t="s">
        <v>598</v>
      </c>
      <c r="D9" t="s">
        <v>602</v>
      </c>
      <c r="E9" s="3">
        <v>76</v>
      </c>
      <c r="F9" s="3">
        <v>140</v>
      </c>
      <c r="G9" t="s">
        <v>603</v>
      </c>
    </row>
    <row r="10" spans="1:9" x14ac:dyDescent="0.25">
      <c r="A10">
        <v>1952</v>
      </c>
      <c r="B10" t="s">
        <v>581</v>
      </c>
      <c r="C10" t="s">
        <v>598</v>
      </c>
      <c r="D10" t="s">
        <v>600</v>
      </c>
      <c r="E10" s="3">
        <v>60</v>
      </c>
      <c r="F10" s="3">
        <v>45</v>
      </c>
      <c r="G10" t="s">
        <v>601</v>
      </c>
    </row>
    <row r="11" spans="1:9" x14ac:dyDescent="0.25">
      <c r="A11">
        <v>1952</v>
      </c>
      <c r="B11" t="s">
        <v>581</v>
      </c>
      <c r="C11" t="s">
        <v>587</v>
      </c>
      <c r="D11" t="s">
        <v>588</v>
      </c>
      <c r="E11" s="3">
        <v>63</v>
      </c>
      <c r="F11" s="3">
        <v>190</v>
      </c>
      <c r="G11" t="s">
        <v>589</v>
      </c>
    </row>
    <row r="12" spans="1:9" x14ac:dyDescent="0.25">
      <c r="A12">
        <v>1953</v>
      </c>
      <c r="B12" t="s">
        <v>581</v>
      </c>
      <c r="C12" t="s">
        <v>617</v>
      </c>
      <c r="D12" t="s">
        <v>618</v>
      </c>
      <c r="E12" s="3">
        <v>73</v>
      </c>
      <c r="F12" s="3">
        <v>140</v>
      </c>
      <c r="G12" t="s">
        <v>620</v>
      </c>
    </row>
    <row r="13" spans="1:9" x14ac:dyDescent="0.25">
      <c r="A13">
        <v>1954</v>
      </c>
      <c r="B13" t="s">
        <v>581</v>
      </c>
      <c r="C13" t="s">
        <v>598</v>
      </c>
      <c r="D13" t="s">
        <v>604</v>
      </c>
      <c r="E13" s="3">
        <v>60</v>
      </c>
      <c r="F13" s="3">
        <v>60</v>
      </c>
      <c r="G13" t="s">
        <v>605</v>
      </c>
    </row>
    <row r="14" spans="1:9" x14ac:dyDescent="0.25">
      <c r="A14">
        <v>1955</v>
      </c>
      <c r="B14" t="s">
        <v>581</v>
      </c>
      <c r="C14" t="s">
        <v>598</v>
      </c>
      <c r="D14" t="s">
        <v>611</v>
      </c>
      <c r="E14" s="3">
        <v>71</v>
      </c>
      <c r="F14" s="3">
        <v>85</v>
      </c>
      <c r="G14" t="s">
        <v>610</v>
      </c>
    </row>
    <row r="15" spans="1:9" x14ac:dyDescent="0.25">
      <c r="A15">
        <v>1957</v>
      </c>
      <c r="B15" t="s">
        <v>581</v>
      </c>
      <c r="C15" t="s">
        <v>598</v>
      </c>
      <c r="D15" t="s">
        <v>606</v>
      </c>
      <c r="E15" s="3">
        <v>60</v>
      </c>
      <c r="F15" s="3">
        <v>45</v>
      </c>
      <c r="G15" t="s">
        <v>607</v>
      </c>
    </row>
    <row r="16" spans="1:9" x14ac:dyDescent="0.25">
      <c r="A16">
        <v>1957</v>
      </c>
      <c r="B16" t="s">
        <v>581</v>
      </c>
      <c r="C16" t="s">
        <v>617</v>
      </c>
      <c r="D16" t="s">
        <v>621</v>
      </c>
      <c r="E16" s="3">
        <v>73</v>
      </c>
      <c r="F16" s="3">
        <v>85</v>
      </c>
      <c r="G16" t="s">
        <v>622</v>
      </c>
    </row>
    <row r="17" spans="1:7" x14ac:dyDescent="0.25">
      <c r="A17">
        <v>1958</v>
      </c>
      <c r="B17" t="s">
        <v>581</v>
      </c>
      <c r="C17" t="s">
        <v>628</v>
      </c>
      <c r="D17" t="s">
        <v>633</v>
      </c>
      <c r="E17" s="3">
        <v>67.900000000000006</v>
      </c>
      <c r="F17" s="3">
        <v>280</v>
      </c>
      <c r="G17" t="s">
        <v>634</v>
      </c>
    </row>
    <row r="18" spans="1:7" hidden="1" x14ac:dyDescent="0.25">
      <c r="A18">
        <v>1958</v>
      </c>
      <c r="B18" t="s">
        <v>581</v>
      </c>
      <c r="C18" t="s">
        <v>637</v>
      </c>
      <c r="D18" t="s">
        <v>638</v>
      </c>
      <c r="E18" s="3" t="s">
        <v>647</v>
      </c>
      <c r="F18" s="3">
        <v>85</v>
      </c>
      <c r="G18" t="s">
        <v>639</v>
      </c>
    </row>
    <row r="19" spans="1:7" x14ac:dyDescent="0.25">
      <c r="A19">
        <v>1958</v>
      </c>
      <c r="B19" t="s">
        <v>581</v>
      </c>
      <c r="C19" t="s">
        <v>628</v>
      </c>
      <c r="D19" t="s">
        <v>635</v>
      </c>
      <c r="E19" s="3">
        <v>70</v>
      </c>
      <c r="F19" s="3">
        <v>140</v>
      </c>
      <c r="G19" t="s">
        <v>636</v>
      </c>
    </row>
    <row r="20" spans="1:7" x14ac:dyDescent="0.25">
      <c r="A20">
        <v>1958</v>
      </c>
      <c r="B20" t="s">
        <v>581</v>
      </c>
      <c r="C20" t="s">
        <v>598</v>
      </c>
      <c r="D20" t="s">
        <v>608</v>
      </c>
      <c r="E20" s="3">
        <v>70</v>
      </c>
      <c r="F20" s="3">
        <v>60</v>
      </c>
      <c r="G20" t="s">
        <v>609</v>
      </c>
    </row>
    <row r="21" spans="1:7" x14ac:dyDescent="0.25">
      <c r="A21">
        <v>1960</v>
      </c>
      <c r="B21" t="s">
        <v>581</v>
      </c>
      <c r="C21" t="s">
        <v>637</v>
      </c>
      <c r="D21" t="s">
        <v>640</v>
      </c>
      <c r="E21" s="3">
        <v>107.5</v>
      </c>
      <c r="F21" s="3">
        <v>200</v>
      </c>
      <c r="G21" t="s">
        <v>645</v>
      </c>
    </row>
    <row r="22" spans="1:7" x14ac:dyDescent="0.25">
      <c r="A22">
        <v>1960</v>
      </c>
      <c r="B22" t="s">
        <v>581</v>
      </c>
      <c r="C22" t="s">
        <v>692</v>
      </c>
      <c r="D22" t="s">
        <v>695</v>
      </c>
      <c r="E22" s="3">
        <v>95</v>
      </c>
      <c r="F22" s="3">
        <v>60</v>
      </c>
      <c r="G22" t="s">
        <v>696</v>
      </c>
    </row>
    <row r="23" spans="1:7" x14ac:dyDescent="0.25">
      <c r="A23">
        <v>1960</v>
      </c>
      <c r="B23" t="s">
        <v>581</v>
      </c>
      <c r="C23" t="s">
        <v>587</v>
      </c>
      <c r="D23" t="s">
        <v>590</v>
      </c>
      <c r="E23" s="3">
        <v>23</v>
      </c>
      <c r="F23" s="3">
        <v>28</v>
      </c>
      <c r="G23" t="s">
        <v>591</v>
      </c>
    </row>
    <row r="24" spans="1:7" x14ac:dyDescent="0.25">
      <c r="A24">
        <v>1961</v>
      </c>
      <c r="B24" t="s">
        <v>581</v>
      </c>
      <c r="C24" t="s">
        <v>697</v>
      </c>
      <c r="D24" t="s">
        <v>698</v>
      </c>
      <c r="E24" s="3">
        <v>114</v>
      </c>
      <c r="F24" s="3">
        <v>175</v>
      </c>
      <c r="G24" t="s">
        <v>699</v>
      </c>
    </row>
    <row r="25" spans="1:7" x14ac:dyDescent="0.25">
      <c r="A25">
        <v>1961</v>
      </c>
      <c r="B25" t="s">
        <v>581</v>
      </c>
      <c r="C25" t="s">
        <v>697</v>
      </c>
      <c r="D25" t="s">
        <v>700</v>
      </c>
      <c r="E25" s="3">
        <v>95</v>
      </c>
      <c r="F25" s="3">
        <v>60</v>
      </c>
      <c r="G25" t="s">
        <v>701</v>
      </c>
    </row>
    <row r="26" spans="1:7" x14ac:dyDescent="0.25">
      <c r="A26">
        <v>1962</v>
      </c>
      <c r="B26" t="s">
        <v>581</v>
      </c>
      <c r="C26" t="s">
        <v>637</v>
      </c>
      <c r="D26" t="s">
        <v>640</v>
      </c>
      <c r="E26" s="3">
        <v>92.9</v>
      </c>
      <c r="F26" s="3">
        <v>140</v>
      </c>
      <c r="G26" t="s">
        <v>644</v>
      </c>
    </row>
    <row r="27" spans="1:7" x14ac:dyDescent="0.25">
      <c r="A27">
        <v>1963</v>
      </c>
      <c r="B27" t="s">
        <v>581</v>
      </c>
      <c r="C27" t="s">
        <v>649</v>
      </c>
      <c r="D27" t="s">
        <v>650</v>
      </c>
      <c r="E27" s="3">
        <v>107.5</v>
      </c>
      <c r="F27" s="3">
        <v>40</v>
      </c>
      <c r="G27" t="s">
        <v>651</v>
      </c>
    </row>
    <row r="28" spans="1:7" x14ac:dyDescent="0.25">
      <c r="A28">
        <v>1963</v>
      </c>
      <c r="B28" t="s">
        <v>581</v>
      </c>
      <c r="C28" t="s">
        <v>637</v>
      </c>
      <c r="D28" t="s">
        <v>640</v>
      </c>
      <c r="E28" s="3">
        <v>73.3</v>
      </c>
      <c r="F28" s="3">
        <v>45</v>
      </c>
      <c r="G28" s="6" t="s">
        <v>641</v>
      </c>
    </row>
    <row r="29" spans="1:7" x14ac:dyDescent="0.25">
      <c r="A29">
        <v>1965</v>
      </c>
      <c r="B29" t="s">
        <v>581</v>
      </c>
      <c r="C29" t="s">
        <v>612</v>
      </c>
      <c r="D29" t="s">
        <v>615</v>
      </c>
      <c r="E29" s="3">
        <v>65.5</v>
      </c>
      <c r="F29" s="3">
        <v>45</v>
      </c>
      <c r="G29" t="s">
        <v>616</v>
      </c>
    </row>
    <row r="30" spans="1:7" x14ac:dyDescent="0.25">
      <c r="A30">
        <v>1965</v>
      </c>
      <c r="B30" t="s">
        <v>581</v>
      </c>
      <c r="C30" t="s">
        <v>617</v>
      </c>
      <c r="D30" t="s">
        <v>623</v>
      </c>
      <c r="E30" s="3">
        <v>70</v>
      </c>
      <c r="F30" s="3">
        <v>60</v>
      </c>
      <c r="G30" t="s">
        <v>624</v>
      </c>
    </row>
    <row r="31" spans="1:7" x14ac:dyDescent="0.25">
      <c r="A31">
        <v>1965</v>
      </c>
      <c r="B31" t="s">
        <v>581</v>
      </c>
      <c r="C31" t="s">
        <v>637</v>
      </c>
      <c r="D31" t="s">
        <v>640</v>
      </c>
      <c r="E31" s="3">
        <v>81.7</v>
      </c>
      <c r="F31" s="3">
        <v>60</v>
      </c>
      <c r="G31" t="s">
        <v>642</v>
      </c>
    </row>
    <row r="32" spans="1:7" x14ac:dyDescent="0.25">
      <c r="A32">
        <v>1965</v>
      </c>
      <c r="B32" t="s">
        <v>581</v>
      </c>
      <c r="C32" t="s">
        <v>637</v>
      </c>
      <c r="D32" t="s">
        <v>640</v>
      </c>
      <c r="E32" s="3">
        <v>92.9</v>
      </c>
      <c r="F32" s="3">
        <v>85</v>
      </c>
      <c r="G32" t="s">
        <v>643</v>
      </c>
    </row>
    <row r="33" spans="1:7" x14ac:dyDescent="0.25">
      <c r="A33">
        <v>1966</v>
      </c>
      <c r="B33" t="s">
        <v>581</v>
      </c>
      <c r="C33" t="s">
        <v>617</v>
      </c>
      <c r="D33" t="s">
        <v>693</v>
      </c>
      <c r="E33" s="3">
        <v>95</v>
      </c>
      <c r="F33" s="3">
        <v>60</v>
      </c>
      <c r="G33" s="4" t="s">
        <v>694</v>
      </c>
    </row>
    <row r="34" spans="1:7" x14ac:dyDescent="0.25">
      <c r="A34">
        <v>1966</v>
      </c>
      <c r="B34" t="s">
        <v>581</v>
      </c>
      <c r="C34" t="s">
        <v>625</v>
      </c>
      <c r="D34" t="s">
        <v>626</v>
      </c>
      <c r="E34" s="3">
        <v>70</v>
      </c>
      <c r="F34" s="3">
        <v>140</v>
      </c>
      <c r="G34" t="s">
        <v>627</v>
      </c>
    </row>
    <row r="35" spans="1:7" hidden="1" x14ac:dyDescent="0.25">
      <c r="A35">
        <v>1966</v>
      </c>
      <c r="B35" t="s">
        <v>581</v>
      </c>
      <c r="C35" t="s">
        <v>637</v>
      </c>
      <c r="D35" t="s">
        <v>646</v>
      </c>
      <c r="E35" s="3" t="s">
        <v>647</v>
      </c>
      <c r="F35" s="3">
        <v>45</v>
      </c>
      <c r="G35" t="s">
        <v>648</v>
      </c>
    </row>
    <row r="36" spans="1:7" x14ac:dyDescent="0.25">
      <c r="A36">
        <v>1967</v>
      </c>
      <c r="B36" t="s">
        <v>581</v>
      </c>
      <c r="C36" t="s">
        <v>649</v>
      </c>
      <c r="D36" t="s">
        <v>652</v>
      </c>
      <c r="E36" s="3">
        <v>107.5</v>
      </c>
      <c r="F36" s="3">
        <v>40</v>
      </c>
      <c r="G36" t="s">
        <v>653</v>
      </c>
    </row>
    <row r="37" spans="1:7" x14ac:dyDescent="0.25">
      <c r="A37">
        <v>1967</v>
      </c>
      <c r="B37" t="s">
        <v>581</v>
      </c>
      <c r="C37" t="s">
        <v>654</v>
      </c>
      <c r="E37" s="3">
        <v>141.69999999999999</v>
      </c>
      <c r="F37" s="3">
        <v>90</v>
      </c>
      <c r="G37" t="s">
        <v>664</v>
      </c>
    </row>
    <row r="38" spans="1:7" x14ac:dyDescent="0.25">
      <c r="A38">
        <v>1968</v>
      </c>
      <c r="B38" t="s">
        <v>581</v>
      </c>
      <c r="C38" t="s">
        <v>654</v>
      </c>
      <c r="D38" t="s">
        <v>655</v>
      </c>
      <c r="E38" s="3">
        <v>136.1</v>
      </c>
      <c r="F38" s="3">
        <v>90</v>
      </c>
      <c r="G38" t="s">
        <v>656</v>
      </c>
    </row>
    <row r="39" spans="1:7" x14ac:dyDescent="0.25">
      <c r="A39">
        <v>1971</v>
      </c>
      <c r="B39" t="s">
        <v>581</v>
      </c>
      <c r="C39" t="s">
        <v>702</v>
      </c>
      <c r="D39" t="s">
        <v>711</v>
      </c>
      <c r="E39" s="3">
        <v>151</v>
      </c>
      <c r="F39" s="3">
        <v>140</v>
      </c>
      <c r="G39" t="s">
        <v>712</v>
      </c>
    </row>
    <row r="40" spans="1:7" x14ac:dyDescent="0.25">
      <c r="A40">
        <v>1971</v>
      </c>
      <c r="B40" t="s">
        <v>581</v>
      </c>
      <c r="C40" t="s">
        <v>654</v>
      </c>
      <c r="D40" t="s">
        <v>655</v>
      </c>
      <c r="E40" s="3">
        <v>107.5</v>
      </c>
      <c r="F40" s="3">
        <v>35</v>
      </c>
      <c r="G40" t="s">
        <v>657</v>
      </c>
    </row>
    <row r="41" spans="1:7" x14ac:dyDescent="0.25">
      <c r="A41">
        <v>1972</v>
      </c>
      <c r="B41" t="s">
        <v>581</v>
      </c>
      <c r="C41" t="s">
        <v>628</v>
      </c>
      <c r="D41" t="s">
        <v>629</v>
      </c>
      <c r="E41" s="3">
        <v>88.6</v>
      </c>
      <c r="F41" s="3">
        <v>140</v>
      </c>
      <c r="G41" t="s">
        <v>632</v>
      </c>
    </row>
    <row r="42" spans="1:7" x14ac:dyDescent="0.25">
      <c r="A42">
        <v>1973</v>
      </c>
      <c r="B42" t="s">
        <v>581</v>
      </c>
      <c r="C42" t="s">
        <v>702</v>
      </c>
      <c r="D42" t="s">
        <v>709</v>
      </c>
      <c r="E42" s="3">
        <v>108.3</v>
      </c>
      <c r="F42" s="3">
        <v>60</v>
      </c>
      <c r="G42" t="s">
        <v>710</v>
      </c>
    </row>
    <row r="43" spans="1:7" x14ac:dyDescent="0.25">
      <c r="A43">
        <v>1973</v>
      </c>
      <c r="B43" t="s">
        <v>581</v>
      </c>
      <c r="C43" t="s">
        <v>628</v>
      </c>
      <c r="D43" t="s">
        <v>629</v>
      </c>
      <c r="E43" s="3">
        <v>73.3</v>
      </c>
      <c r="F43" s="3">
        <v>45</v>
      </c>
      <c r="G43" t="s">
        <v>630</v>
      </c>
    </row>
    <row r="44" spans="1:7" x14ac:dyDescent="0.25">
      <c r="A44">
        <v>1973</v>
      </c>
      <c r="B44" t="s">
        <v>581</v>
      </c>
      <c r="C44" t="s">
        <v>628</v>
      </c>
      <c r="D44" t="s">
        <v>629</v>
      </c>
      <c r="E44" s="3">
        <v>88.2</v>
      </c>
      <c r="F44" s="3">
        <v>85</v>
      </c>
      <c r="G44" t="s">
        <v>631</v>
      </c>
    </row>
    <row r="45" spans="1:7" x14ac:dyDescent="0.25">
      <c r="A45">
        <v>1974</v>
      </c>
      <c r="B45" t="s">
        <v>581</v>
      </c>
      <c r="C45" t="s">
        <v>702</v>
      </c>
      <c r="D45" t="s">
        <v>713</v>
      </c>
      <c r="E45" s="3">
        <v>134.19999999999999</v>
      </c>
      <c r="F45" s="3">
        <v>200</v>
      </c>
      <c r="G45" t="s">
        <v>714</v>
      </c>
    </row>
    <row r="46" spans="1:7" x14ac:dyDescent="0.25">
      <c r="A46">
        <v>1978</v>
      </c>
      <c r="B46" t="s">
        <v>581</v>
      </c>
      <c r="C46" t="s">
        <v>702</v>
      </c>
      <c r="D46" t="s">
        <v>717</v>
      </c>
      <c r="E46" s="3">
        <v>155</v>
      </c>
      <c r="F46" s="3">
        <v>200</v>
      </c>
      <c r="G46" t="s">
        <v>718</v>
      </c>
    </row>
    <row r="47" spans="1:7" x14ac:dyDescent="0.25">
      <c r="A47">
        <v>1978</v>
      </c>
      <c r="B47" t="s">
        <v>581</v>
      </c>
      <c r="C47" t="s">
        <v>654</v>
      </c>
      <c r="D47" t="s">
        <v>665</v>
      </c>
      <c r="E47" s="3">
        <v>139.1</v>
      </c>
      <c r="F47" s="3">
        <v>55</v>
      </c>
      <c r="G47" t="s">
        <v>666</v>
      </c>
    </row>
    <row r="48" spans="1:7" x14ac:dyDescent="0.25">
      <c r="A48">
        <v>1980</v>
      </c>
      <c r="B48" t="s">
        <v>581</v>
      </c>
      <c r="C48" t="s">
        <v>702</v>
      </c>
      <c r="D48" t="s">
        <v>715</v>
      </c>
      <c r="E48" s="3">
        <v>147.6</v>
      </c>
      <c r="F48" s="3">
        <v>200</v>
      </c>
      <c r="G48" t="s">
        <v>716</v>
      </c>
    </row>
    <row r="49" spans="1:7" x14ac:dyDescent="0.25">
      <c r="A49">
        <v>1983</v>
      </c>
      <c r="B49" t="s">
        <v>581</v>
      </c>
      <c r="C49" t="s">
        <v>654</v>
      </c>
      <c r="D49" t="s">
        <v>675</v>
      </c>
      <c r="E49" s="3">
        <v>159.30000000000001</v>
      </c>
      <c r="F49" s="3">
        <v>135</v>
      </c>
      <c r="G49" t="s">
        <v>676</v>
      </c>
    </row>
    <row r="50" spans="1:7" x14ac:dyDescent="0.25">
      <c r="A50">
        <v>1983</v>
      </c>
      <c r="B50" t="s">
        <v>581</v>
      </c>
      <c r="C50" t="s">
        <v>654</v>
      </c>
      <c r="D50" t="s">
        <v>667</v>
      </c>
      <c r="E50" s="3">
        <v>141.69999999999999</v>
      </c>
      <c r="F50" s="3">
        <v>90</v>
      </c>
      <c r="G50" t="s">
        <v>668</v>
      </c>
    </row>
    <row r="51" spans="1:7" x14ac:dyDescent="0.25">
      <c r="A51">
        <v>1984</v>
      </c>
      <c r="B51" t="s">
        <v>581</v>
      </c>
      <c r="C51" t="s">
        <v>691</v>
      </c>
      <c r="D51" t="s">
        <v>683</v>
      </c>
      <c r="E51" s="3">
        <v>140</v>
      </c>
      <c r="F51" s="3">
        <v>25</v>
      </c>
      <c r="G51" t="s">
        <v>684</v>
      </c>
    </row>
    <row r="52" spans="1:7" x14ac:dyDescent="0.25">
      <c r="A52">
        <v>1984</v>
      </c>
      <c r="B52" t="s">
        <v>581</v>
      </c>
      <c r="C52" t="s">
        <v>702</v>
      </c>
      <c r="D52" t="s">
        <v>707</v>
      </c>
      <c r="E52" s="3">
        <v>102.5</v>
      </c>
      <c r="F52" s="3">
        <v>200</v>
      </c>
      <c r="G52" t="s">
        <v>708</v>
      </c>
    </row>
    <row r="53" spans="1:7" x14ac:dyDescent="0.25">
      <c r="A53">
        <v>1984</v>
      </c>
      <c r="B53" t="s">
        <v>581</v>
      </c>
      <c r="C53" t="s">
        <v>702</v>
      </c>
      <c r="D53" t="s">
        <v>705</v>
      </c>
      <c r="E53" s="3">
        <v>114</v>
      </c>
      <c r="F53" s="3">
        <v>160</v>
      </c>
      <c r="G53" t="s">
        <v>706</v>
      </c>
    </row>
    <row r="54" spans="1:7" x14ac:dyDescent="0.25">
      <c r="A54">
        <v>1985</v>
      </c>
      <c r="B54" t="s">
        <v>581</v>
      </c>
      <c r="C54" t="s">
        <v>702</v>
      </c>
      <c r="D54" t="s">
        <v>703</v>
      </c>
      <c r="E54" s="3">
        <v>100</v>
      </c>
      <c r="F54" s="3">
        <v>60</v>
      </c>
      <c r="G54" t="s">
        <v>704</v>
      </c>
    </row>
    <row r="55" spans="1:7" x14ac:dyDescent="0.25">
      <c r="A55">
        <v>1985</v>
      </c>
      <c r="B55" t="s">
        <v>581</v>
      </c>
      <c r="C55" t="s">
        <v>691</v>
      </c>
      <c r="D55" t="s">
        <v>685</v>
      </c>
      <c r="E55" s="3">
        <v>155</v>
      </c>
      <c r="F55" s="3">
        <v>31</v>
      </c>
      <c r="G55" t="s">
        <v>686</v>
      </c>
    </row>
    <row r="56" spans="1:7" x14ac:dyDescent="0.25">
      <c r="A56">
        <v>1986</v>
      </c>
      <c r="B56" t="s">
        <v>581</v>
      </c>
      <c r="C56" t="s">
        <v>654</v>
      </c>
      <c r="D56" t="s">
        <v>677</v>
      </c>
      <c r="E56" s="3">
        <v>131.4</v>
      </c>
      <c r="F56" s="3">
        <v>35</v>
      </c>
      <c r="G56" t="s">
        <v>678</v>
      </c>
    </row>
    <row r="57" spans="1:7" x14ac:dyDescent="0.25">
      <c r="A57">
        <v>1988</v>
      </c>
      <c r="B57" t="s">
        <v>581</v>
      </c>
      <c r="C57" t="s">
        <v>654</v>
      </c>
      <c r="D57" t="s">
        <v>658</v>
      </c>
      <c r="E57" s="3">
        <v>144.4</v>
      </c>
      <c r="F57" s="3">
        <v>90</v>
      </c>
      <c r="G57" t="s">
        <v>659</v>
      </c>
    </row>
    <row r="58" spans="1:7" x14ac:dyDescent="0.25">
      <c r="A58">
        <v>1991</v>
      </c>
      <c r="B58" t="s">
        <v>581</v>
      </c>
      <c r="C58" t="s">
        <v>654</v>
      </c>
      <c r="D58" t="s">
        <v>679</v>
      </c>
      <c r="E58" s="3">
        <v>131.4</v>
      </c>
      <c r="F58" s="3">
        <v>35</v>
      </c>
      <c r="G58" t="s">
        <v>680</v>
      </c>
    </row>
    <row r="59" spans="1:7" x14ac:dyDescent="0.25">
      <c r="A59">
        <v>1993</v>
      </c>
      <c r="B59" t="s">
        <v>581</v>
      </c>
      <c r="C59" t="s">
        <v>654</v>
      </c>
      <c r="D59" t="s">
        <v>669</v>
      </c>
      <c r="E59" s="3">
        <v>142</v>
      </c>
      <c r="F59" s="3">
        <v>55</v>
      </c>
      <c r="G59" t="s">
        <v>670</v>
      </c>
    </row>
    <row r="60" spans="1:7" x14ac:dyDescent="0.25">
      <c r="A60">
        <v>1996</v>
      </c>
      <c r="B60" t="s">
        <v>581</v>
      </c>
      <c r="C60" t="s">
        <v>654</v>
      </c>
      <c r="D60" t="s">
        <v>660</v>
      </c>
      <c r="E60" s="3">
        <v>130</v>
      </c>
      <c r="F60" s="3">
        <v>35</v>
      </c>
      <c r="G60" t="s">
        <v>661</v>
      </c>
    </row>
    <row r="61" spans="1:7" hidden="1" x14ac:dyDescent="0.25">
      <c r="A61">
        <v>1996</v>
      </c>
      <c r="B61" t="s">
        <v>581</v>
      </c>
      <c r="C61" t="s">
        <v>654</v>
      </c>
      <c r="D61" t="s">
        <v>671</v>
      </c>
      <c r="E61" s="3" t="s">
        <v>647</v>
      </c>
      <c r="F61" s="3">
        <v>37</v>
      </c>
      <c r="G61" t="s">
        <v>672</v>
      </c>
    </row>
    <row r="62" spans="1:7" x14ac:dyDescent="0.25">
      <c r="A62">
        <v>2003</v>
      </c>
      <c r="B62" t="s">
        <v>581</v>
      </c>
      <c r="C62" t="s">
        <v>654</v>
      </c>
      <c r="D62" t="s">
        <v>662</v>
      </c>
      <c r="E62" s="3">
        <v>137.1</v>
      </c>
      <c r="F62" s="3">
        <v>38</v>
      </c>
      <c r="G62" t="s">
        <v>663</v>
      </c>
    </row>
    <row r="63" spans="1:7" x14ac:dyDescent="0.25">
      <c r="A63">
        <v>2003</v>
      </c>
      <c r="B63" t="s">
        <v>581</v>
      </c>
      <c r="C63" t="s">
        <v>691</v>
      </c>
      <c r="D63" t="s">
        <v>687</v>
      </c>
      <c r="E63" s="3">
        <v>131</v>
      </c>
      <c r="F63" s="3">
        <v>31</v>
      </c>
      <c r="G63" t="s">
        <v>688</v>
      </c>
    </row>
    <row r="64" spans="1:7" x14ac:dyDescent="0.25">
      <c r="A64">
        <v>2003</v>
      </c>
      <c r="B64" t="s">
        <v>581</v>
      </c>
      <c r="C64" t="s">
        <v>654</v>
      </c>
      <c r="D64" t="s">
        <v>673</v>
      </c>
      <c r="E64" s="3">
        <v>144.6</v>
      </c>
      <c r="F64" s="3">
        <v>55</v>
      </c>
      <c r="G64" t="s">
        <v>674</v>
      </c>
    </row>
    <row r="65" spans="1:7" x14ac:dyDescent="0.25">
      <c r="A65">
        <v>2004</v>
      </c>
      <c r="B65" t="s">
        <v>581</v>
      </c>
      <c r="C65" t="s">
        <v>654</v>
      </c>
      <c r="D65" t="s">
        <v>681</v>
      </c>
      <c r="E65" s="3">
        <v>131</v>
      </c>
      <c r="F65" s="3">
        <v>37</v>
      </c>
      <c r="G65" t="s">
        <v>682</v>
      </c>
    </row>
    <row r="66" spans="1:7" x14ac:dyDescent="0.25">
      <c r="A66">
        <v>2012</v>
      </c>
      <c r="B66" t="s">
        <v>581</v>
      </c>
      <c r="C66" t="s">
        <v>691</v>
      </c>
      <c r="D66" t="s">
        <v>689</v>
      </c>
      <c r="E66" s="3">
        <v>169</v>
      </c>
      <c r="F66" s="3">
        <v>36</v>
      </c>
      <c r="G66" t="s">
        <v>690</v>
      </c>
    </row>
  </sheetData>
  <hyperlinks>
    <hyperlink ref="G33" r:id="rId1" xr:uid="{00000000-0004-0000-10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H30"/>
  <sheetViews>
    <sheetView zoomScale="70" zoomScaleNormal="70" workbookViewId="0">
      <pane ySplit="1" topLeftCell="A2" activePane="bottomLeft" state="frozen"/>
      <selection pane="bottomLeft" activeCell="F34" sqref="F34"/>
    </sheetView>
  </sheetViews>
  <sheetFormatPr defaultColWidth="8.7109375" defaultRowHeight="15" x14ac:dyDescent="0.25"/>
  <cols>
    <col min="2" max="2" width="24.140625" bestFit="1" customWidth="1"/>
    <col min="3" max="3" width="24" customWidth="1"/>
    <col min="4" max="4" width="19.7109375" customWidth="1"/>
    <col min="5" max="5" width="30.5703125" style="3" bestFit="1" customWidth="1"/>
    <col min="6" max="6" width="33.42578125" style="3" bestFit="1" customWidth="1"/>
    <col min="7" max="7" width="21.7109375" customWidth="1"/>
  </cols>
  <sheetData>
    <row r="1" spans="1:8" x14ac:dyDescent="0.25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</row>
    <row r="2" spans="1:8" x14ac:dyDescent="0.25">
      <c r="A2">
        <v>1976</v>
      </c>
      <c r="B2" t="s">
        <v>261</v>
      </c>
      <c r="C2" t="s">
        <v>85</v>
      </c>
      <c r="D2" t="s">
        <v>86</v>
      </c>
      <c r="E2" s="3">
        <v>47.2</v>
      </c>
      <c r="F2" s="3">
        <v>18</v>
      </c>
      <c r="G2" t="s">
        <v>87</v>
      </c>
    </row>
    <row r="3" spans="1:8" x14ac:dyDescent="0.25">
      <c r="A3">
        <v>1980</v>
      </c>
      <c r="B3" t="s">
        <v>261</v>
      </c>
      <c r="C3" t="s">
        <v>85</v>
      </c>
      <c r="D3" t="s">
        <v>88</v>
      </c>
      <c r="E3" s="3">
        <v>50</v>
      </c>
      <c r="F3" s="3">
        <v>18</v>
      </c>
      <c r="G3" t="s">
        <v>11</v>
      </c>
    </row>
    <row r="4" spans="1:8" x14ac:dyDescent="0.25">
      <c r="A4">
        <v>1982</v>
      </c>
      <c r="B4" t="s">
        <v>261</v>
      </c>
      <c r="C4" t="s">
        <v>85</v>
      </c>
      <c r="D4" t="s">
        <v>89</v>
      </c>
      <c r="E4" s="3">
        <v>50</v>
      </c>
      <c r="F4" s="3">
        <v>18</v>
      </c>
      <c r="G4" t="s">
        <v>90</v>
      </c>
    </row>
    <row r="5" spans="1:8" x14ac:dyDescent="0.25">
      <c r="A5">
        <v>1983</v>
      </c>
      <c r="B5" t="s">
        <v>261</v>
      </c>
      <c r="C5" t="s">
        <v>778</v>
      </c>
      <c r="D5" t="s">
        <v>779</v>
      </c>
      <c r="E5" s="3">
        <v>67.7</v>
      </c>
      <c r="F5" s="3">
        <v>15.5</v>
      </c>
      <c r="G5" t="s">
        <v>780</v>
      </c>
    </row>
    <row r="6" spans="1:8" x14ac:dyDescent="0.25">
      <c r="A6">
        <v>1988</v>
      </c>
      <c r="B6" t="s">
        <v>261</v>
      </c>
      <c r="C6" t="s">
        <v>82</v>
      </c>
      <c r="D6" t="s">
        <v>791</v>
      </c>
      <c r="E6" s="3">
        <v>55.6</v>
      </c>
      <c r="F6" s="3">
        <v>18</v>
      </c>
      <c r="G6" t="s">
        <v>792</v>
      </c>
    </row>
    <row r="7" spans="1:8" x14ac:dyDescent="0.25">
      <c r="A7">
        <v>1988</v>
      </c>
      <c r="B7" t="s">
        <v>261</v>
      </c>
      <c r="C7" t="s">
        <v>82</v>
      </c>
      <c r="D7" t="s">
        <v>71</v>
      </c>
      <c r="E7" s="3">
        <v>57</v>
      </c>
      <c r="F7" s="3">
        <v>7</v>
      </c>
      <c r="G7" t="s">
        <v>72</v>
      </c>
    </row>
    <row r="8" spans="1:8" x14ac:dyDescent="0.25">
      <c r="A8">
        <v>1989</v>
      </c>
      <c r="B8" t="s">
        <v>261</v>
      </c>
      <c r="C8" t="s">
        <v>778</v>
      </c>
      <c r="D8" t="s">
        <v>783</v>
      </c>
      <c r="E8" s="3">
        <v>75</v>
      </c>
      <c r="F8" s="3">
        <v>24</v>
      </c>
      <c r="G8" t="s">
        <v>784</v>
      </c>
    </row>
    <row r="9" spans="1:8" x14ac:dyDescent="0.25">
      <c r="A9">
        <v>1989</v>
      </c>
      <c r="B9" t="s">
        <v>261</v>
      </c>
      <c r="C9" t="s">
        <v>778</v>
      </c>
      <c r="D9" t="s">
        <v>781</v>
      </c>
      <c r="E9" s="3">
        <v>66.7</v>
      </c>
      <c r="F9" s="3">
        <v>9</v>
      </c>
      <c r="G9" t="s">
        <v>782</v>
      </c>
    </row>
    <row r="10" spans="1:8" x14ac:dyDescent="0.25">
      <c r="A10">
        <v>1990</v>
      </c>
      <c r="B10" t="s">
        <v>261</v>
      </c>
      <c r="C10" t="s">
        <v>85</v>
      </c>
      <c r="D10" t="s">
        <v>83</v>
      </c>
      <c r="E10" s="3">
        <v>46.4</v>
      </c>
      <c r="F10" s="3">
        <v>14</v>
      </c>
      <c r="G10" t="s">
        <v>84</v>
      </c>
    </row>
    <row r="11" spans="1:8" x14ac:dyDescent="0.25">
      <c r="A11">
        <v>1993</v>
      </c>
      <c r="B11" t="s">
        <v>261</v>
      </c>
      <c r="C11" t="s">
        <v>778</v>
      </c>
      <c r="D11" t="s">
        <v>787</v>
      </c>
      <c r="E11" s="3">
        <v>61.1</v>
      </c>
      <c r="F11" s="3">
        <v>18</v>
      </c>
      <c r="G11" t="s">
        <v>788</v>
      </c>
    </row>
    <row r="12" spans="1:8" x14ac:dyDescent="0.25">
      <c r="A12">
        <v>1995</v>
      </c>
      <c r="B12" t="s">
        <v>261</v>
      </c>
      <c r="C12" t="s">
        <v>82</v>
      </c>
      <c r="D12" t="s">
        <v>73</v>
      </c>
      <c r="E12" s="3">
        <v>42.7</v>
      </c>
      <c r="F12" s="3">
        <v>15</v>
      </c>
      <c r="G12" t="s">
        <v>74</v>
      </c>
    </row>
    <row r="13" spans="1:8" x14ac:dyDescent="0.25">
      <c r="A13">
        <v>1998</v>
      </c>
      <c r="B13" t="s">
        <v>261</v>
      </c>
      <c r="C13" t="s">
        <v>82</v>
      </c>
      <c r="D13" t="s">
        <v>797</v>
      </c>
      <c r="E13" s="3">
        <v>28.6</v>
      </c>
      <c r="F13" s="3">
        <v>7</v>
      </c>
      <c r="G13" t="s">
        <v>798</v>
      </c>
    </row>
    <row r="14" spans="1:8" x14ac:dyDescent="0.25">
      <c r="A14">
        <v>1998</v>
      </c>
      <c r="B14" t="s">
        <v>261</v>
      </c>
      <c r="C14" t="s">
        <v>82</v>
      </c>
      <c r="D14" t="s">
        <v>75</v>
      </c>
      <c r="E14" s="3">
        <v>54.5</v>
      </c>
      <c r="F14" s="3">
        <v>11</v>
      </c>
      <c r="G14" t="s">
        <v>76</v>
      </c>
    </row>
    <row r="15" spans="1:8" x14ac:dyDescent="0.25">
      <c r="A15" s="6">
        <v>1999</v>
      </c>
      <c r="B15" s="6" t="s">
        <v>261</v>
      </c>
      <c r="C15" t="s">
        <v>778</v>
      </c>
      <c r="D15" t="s">
        <v>789</v>
      </c>
      <c r="E15" s="3">
        <v>87</v>
      </c>
      <c r="F15" s="3">
        <v>2.7</v>
      </c>
      <c r="G15" t="s">
        <v>790</v>
      </c>
    </row>
    <row r="16" spans="1:8" x14ac:dyDescent="0.25">
      <c r="A16" s="6">
        <v>1999</v>
      </c>
      <c r="B16" s="6" t="s">
        <v>261</v>
      </c>
      <c r="C16" t="s">
        <v>778</v>
      </c>
      <c r="D16" t="s">
        <v>789</v>
      </c>
      <c r="E16" s="3">
        <v>70</v>
      </c>
      <c r="F16" s="3">
        <v>9.5</v>
      </c>
      <c r="G16" t="s">
        <v>790</v>
      </c>
    </row>
    <row r="17" spans="1:7" x14ac:dyDescent="0.25">
      <c r="A17" s="6">
        <v>1999</v>
      </c>
      <c r="B17" s="6" t="s">
        <v>261</v>
      </c>
      <c r="C17" t="s">
        <v>778</v>
      </c>
      <c r="D17" t="s">
        <v>789</v>
      </c>
      <c r="E17" s="3">
        <v>64</v>
      </c>
      <c r="F17" s="3">
        <v>13</v>
      </c>
      <c r="G17" t="s">
        <v>790</v>
      </c>
    </row>
    <row r="18" spans="1:7" s="6" customFormat="1" x14ac:dyDescent="0.25">
      <c r="A18" s="6">
        <v>1999</v>
      </c>
      <c r="B18" s="6" t="s">
        <v>261</v>
      </c>
      <c r="C18" s="6" t="s">
        <v>82</v>
      </c>
      <c r="D18" s="6" t="s">
        <v>78</v>
      </c>
      <c r="E18" s="151">
        <v>30</v>
      </c>
      <c r="F18" s="151">
        <v>5</v>
      </c>
      <c r="G18" s="6" t="s">
        <v>77</v>
      </c>
    </row>
    <row r="19" spans="1:7" x14ac:dyDescent="0.25">
      <c r="A19">
        <v>2001</v>
      </c>
      <c r="B19" t="s">
        <v>261</v>
      </c>
      <c r="C19" t="s">
        <v>778</v>
      </c>
      <c r="D19" t="s">
        <v>785</v>
      </c>
      <c r="E19" s="151">
        <v>66.7</v>
      </c>
      <c r="F19" s="151">
        <v>18</v>
      </c>
      <c r="G19" t="s">
        <v>786</v>
      </c>
    </row>
    <row r="20" spans="1:7" x14ac:dyDescent="0.25">
      <c r="A20">
        <v>2001</v>
      </c>
      <c r="B20" t="s">
        <v>261</v>
      </c>
      <c r="C20" t="s">
        <v>5</v>
      </c>
      <c r="D20" t="s">
        <v>56</v>
      </c>
      <c r="E20" s="3">
        <v>60</v>
      </c>
      <c r="G20" t="s">
        <v>9</v>
      </c>
    </row>
    <row r="21" spans="1:7" x14ac:dyDescent="0.25">
      <c r="A21">
        <v>2001</v>
      </c>
      <c r="B21" t="s">
        <v>261</v>
      </c>
      <c r="C21" t="s">
        <v>82</v>
      </c>
      <c r="D21" t="s">
        <v>795</v>
      </c>
      <c r="E21" s="3">
        <v>31</v>
      </c>
      <c r="F21" s="3">
        <v>8</v>
      </c>
      <c r="G21" t="s">
        <v>796</v>
      </c>
    </row>
    <row r="22" spans="1:7" x14ac:dyDescent="0.25">
      <c r="A22">
        <v>2003</v>
      </c>
      <c r="B22" t="s">
        <v>261</v>
      </c>
      <c r="C22" t="s">
        <v>82</v>
      </c>
      <c r="D22" t="s">
        <v>793</v>
      </c>
      <c r="E22" s="3">
        <v>48.9</v>
      </c>
      <c r="F22" s="3">
        <v>9</v>
      </c>
      <c r="G22" t="s">
        <v>794</v>
      </c>
    </row>
    <row r="23" spans="1:7" x14ac:dyDescent="0.25">
      <c r="A23">
        <v>2003</v>
      </c>
      <c r="B23" t="s">
        <v>261</v>
      </c>
      <c r="C23" t="s">
        <v>82</v>
      </c>
      <c r="D23" t="s">
        <v>79</v>
      </c>
      <c r="E23" s="3">
        <v>54.5</v>
      </c>
      <c r="F23" s="3">
        <v>11</v>
      </c>
      <c r="G23" t="s">
        <v>80</v>
      </c>
    </row>
    <row r="24" spans="1:7" x14ac:dyDescent="0.25">
      <c r="A24">
        <v>2004</v>
      </c>
      <c r="B24" t="s">
        <v>261</v>
      </c>
      <c r="C24" t="s">
        <v>82</v>
      </c>
      <c r="D24" t="s">
        <v>70</v>
      </c>
      <c r="E24" s="3">
        <v>63</v>
      </c>
      <c r="F24" s="3">
        <v>23</v>
      </c>
      <c r="G24" t="s">
        <v>69</v>
      </c>
    </row>
    <row r="25" spans="1:7" x14ac:dyDescent="0.25">
      <c r="A25">
        <v>2005</v>
      </c>
      <c r="B25" t="s">
        <v>261</v>
      </c>
      <c r="C25" t="s">
        <v>82</v>
      </c>
      <c r="D25" t="s">
        <v>68</v>
      </c>
      <c r="E25" s="3">
        <v>63.1</v>
      </c>
      <c r="F25" s="3">
        <v>42</v>
      </c>
      <c r="G25" t="s">
        <v>67</v>
      </c>
    </row>
    <row r="26" spans="1:7" x14ac:dyDescent="0.25">
      <c r="A26">
        <v>2010</v>
      </c>
      <c r="B26" t="s">
        <v>261</v>
      </c>
      <c r="C26" t="s">
        <v>5</v>
      </c>
      <c r="D26" t="s">
        <v>56</v>
      </c>
      <c r="E26" s="3">
        <v>68.599999999999994</v>
      </c>
      <c r="G26" t="s">
        <v>65</v>
      </c>
    </row>
    <row r="27" spans="1:7" x14ac:dyDescent="0.25">
      <c r="A27">
        <v>2014</v>
      </c>
      <c r="B27" t="s">
        <v>261</v>
      </c>
      <c r="C27" t="s">
        <v>257</v>
      </c>
      <c r="D27" t="s">
        <v>157</v>
      </c>
      <c r="E27" s="3">
        <v>63.3</v>
      </c>
      <c r="F27" s="3">
        <v>15</v>
      </c>
      <c r="G27" s="4" t="s">
        <v>262</v>
      </c>
    </row>
    <row r="28" spans="1:7" x14ac:dyDescent="0.25">
      <c r="A28">
        <v>2015</v>
      </c>
      <c r="B28" t="s">
        <v>261</v>
      </c>
      <c r="C28" t="s">
        <v>5</v>
      </c>
      <c r="D28" t="s">
        <v>56</v>
      </c>
      <c r="E28" s="3">
        <v>73.400000000000006</v>
      </c>
      <c r="G28" t="s">
        <v>66</v>
      </c>
    </row>
    <row r="29" spans="1:7" x14ac:dyDescent="0.25">
      <c r="A29">
        <v>2016</v>
      </c>
      <c r="B29" t="s">
        <v>261</v>
      </c>
      <c r="C29" t="s">
        <v>3</v>
      </c>
      <c r="D29" t="s">
        <v>56</v>
      </c>
      <c r="E29" s="3">
        <v>80</v>
      </c>
      <c r="F29" s="3">
        <v>32.5</v>
      </c>
      <c r="G29" t="s">
        <v>55</v>
      </c>
    </row>
    <row r="30" spans="1:7" x14ac:dyDescent="0.25">
      <c r="A30">
        <v>2017</v>
      </c>
      <c r="B30" t="s">
        <v>261</v>
      </c>
      <c r="C30" t="s">
        <v>3</v>
      </c>
      <c r="D30" t="s">
        <v>56</v>
      </c>
      <c r="E30" s="3">
        <v>81.2</v>
      </c>
      <c r="F30" s="3">
        <v>32.5</v>
      </c>
      <c r="G30" t="s">
        <v>55</v>
      </c>
    </row>
  </sheetData>
  <hyperlinks>
    <hyperlink ref="G27" r:id="rId1" xr:uid="{00000000-0004-0000-11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H31"/>
  <sheetViews>
    <sheetView zoomScale="70" zoomScaleNormal="70" workbookViewId="0">
      <selection activeCell="A13" sqref="A13:XFD15"/>
    </sheetView>
  </sheetViews>
  <sheetFormatPr defaultColWidth="8.7109375" defaultRowHeight="15" x14ac:dyDescent="0.25"/>
  <cols>
    <col min="2" max="2" width="15.140625" customWidth="1"/>
    <col min="3" max="3" width="30" customWidth="1"/>
    <col min="4" max="4" width="32.42578125" customWidth="1"/>
    <col min="5" max="5" width="24.7109375" style="3" customWidth="1"/>
    <col min="6" max="6" width="25.7109375" style="3" customWidth="1"/>
    <col min="7" max="7" width="28.7109375" customWidth="1"/>
  </cols>
  <sheetData>
    <row r="1" spans="1:8" x14ac:dyDescent="0.25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</row>
    <row r="2" spans="1:8" x14ac:dyDescent="0.25">
      <c r="A2" s="145">
        <v>1941</v>
      </c>
      <c r="B2" t="s">
        <v>734</v>
      </c>
      <c r="C2" s="145" t="s">
        <v>739</v>
      </c>
      <c r="D2" s="145" t="s">
        <v>735</v>
      </c>
      <c r="E2" s="150">
        <v>3</v>
      </c>
      <c r="F2" s="150">
        <v>15</v>
      </c>
      <c r="G2" s="145" t="s">
        <v>736</v>
      </c>
      <c r="H2" s="1"/>
    </row>
    <row r="3" spans="1:8" x14ac:dyDescent="0.25">
      <c r="A3" s="145">
        <v>1941</v>
      </c>
      <c r="B3" t="s">
        <v>734</v>
      </c>
      <c r="C3" s="145" t="s">
        <v>739</v>
      </c>
      <c r="D3" s="145" t="s">
        <v>737</v>
      </c>
      <c r="E3" s="150">
        <v>21</v>
      </c>
      <c r="F3" s="150">
        <v>15</v>
      </c>
      <c r="G3" s="145" t="s">
        <v>738</v>
      </c>
      <c r="H3" s="1"/>
    </row>
    <row r="4" spans="1:8" x14ac:dyDescent="0.25">
      <c r="A4">
        <v>1945</v>
      </c>
      <c r="B4" t="s">
        <v>734</v>
      </c>
      <c r="C4" t="s">
        <v>740</v>
      </c>
      <c r="D4" t="s">
        <v>338</v>
      </c>
      <c r="E4" s="3">
        <v>39</v>
      </c>
      <c r="F4" s="3">
        <v>15</v>
      </c>
      <c r="G4" s="4" t="s">
        <v>339</v>
      </c>
    </row>
    <row r="5" spans="1:8" x14ac:dyDescent="0.25">
      <c r="A5">
        <v>1945</v>
      </c>
      <c r="B5" t="s">
        <v>734</v>
      </c>
      <c r="C5" t="s">
        <v>740</v>
      </c>
      <c r="D5" t="s">
        <v>730</v>
      </c>
      <c r="E5" s="3">
        <v>35</v>
      </c>
      <c r="F5" s="3">
        <v>14</v>
      </c>
      <c r="G5" t="s">
        <v>731</v>
      </c>
    </row>
    <row r="6" spans="1:8" x14ac:dyDescent="0.25">
      <c r="A6">
        <v>1945</v>
      </c>
      <c r="B6" t="s">
        <v>734</v>
      </c>
      <c r="C6" t="s">
        <v>740</v>
      </c>
      <c r="D6" t="s">
        <v>732</v>
      </c>
      <c r="E6" s="3">
        <v>35</v>
      </c>
      <c r="F6" s="3">
        <v>80</v>
      </c>
      <c r="G6" t="s">
        <v>733</v>
      </c>
    </row>
    <row r="7" spans="1:8" x14ac:dyDescent="0.25">
      <c r="A7">
        <v>1949</v>
      </c>
      <c r="B7" t="s">
        <v>734</v>
      </c>
      <c r="C7" t="s">
        <v>741</v>
      </c>
      <c r="D7" t="s">
        <v>42</v>
      </c>
      <c r="E7" s="3">
        <v>45</v>
      </c>
      <c r="F7" s="3">
        <v>80</v>
      </c>
      <c r="G7" s="4" t="s">
        <v>41</v>
      </c>
    </row>
    <row r="8" spans="1:8" x14ac:dyDescent="0.25">
      <c r="A8">
        <v>1950</v>
      </c>
      <c r="B8" t="s">
        <v>734</v>
      </c>
      <c r="C8" t="s">
        <v>757</v>
      </c>
      <c r="D8" t="s">
        <v>758</v>
      </c>
      <c r="E8" s="3">
        <v>50</v>
      </c>
      <c r="F8" s="3">
        <v>16</v>
      </c>
      <c r="G8" s="4" t="s">
        <v>759</v>
      </c>
    </row>
    <row r="9" spans="1:8" x14ac:dyDescent="0.25">
      <c r="A9">
        <v>1950</v>
      </c>
      <c r="B9" t="s">
        <v>734</v>
      </c>
      <c r="C9" t="s">
        <v>741</v>
      </c>
      <c r="D9" t="s">
        <v>340</v>
      </c>
      <c r="E9" s="3">
        <v>43.3</v>
      </c>
      <c r="F9" s="3">
        <v>15</v>
      </c>
      <c r="G9" t="s">
        <v>341</v>
      </c>
    </row>
    <row r="10" spans="1:8" x14ac:dyDescent="0.25">
      <c r="A10">
        <v>1956</v>
      </c>
      <c r="B10" t="s">
        <v>734</v>
      </c>
      <c r="C10" t="s">
        <v>746</v>
      </c>
      <c r="D10" t="s">
        <v>747</v>
      </c>
      <c r="E10" s="3">
        <v>55</v>
      </c>
      <c r="F10" s="3">
        <v>40</v>
      </c>
      <c r="G10" t="s">
        <v>748</v>
      </c>
    </row>
    <row r="11" spans="1:8" x14ac:dyDescent="0.25">
      <c r="A11">
        <v>1956</v>
      </c>
      <c r="B11" t="s">
        <v>734</v>
      </c>
      <c r="C11" t="s">
        <v>746</v>
      </c>
      <c r="D11" t="s">
        <v>749</v>
      </c>
      <c r="E11" s="3">
        <v>43.8</v>
      </c>
      <c r="F11" s="3">
        <v>40</v>
      </c>
      <c r="G11" t="s">
        <v>750</v>
      </c>
    </row>
    <row r="12" spans="1:8" x14ac:dyDescent="0.25">
      <c r="A12">
        <v>1956</v>
      </c>
      <c r="B12" t="s">
        <v>734</v>
      </c>
      <c r="C12" t="s">
        <v>742</v>
      </c>
      <c r="D12" t="s">
        <v>48</v>
      </c>
      <c r="E12" s="3">
        <v>40</v>
      </c>
      <c r="F12" s="3">
        <v>80</v>
      </c>
      <c r="G12" t="s">
        <v>47</v>
      </c>
    </row>
    <row r="13" spans="1:8" x14ac:dyDescent="0.25">
      <c r="A13">
        <v>1963</v>
      </c>
      <c r="B13" t="s">
        <v>734</v>
      </c>
      <c r="C13" t="s">
        <v>743</v>
      </c>
      <c r="D13" t="s">
        <v>54</v>
      </c>
      <c r="E13" s="3">
        <v>62.7</v>
      </c>
      <c r="F13" s="3">
        <v>110</v>
      </c>
      <c r="G13" s="4" t="s">
        <v>53</v>
      </c>
    </row>
    <row r="14" spans="1:8" x14ac:dyDescent="0.25">
      <c r="A14">
        <v>1965</v>
      </c>
      <c r="B14" t="s">
        <v>734</v>
      </c>
      <c r="C14" t="s">
        <v>768</v>
      </c>
      <c r="D14" t="s">
        <v>771</v>
      </c>
      <c r="E14" s="3">
        <v>80</v>
      </c>
      <c r="F14" s="3">
        <v>52.5</v>
      </c>
      <c r="G14" s="4" t="s">
        <v>772</v>
      </c>
    </row>
    <row r="15" spans="1:8" x14ac:dyDescent="0.25">
      <c r="A15">
        <v>1965</v>
      </c>
      <c r="B15" t="s">
        <v>734</v>
      </c>
      <c r="C15" t="s">
        <v>768</v>
      </c>
      <c r="D15" t="s">
        <v>771</v>
      </c>
      <c r="E15" s="3">
        <v>50</v>
      </c>
      <c r="F15" s="3">
        <v>56</v>
      </c>
      <c r="G15" s="4" t="s">
        <v>772</v>
      </c>
    </row>
    <row r="16" spans="1:8" x14ac:dyDescent="0.25">
      <c r="A16">
        <v>1965</v>
      </c>
      <c r="B16" t="s">
        <v>734</v>
      </c>
      <c r="C16" t="s">
        <v>757</v>
      </c>
      <c r="D16" t="s">
        <v>760</v>
      </c>
      <c r="E16" s="3">
        <v>51.5</v>
      </c>
      <c r="F16" s="3">
        <v>65</v>
      </c>
      <c r="G16" s="4" t="s">
        <v>761</v>
      </c>
    </row>
    <row r="17" spans="1:7" x14ac:dyDescent="0.25">
      <c r="A17">
        <v>1967</v>
      </c>
      <c r="B17" t="s">
        <v>734</v>
      </c>
      <c r="C17" t="s">
        <v>768</v>
      </c>
      <c r="D17" t="s">
        <v>769</v>
      </c>
      <c r="E17" s="3">
        <v>36</v>
      </c>
      <c r="F17" s="3">
        <v>25</v>
      </c>
      <c r="G17" s="4" t="s">
        <v>770</v>
      </c>
    </row>
    <row r="18" spans="1:7" x14ac:dyDescent="0.25">
      <c r="A18">
        <v>1969</v>
      </c>
      <c r="B18" t="s">
        <v>734</v>
      </c>
      <c r="C18" t="s">
        <v>741</v>
      </c>
      <c r="D18" t="s">
        <v>44</v>
      </c>
      <c r="E18" s="3">
        <v>61</v>
      </c>
      <c r="F18" s="3">
        <v>80</v>
      </c>
      <c r="G18" s="4" t="s">
        <v>43</v>
      </c>
    </row>
    <row r="19" spans="1:7" x14ac:dyDescent="0.25">
      <c r="A19">
        <v>1970</v>
      </c>
      <c r="B19" t="s">
        <v>734</v>
      </c>
      <c r="C19" t="s">
        <v>746</v>
      </c>
      <c r="D19" t="s">
        <v>751</v>
      </c>
      <c r="E19" s="3">
        <v>57.8</v>
      </c>
      <c r="F19" s="3">
        <v>32</v>
      </c>
      <c r="G19" s="4" t="s">
        <v>752</v>
      </c>
    </row>
    <row r="20" spans="1:7" x14ac:dyDescent="0.25">
      <c r="A20">
        <v>1971</v>
      </c>
      <c r="B20" t="s">
        <v>734</v>
      </c>
      <c r="C20" t="s">
        <v>757</v>
      </c>
      <c r="D20" t="s">
        <v>762</v>
      </c>
      <c r="E20" s="3">
        <v>59</v>
      </c>
      <c r="F20" s="3">
        <v>20</v>
      </c>
      <c r="G20" s="4" t="s">
        <v>763</v>
      </c>
    </row>
    <row r="21" spans="1:7" x14ac:dyDescent="0.25">
      <c r="A21">
        <v>1981</v>
      </c>
      <c r="B21" t="s">
        <v>734</v>
      </c>
      <c r="C21" t="s">
        <v>757</v>
      </c>
      <c r="D21" t="s">
        <v>764</v>
      </c>
      <c r="E21" s="3">
        <v>71.900000000000006</v>
      </c>
      <c r="F21" s="3">
        <v>39</v>
      </c>
      <c r="G21" s="4" t="s">
        <v>765</v>
      </c>
    </row>
    <row r="22" spans="1:7" x14ac:dyDescent="0.25">
      <c r="A22">
        <v>1987</v>
      </c>
      <c r="B22" t="s">
        <v>734</v>
      </c>
      <c r="C22" t="s">
        <v>743</v>
      </c>
      <c r="D22" t="s">
        <v>51</v>
      </c>
      <c r="E22" s="3">
        <v>65.099999999999994</v>
      </c>
      <c r="F22" s="3">
        <v>215</v>
      </c>
      <c r="G22" s="4" t="s">
        <v>52</v>
      </c>
    </row>
    <row r="23" spans="1:7" x14ac:dyDescent="0.25">
      <c r="A23">
        <v>1990</v>
      </c>
      <c r="B23" t="s">
        <v>734</v>
      </c>
      <c r="C23" t="s">
        <v>741</v>
      </c>
      <c r="D23" t="s">
        <v>46</v>
      </c>
      <c r="E23" s="3">
        <v>71.900000000000006</v>
      </c>
      <c r="F23" s="3">
        <v>80</v>
      </c>
      <c r="G23" s="4" t="s">
        <v>45</v>
      </c>
    </row>
    <row r="24" spans="1:7" x14ac:dyDescent="0.25">
      <c r="A24">
        <v>1995</v>
      </c>
      <c r="B24" t="s">
        <v>734</v>
      </c>
      <c r="C24" t="s">
        <v>744</v>
      </c>
      <c r="D24" t="s">
        <v>49</v>
      </c>
      <c r="E24" s="3">
        <v>70.099999999999994</v>
      </c>
      <c r="F24" s="3">
        <v>82</v>
      </c>
      <c r="G24" s="4" t="s">
        <v>50</v>
      </c>
    </row>
    <row r="25" spans="1:7" x14ac:dyDescent="0.25">
      <c r="A25">
        <v>2000</v>
      </c>
      <c r="B25" t="s">
        <v>734</v>
      </c>
      <c r="C25" t="s">
        <v>745</v>
      </c>
      <c r="D25" t="s">
        <v>342</v>
      </c>
      <c r="E25" s="3">
        <v>47.5</v>
      </c>
      <c r="F25" s="3">
        <v>8</v>
      </c>
      <c r="G25" t="s">
        <v>343</v>
      </c>
    </row>
    <row r="26" spans="1:7" x14ac:dyDescent="0.25">
      <c r="A26">
        <v>2001</v>
      </c>
      <c r="B26" t="s">
        <v>734</v>
      </c>
      <c r="C26" t="s">
        <v>111</v>
      </c>
      <c r="D26" t="s">
        <v>56</v>
      </c>
      <c r="E26" s="3">
        <v>88</v>
      </c>
      <c r="G26" t="s">
        <v>9</v>
      </c>
    </row>
    <row r="27" spans="1:7" x14ac:dyDescent="0.25">
      <c r="A27">
        <v>2010</v>
      </c>
      <c r="B27" t="s">
        <v>734</v>
      </c>
      <c r="C27" t="s">
        <v>112</v>
      </c>
      <c r="D27" t="s">
        <v>56</v>
      </c>
      <c r="E27" s="3">
        <v>90.4</v>
      </c>
      <c r="G27" t="s">
        <v>65</v>
      </c>
    </row>
    <row r="28" spans="1:7" x14ac:dyDescent="0.25">
      <c r="A28">
        <v>2012</v>
      </c>
      <c r="B28" t="s">
        <v>734</v>
      </c>
      <c r="C28" t="s">
        <v>757</v>
      </c>
      <c r="D28" t="s">
        <v>766</v>
      </c>
      <c r="E28" s="3">
        <v>77.900000000000006</v>
      </c>
      <c r="F28" s="3">
        <v>34</v>
      </c>
      <c r="G28" t="s">
        <v>767</v>
      </c>
    </row>
    <row r="29" spans="1:7" x14ac:dyDescent="0.25">
      <c r="A29">
        <v>2012</v>
      </c>
      <c r="B29" t="s">
        <v>734</v>
      </c>
      <c r="C29" t="s">
        <v>746</v>
      </c>
      <c r="D29" t="s">
        <v>756</v>
      </c>
      <c r="E29" s="3">
        <v>73.7</v>
      </c>
      <c r="F29" s="3">
        <v>41</v>
      </c>
      <c r="G29" t="s">
        <v>755</v>
      </c>
    </row>
    <row r="30" spans="1:7" x14ac:dyDescent="0.25">
      <c r="A30">
        <v>2015</v>
      </c>
      <c r="B30" t="s">
        <v>734</v>
      </c>
      <c r="C30" t="s">
        <v>112</v>
      </c>
      <c r="D30" t="s">
        <v>56</v>
      </c>
      <c r="E30" s="3">
        <v>103.5</v>
      </c>
      <c r="G30" t="s">
        <v>66</v>
      </c>
    </row>
    <row r="31" spans="1:7" x14ac:dyDescent="0.25">
      <c r="A31">
        <v>2015</v>
      </c>
      <c r="B31" t="s">
        <v>734</v>
      </c>
      <c r="C31" t="s">
        <v>746</v>
      </c>
      <c r="D31" t="s">
        <v>753</v>
      </c>
      <c r="E31" s="3">
        <v>75</v>
      </c>
      <c r="F31" s="3">
        <v>28</v>
      </c>
      <c r="G31" t="s">
        <v>754</v>
      </c>
    </row>
  </sheetData>
  <hyperlinks>
    <hyperlink ref="G7" r:id="rId1" xr:uid="{00000000-0004-0000-1200-000000000000}"/>
    <hyperlink ref="G23" r:id="rId2" xr:uid="{00000000-0004-0000-1200-000001000000}"/>
    <hyperlink ref="G18" r:id="rId3" xr:uid="{00000000-0004-0000-1200-000002000000}"/>
    <hyperlink ref="G24" r:id="rId4" xr:uid="{00000000-0004-0000-1200-000003000000}"/>
    <hyperlink ref="G22" r:id="rId5" xr:uid="{00000000-0004-0000-1200-000004000000}"/>
    <hyperlink ref="G13" r:id="rId6" xr:uid="{00000000-0004-0000-1200-000005000000}"/>
    <hyperlink ref="G4" r:id="rId7" xr:uid="{00000000-0004-0000-1200-000006000000}"/>
    <hyperlink ref="G8" r:id="rId8" xr:uid="{00000000-0004-0000-1200-000007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I67"/>
  <sheetViews>
    <sheetView zoomScale="70" zoomScaleNormal="70" workbookViewId="0">
      <pane ySplit="1" topLeftCell="A23" activePane="bottomLeft" state="frozen"/>
      <selection pane="bottomLeft" activeCell="B2" sqref="B2"/>
    </sheetView>
  </sheetViews>
  <sheetFormatPr defaultColWidth="8.7109375" defaultRowHeight="15" x14ac:dyDescent="0.25"/>
  <cols>
    <col min="2" max="2" width="33.28515625" customWidth="1"/>
    <col min="3" max="3" width="24.7109375" customWidth="1"/>
    <col min="4" max="4" width="19.28515625" customWidth="1"/>
    <col min="5" max="5" width="24.7109375" style="3" customWidth="1"/>
    <col min="6" max="6" width="25.7109375" style="3" customWidth="1"/>
    <col min="7" max="7" width="72.7109375" bestFit="1" customWidth="1"/>
  </cols>
  <sheetData>
    <row r="1" spans="1:9" x14ac:dyDescent="0.25">
      <c r="A1" s="1" t="s">
        <v>25</v>
      </c>
      <c r="B1" s="1" t="s">
        <v>250</v>
      </c>
      <c r="C1" s="1" t="s">
        <v>81</v>
      </c>
      <c r="D1" s="1" t="s">
        <v>0</v>
      </c>
      <c r="E1" s="142" t="s">
        <v>26</v>
      </c>
      <c r="F1" s="142" t="s">
        <v>35</v>
      </c>
      <c r="G1" s="1" t="s">
        <v>27</v>
      </c>
      <c r="H1" s="1" t="s">
        <v>63</v>
      </c>
      <c r="I1" s="1"/>
    </row>
    <row r="2" spans="1:9" x14ac:dyDescent="0.25">
      <c r="A2">
        <v>1937</v>
      </c>
      <c r="B2" t="s">
        <v>428</v>
      </c>
      <c r="C2" t="s">
        <v>474</v>
      </c>
      <c r="D2" t="s">
        <v>475</v>
      </c>
      <c r="E2" s="3">
        <v>40</v>
      </c>
      <c r="F2" s="3">
        <v>86</v>
      </c>
      <c r="G2" t="s">
        <v>476</v>
      </c>
    </row>
    <row r="3" spans="1:9" x14ac:dyDescent="0.25">
      <c r="A3">
        <v>1938</v>
      </c>
      <c r="B3" t="s">
        <v>428</v>
      </c>
      <c r="C3" t="s">
        <v>474</v>
      </c>
      <c r="D3" t="s">
        <v>477</v>
      </c>
      <c r="E3" s="3">
        <v>35</v>
      </c>
      <c r="F3" s="3">
        <v>100</v>
      </c>
      <c r="G3" t="s">
        <v>478</v>
      </c>
    </row>
    <row r="4" spans="1:9" x14ac:dyDescent="0.25">
      <c r="A4">
        <v>1938</v>
      </c>
      <c r="B4" t="s">
        <v>428</v>
      </c>
      <c r="C4" t="s">
        <v>872</v>
      </c>
      <c r="D4" t="s">
        <v>873</v>
      </c>
      <c r="E4" s="3">
        <v>40</v>
      </c>
      <c r="F4" s="3">
        <v>75</v>
      </c>
      <c r="G4" t="s">
        <v>874</v>
      </c>
    </row>
    <row r="5" spans="1:9" x14ac:dyDescent="0.25">
      <c r="A5">
        <v>1943</v>
      </c>
      <c r="B5" t="s">
        <v>428</v>
      </c>
      <c r="C5" t="s">
        <v>474</v>
      </c>
      <c r="D5" t="s">
        <v>479</v>
      </c>
      <c r="E5" s="3">
        <v>40</v>
      </c>
      <c r="F5" s="3">
        <v>250</v>
      </c>
      <c r="G5" t="s">
        <v>480</v>
      </c>
    </row>
    <row r="6" spans="1:9" x14ac:dyDescent="0.25">
      <c r="A6">
        <v>1944</v>
      </c>
      <c r="B6" t="s">
        <v>428</v>
      </c>
      <c r="C6" t="s">
        <v>474</v>
      </c>
      <c r="D6" t="s">
        <v>481</v>
      </c>
      <c r="E6" s="3">
        <v>40</v>
      </c>
      <c r="F6" s="3">
        <v>125</v>
      </c>
      <c r="G6" t="s">
        <v>482</v>
      </c>
    </row>
    <row r="7" spans="1:9" x14ac:dyDescent="0.25">
      <c r="A7">
        <v>1944</v>
      </c>
      <c r="B7" t="s">
        <v>428</v>
      </c>
      <c r="C7" t="s">
        <v>474</v>
      </c>
      <c r="D7" t="s">
        <v>483</v>
      </c>
      <c r="E7" s="3">
        <v>42</v>
      </c>
      <c r="F7" s="3">
        <v>125</v>
      </c>
      <c r="G7" t="s">
        <v>484</v>
      </c>
    </row>
    <row r="8" spans="1:9" x14ac:dyDescent="0.25">
      <c r="A8">
        <v>1945</v>
      </c>
      <c r="B8" t="s">
        <v>428</v>
      </c>
      <c r="C8" t="s">
        <v>430</v>
      </c>
      <c r="D8" t="s">
        <v>432</v>
      </c>
      <c r="E8" s="3">
        <v>17</v>
      </c>
      <c r="F8" s="3">
        <v>200</v>
      </c>
      <c r="G8" t="s">
        <v>431</v>
      </c>
    </row>
    <row r="9" spans="1:9" x14ac:dyDescent="0.25">
      <c r="A9">
        <v>1947</v>
      </c>
      <c r="B9" t="s">
        <v>428</v>
      </c>
      <c r="C9" t="s">
        <v>474</v>
      </c>
      <c r="D9" t="s">
        <v>485</v>
      </c>
      <c r="E9" s="3">
        <v>38</v>
      </c>
      <c r="F9" s="3">
        <v>80</v>
      </c>
      <c r="G9" t="s">
        <v>486</v>
      </c>
    </row>
    <row r="10" spans="1:9" x14ac:dyDescent="0.25">
      <c r="A10">
        <v>1947</v>
      </c>
      <c r="B10" t="s">
        <v>428</v>
      </c>
      <c r="C10" t="s">
        <v>474</v>
      </c>
      <c r="D10" t="s">
        <v>485</v>
      </c>
      <c r="E10" s="3">
        <v>38</v>
      </c>
      <c r="F10" s="3">
        <v>80</v>
      </c>
      <c r="G10" t="s">
        <v>487</v>
      </c>
    </row>
    <row r="11" spans="1:9" x14ac:dyDescent="0.25">
      <c r="A11">
        <v>1947</v>
      </c>
      <c r="B11" t="s">
        <v>428</v>
      </c>
      <c r="C11" t="s">
        <v>430</v>
      </c>
      <c r="D11" t="s">
        <v>433</v>
      </c>
      <c r="E11" s="3">
        <v>20</v>
      </c>
      <c r="F11" s="3">
        <v>250</v>
      </c>
      <c r="G11" t="s">
        <v>434</v>
      </c>
    </row>
    <row r="12" spans="1:9" x14ac:dyDescent="0.25">
      <c r="A12">
        <v>1950</v>
      </c>
      <c r="B12" t="s">
        <v>428</v>
      </c>
      <c r="C12" t="s">
        <v>430</v>
      </c>
      <c r="D12" t="s">
        <v>435</v>
      </c>
      <c r="E12" s="3">
        <v>22.3</v>
      </c>
      <c r="F12" s="3">
        <v>605</v>
      </c>
      <c r="G12" t="s">
        <v>436</v>
      </c>
    </row>
    <row r="13" spans="1:9" x14ac:dyDescent="0.25">
      <c r="A13">
        <v>1955</v>
      </c>
      <c r="B13" t="s">
        <v>428</v>
      </c>
      <c r="C13" t="s">
        <v>474</v>
      </c>
      <c r="D13" t="s">
        <v>489</v>
      </c>
      <c r="E13" s="3">
        <v>37.5</v>
      </c>
      <c r="F13" s="3">
        <v>80</v>
      </c>
      <c r="G13" t="s">
        <v>488</v>
      </c>
    </row>
    <row r="14" spans="1:9" x14ac:dyDescent="0.25">
      <c r="A14">
        <v>1957</v>
      </c>
      <c r="B14" t="s">
        <v>428</v>
      </c>
      <c r="C14" t="s">
        <v>430</v>
      </c>
      <c r="D14" t="s">
        <v>437</v>
      </c>
      <c r="E14" s="3">
        <v>16</v>
      </c>
      <c r="F14" s="3">
        <v>165</v>
      </c>
      <c r="G14" t="s">
        <v>438</v>
      </c>
    </row>
    <row r="15" spans="1:9" x14ac:dyDescent="0.25">
      <c r="A15">
        <v>1960</v>
      </c>
      <c r="B15" t="s">
        <v>428</v>
      </c>
      <c r="C15" t="s">
        <v>924</v>
      </c>
      <c r="D15" t="s">
        <v>927</v>
      </c>
      <c r="E15" s="3">
        <v>34.4</v>
      </c>
      <c r="F15" s="3">
        <v>250</v>
      </c>
      <c r="G15" t="s">
        <v>928</v>
      </c>
    </row>
    <row r="16" spans="1:9" x14ac:dyDescent="0.25">
      <c r="A16">
        <v>1960</v>
      </c>
      <c r="B16" t="s">
        <v>428</v>
      </c>
      <c r="C16" t="s">
        <v>430</v>
      </c>
      <c r="D16" t="s">
        <v>445</v>
      </c>
      <c r="E16" s="3">
        <v>22</v>
      </c>
      <c r="F16" s="3">
        <v>750</v>
      </c>
      <c r="G16" t="s">
        <v>446</v>
      </c>
    </row>
    <row r="17" spans="1:7" x14ac:dyDescent="0.25">
      <c r="A17">
        <v>1960</v>
      </c>
      <c r="B17" t="s">
        <v>428</v>
      </c>
      <c r="C17" t="s">
        <v>430</v>
      </c>
      <c r="D17" t="s">
        <v>449</v>
      </c>
      <c r="E17" s="3">
        <v>18.100000000000001</v>
      </c>
      <c r="F17" s="3">
        <v>160</v>
      </c>
      <c r="G17" t="s">
        <v>450</v>
      </c>
    </row>
    <row r="18" spans="1:7" x14ac:dyDescent="0.25">
      <c r="A18">
        <v>1961</v>
      </c>
      <c r="B18" t="s">
        <v>428</v>
      </c>
      <c r="C18" t="s">
        <v>875</v>
      </c>
      <c r="D18" t="s">
        <v>876</v>
      </c>
      <c r="E18" s="3">
        <v>57.5</v>
      </c>
      <c r="F18" s="3">
        <v>125</v>
      </c>
      <c r="G18" t="s">
        <v>877</v>
      </c>
    </row>
    <row r="19" spans="1:7" x14ac:dyDescent="0.25">
      <c r="A19">
        <v>1961</v>
      </c>
      <c r="B19" t="s">
        <v>428</v>
      </c>
      <c r="C19" t="s">
        <v>875</v>
      </c>
      <c r="D19" t="s">
        <v>878</v>
      </c>
      <c r="E19" s="3">
        <v>41</v>
      </c>
      <c r="F19" s="3">
        <v>100</v>
      </c>
      <c r="G19" t="s">
        <v>879</v>
      </c>
    </row>
    <row r="20" spans="1:7" x14ac:dyDescent="0.25">
      <c r="A20">
        <v>1963</v>
      </c>
      <c r="B20" t="s">
        <v>428</v>
      </c>
      <c r="C20" t="s">
        <v>886</v>
      </c>
      <c r="D20" t="s">
        <v>887</v>
      </c>
      <c r="E20" s="3">
        <v>44</v>
      </c>
      <c r="F20" s="3">
        <v>175</v>
      </c>
      <c r="G20" t="s">
        <v>888</v>
      </c>
    </row>
    <row r="21" spans="1:7" x14ac:dyDescent="0.25">
      <c r="A21">
        <v>1964</v>
      </c>
      <c r="B21" t="s">
        <v>428</v>
      </c>
      <c r="C21" t="s">
        <v>875</v>
      </c>
      <c r="D21" t="s">
        <v>884</v>
      </c>
      <c r="E21" s="3">
        <v>32</v>
      </c>
      <c r="F21" s="3">
        <v>50</v>
      </c>
      <c r="G21" t="s">
        <v>885</v>
      </c>
    </row>
    <row r="22" spans="1:7" x14ac:dyDescent="0.25">
      <c r="A22">
        <v>1964</v>
      </c>
      <c r="B22" t="s">
        <v>428</v>
      </c>
      <c r="C22" t="s">
        <v>474</v>
      </c>
      <c r="D22" t="s">
        <v>502</v>
      </c>
      <c r="E22" s="3">
        <v>51.3</v>
      </c>
      <c r="F22" s="3">
        <v>400</v>
      </c>
      <c r="G22" t="s">
        <v>503</v>
      </c>
    </row>
    <row r="23" spans="1:7" x14ac:dyDescent="0.25">
      <c r="A23">
        <v>1965</v>
      </c>
      <c r="B23" t="s">
        <v>428</v>
      </c>
      <c r="C23" t="s">
        <v>474</v>
      </c>
      <c r="D23" t="s">
        <v>497</v>
      </c>
      <c r="E23" s="3">
        <v>42</v>
      </c>
      <c r="F23" s="3">
        <v>125</v>
      </c>
      <c r="G23" t="s">
        <v>496</v>
      </c>
    </row>
    <row r="24" spans="1:7" x14ac:dyDescent="0.25">
      <c r="A24">
        <v>1965</v>
      </c>
      <c r="B24" t="s">
        <v>428</v>
      </c>
      <c r="C24" t="s">
        <v>474</v>
      </c>
      <c r="D24" t="s">
        <v>494</v>
      </c>
      <c r="E24" s="3">
        <v>30</v>
      </c>
      <c r="F24" s="3">
        <v>40</v>
      </c>
      <c r="G24" t="s">
        <v>495</v>
      </c>
    </row>
    <row r="25" spans="1:7" x14ac:dyDescent="0.25">
      <c r="A25">
        <v>1965</v>
      </c>
      <c r="B25" t="s">
        <v>428</v>
      </c>
      <c r="C25" t="s">
        <v>875</v>
      </c>
      <c r="D25" t="s">
        <v>880</v>
      </c>
      <c r="E25" s="3">
        <v>39</v>
      </c>
      <c r="F25" s="3">
        <v>250</v>
      </c>
      <c r="G25" t="s">
        <v>881</v>
      </c>
    </row>
    <row r="26" spans="1:7" x14ac:dyDescent="0.25">
      <c r="A26">
        <v>1968</v>
      </c>
      <c r="B26" t="s">
        <v>428</v>
      </c>
      <c r="C26" t="s">
        <v>886</v>
      </c>
      <c r="D26" t="s">
        <v>889</v>
      </c>
      <c r="E26" s="3">
        <v>55</v>
      </c>
      <c r="F26" s="3">
        <v>400</v>
      </c>
      <c r="G26" t="s">
        <v>890</v>
      </c>
    </row>
    <row r="27" spans="1:7" x14ac:dyDescent="0.25">
      <c r="A27">
        <v>1968</v>
      </c>
      <c r="B27" t="s">
        <v>428</v>
      </c>
      <c r="C27" t="s">
        <v>474</v>
      </c>
      <c r="D27" t="s">
        <v>507</v>
      </c>
      <c r="E27" s="3">
        <v>50</v>
      </c>
      <c r="F27" s="3">
        <v>400</v>
      </c>
      <c r="G27" t="s">
        <v>508</v>
      </c>
    </row>
    <row r="28" spans="1:7" x14ac:dyDescent="0.25">
      <c r="A28">
        <v>1969</v>
      </c>
      <c r="B28" t="s">
        <v>428</v>
      </c>
      <c r="C28" t="s">
        <v>924</v>
      </c>
      <c r="D28" t="s">
        <v>925</v>
      </c>
      <c r="E28" s="3">
        <v>27.5</v>
      </c>
      <c r="F28" s="3">
        <v>400</v>
      </c>
      <c r="G28" t="s">
        <v>926</v>
      </c>
    </row>
    <row r="29" spans="1:7" x14ac:dyDescent="0.25">
      <c r="A29">
        <v>1969</v>
      </c>
      <c r="B29" t="s">
        <v>428</v>
      </c>
      <c r="C29" t="s">
        <v>886</v>
      </c>
      <c r="D29" t="s">
        <v>893</v>
      </c>
      <c r="E29" s="3">
        <v>53.8</v>
      </c>
      <c r="F29" s="3">
        <v>400</v>
      </c>
      <c r="G29" t="s">
        <v>894</v>
      </c>
    </row>
    <row r="30" spans="1:7" x14ac:dyDescent="0.25">
      <c r="A30">
        <v>1969</v>
      </c>
      <c r="B30" t="s">
        <v>428</v>
      </c>
      <c r="C30" t="s">
        <v>886</v>
      </c>
      <c r="D30" t="s">
        <v>891</v>
      </c>
      <c r="E30" s="3">
        <v>48.8</v>
      </c>
      <c r="F30" s="3">
        <v>250</v>
      </c>
      <c r="G30" t="s">
        <v>892</v>
      </c>
    </row>
    <row r="31" spans="1:7" x14ac:dyDescent="0.25">
      <c r="A31">
        <v>1969</v>
      </c>
      <c r="B31" t="s">
        <v>428</v>
      </c>
      <c r="C31" t="s">
        <v>461</v>
      </c>
      <c r="D31" t="s">
        <v>462</v>
      </c>
      <c r="E31" s="3">
        <v>44</v>
      </c>
      <c r="F31" s="3">
        <v>125</v>
      </c>
      <c r="G31" t="s">
        <v>463</v>
      </c>
    </row>
    <row r="32" spans="1:7" x14ac:dyDescent="0.25">
      <c r="A32">
        <v>1969</v>
      </c>
      <c r="B32" t="s">
        <v>428</v>
      </c>
      <c r="C32" t="s">
        <v>474</v>
      </c>
      <c r="D32" t="s">
        <v>492</v>
      </c>
      <c r="E32" s="3">
        <v>39.200000000000003</v>
      </c>
      <c r="F32" s="3">
        <v>125</v>
      </c>
      <c r="G32" t="s">
        <v>493</v>
      </c>
    </row>
    <row r="33" spans="1:7" x14ac:dyDescent="0.25">
      <c r="A33">
        <v>1969</v>
      </c>
      <c r="B33" t="s">
        <v>428</v>
      </c>
      <c r="C33" t="s">
        <v>461</v>
      </c>
      <c r="D33" t="s">
        <v>462</v>
      </c>
      <c r="E33" s="3">
        <v>44</v>
      </c>
      <c r="F33" s="3">
        <v>125</v>
      </c>
      <c r="G33" t="s">
        <v>463</v>
      </c>
    </row>
    <row r="34" spans="1:7" x14ac:dyDescent="0.25">
      <c r="A34">
        <v>1970</v>
      </c>
      <c r="B34" t="s">
        <v>428</v>
      </c>
      <c r="C34" t="s">
        <v>474</v>
      </c>
      <c r="D34" t="s">
        <v>504</v>
      </c>
      <c r="E34" s="3">
        <v>51.3</v>
      </c>
      <c r="F34" s="3">
        <v>400</v>
      </c>
      <c r="G34" t="s">
        <v>505</v>
      </c>
    </row>
    <row r="35" spans="1:7" x14ac:dyDescent="0.25">
      <c r="A35">
        <v>1970</v>
      </c>
      <c r="B35" t="s">
        <v>428</v>
      </c>
      <c r="C35" t="s">
        <v>430</v>
      </c>
      <c r="D35" t="s">
        <v>452</v>
      </c>
      <c r="E35" s="3">
        <v>19.399999999999999</v>
      </c>
      <c r="F35" s="3">
        <v>250</v>
      </c>
      <c r="G35" t="s">
        <v>451</v>
      </c>
    </row>
    <row r="36" spans="1:7" x14ac:dyDescent="0.25">
      <c r="A36">
        <v>1971</v>
      </c>
      <c r="B36" t="s">
        <v>428</v>
      </c>
      <c r="C36" t="s">
        <v>875</v>
      </c>
      <c r="D36" t="s">
        <v>882</v>
      </c>
      <c r="E36" s="3">
        <v>51.3</v>
      </c>
      <c r="F36" s="3">
        <v>400</v>
      </c>
      <c r="G36" t="s">
        <v>883</v>
      </c>
    </row>
    <row r="37" spans="1:7" x14ac:dyDescent="0.25">
      <c r="A37">
        <v>1971</v>
      </c>
      <c r="B37" t="s">
        <v>428</v>
      </c>
      <c r="C37" t="s">
        <v>895</v>
      </c>
      <c r="D37" t="s">
        <v>896</v>
      </c>
      <c r="E37" s="3">
        <v>37.200000000000003</v>
      </c>
      <c r="F37" s="3">
        <v>125</v>
      </c>
      <c r="G37" t="s">
        <v>897</v>
      </c>
    </row>
    <row r="38" spans="1:7" x14ac:dyDescent="0.25">
      <c r="A38">
        <v>1972</v>
      </c>
      <c r="B38" t="s">
        <v>428</v>
      </c>
      <c r="C38" t="s">
        <v>474</v>
      </c>
      <c r="D38" t="s">
        <v>498</v>
      </c>
      <c r="E38" s="3">
        <v>42</v>
      </c>
      <c r="F38" s="3">
        <v>125</v>
      </c>
      <c r="G38" t="s">
        <v>499</v>
      </c>
    </row>
    <row r="39" spans="1:7" x14ac:dyDescent="0.25">
      <c r="A39">
        <v>1973</v>
      </c>
      <c r="B39" t="s">
        <v>428</v>
      </c>
      <c r="C39" t="s">
        <v>911</v>
      </c>
      <c r="D39" t="s">
        <v>912</v>
      </c>
      <c r="E39" s="3">
        <v>52.5</v>
      </c>
      <c r="F39" s="3">
        <v>400</v>
      </c>
      <c r="G39" t="s">
        <v>913</v>
      </c>
    </row>
    <row r="40" spans="1:7" x14ac:dyDescent="0.25">
      <c r="A40">
        <v>1974</v>
      </c>
      <c r="B40" t="s">
        <v>428</v>
      </c>
      <c r="C40" t="s">
        <v>474</v>
      </c>
      <c r="D40" t="s">
        <v>490</v>
      </c>
      <c r="E40" s="3">
        <v>48</v>
      </c>
      <c r="F40" s="3">
        <v>250</v>
      </c>
      <c r="G40" t="s">
        <v>506</v>
      </c>
    </row>
    <row r="41" spans="1:7" x14ac:dyDescent="0.25">
      <c r="A41">
        <v>1974</v>
      </c>
      <c r="B41" t="s">
        <v>428</v>
      </c>
      <c r="C41" t="s">
        <v>430</v>
      </c>
      <c r="D41" t="s">
        <v>453</v>
      </c>
      <c r="E41" s="3">
        <v>22</v>
      </c>
      <c r="F41" s="3">
        <v>500</v>
      </c>
      <c r="G41" t="s">
        <v>456</v>
      </c>
    </row>
    <row r="42" spans="1:7" x14ac:dyDescent="0.25">
      <c r="A42">
        <v>1975</v>
      </c>
      <c r="B42" t="s">
        <v>428</v>
      </c>
      <c r="C42" t="s">
        <v>461</v>
      </c>
      <c r="D42" t="s">
        <v>471</v>
      </c>
      <c r="E42" s="3">
        <v>35</v>
      </c>
      <c r="F42" s="3">
        <v>400</v>
      </c>
      <c r="G42" t="s">
        <v>470</v>
      </c>
    </row>
    <row r="43" spans="1:7" x14ac:dyDescent="0.25">
      <c r="A43">
        <v>1976</v>
      </c>
      <c r="B43" t="s">
        <v>428</v>
      </c>
      <c r="C43" t="s">
        <v>898</v>
      </c>
      <c r="D43" t="s">
        <v>899</v>
      </c>
      <c r="E43" s="3">
        <v>44.4</v>
      </c>
      <c r="F43" s="3">
        <v>125</v>
      </c>
      <c r="G43" t="s">
        <v>900</v>
      </c>
    </row>
    <row r="44" spans="1:7" x14ac:dyDescent="0.25">
      <c r="A44">
        <v>1977</v>
      </c>
      <c r="B44" t="s">
        <v>428</v>
      </c>
      <c r="C44" t="s">
        <v>898</v>
      </c>
      <c r="D44" t="s">
        <v>903</v>
      </c>
      <c r="E44" s="3">
        <v>54</v>
      </c>
      <c r="F44" s="3">
        <v>1000</v>
      </c>
      <c r="G44" t="s">
        <v>904</v>
      </c>
    </row>
    <row r="45" spans="1:7" x14ac:dyDescent="0.25">
      <c r="A45">
        <v>1978</v>
      </c>
      <c r="B45" t="s">
        <v>428</v>
      </c>
      <c r="C45" t="s">
        <v>474</v>
      </c>
      <c r="D45" t="s">
        <v>490</v>
      </c>
      <c r="E45" s="3">
        <v>41.6</v>
      </c>
      <c r="F45" s="3">
        <v>125</v>
      </c>
      <c r="G45" t="s">
        <v>491</v>
      </c>
    </row>
    <row r="46" spans="1:7" x14ac:dyDescent="0.25">
      <c r="A46">
        <v>1978</v>
      </c>
      <c r="B46" t="s">
        <v>428</v>
      </c>
      <c r="C46" t="s">
        <v>430</v>
      </c>
      <c r="D46" t="s">
        <v>457</v>
      </c>
      <c r="E46" s="3">
        <v>28.9</v>
      </c>
      <c r="F46" s="3">
        <v>450</v>
      </c>
      <c r="G46" t="s">
        <v>458</v>
      </c>
    </row>
    <row r="47" spans="1:7" x14ac:dyDescent="0.25">
      <c r="A47">
        <v>1979</v>
      </c>
      <c r="B47" t="s">
        <v>428</v>
      </c>
      <c r="C47" t="s">
        <v>898</v>
      </c>
      <c r="D47" t="s">
        <v>901</v>
      </c>
      <c r="E47" s="3">
        <v>47.7</v>
      </c>
      <c r="F47" s="3">
        <v>175</v>
      </c>
      <c r="G47" t="s">
        <v>902</v>
      </c>
    </row>
    <row r="48" spans="1:7" x14ac:dyDescent="0.25">
      <c r="A48">
        <v>1979</v>
      </c>
      <c r="B48" t="s">
        <v>428</v>
      </c>
      <c r="C48" t="s">
        <v>461</v>
      </c>
      <c r="D48" t="s">
        <v>468</v>
      </c>
      <c r="E48" s="3">
        <v>43.2</v>
      </c>
      <c r="F48" s="3">
        <v>125</v>
      </c>
      <c r="G48" t="s">
        <v>469</v>
      </c>
    </row>
    <row r="49" spans="1:7" x14ac:dyDescent="0.25">
      <c r="A49">
        <v>1980</v>
      </c>
      <c r="B49" t="s">
        <v>428</v>
      </c>
      <c r="C49" t="s">
        <v>430</v>
      </c>
      <c r="D49" t="s">
        <v>454</v>
      </c>
      <c r="E49" s="3">
        <v>14.4</v>
      </c>
      <c r="F49" s="3">
        <v>160</v>
      </c>
      <c r="G49" t="s">
        <v>455</v>
      </c>
    </row>
    <row r="50" spans="1:7" x14ac:dyDescent="0.25">
      <c r="A50">
        <v>1980</v>
      </c>
      <c r="B50" t="s">
        <v>428</v>
      </c>
      <c r="C50" t="s">
        <v>898</v>
      </c>
      <c r="D50" t="s">
        <v>907</v>
      </c>
      <c r="E50" s="3">
        <v>47.7</v>
      </c>
      <c r="F50" s="3">
        <v>175</v>
      </c>
      <c r="G50" t="s">
        <v>908</v>
      </c>
    </row>
    <row r="51" spans="1:7" x14ac:dyDescent="0.25">
      <c r="A51">
        <v>1981</v>
      </c>
      <c r="B51" t="s">
        <v>428</v>
      </c>
      <c r="C51" t="s">
        <v>898</v>
      </c>
      <c r="D51" t="s">
        <v>909</v>
      </c>
      <c r="E51" s="3">
        <v>50</v>
      </c>
      <c r="F51" s="3">
        <v>400</v>
      </c>
      <c r="G51" t="s">
        <v>910</v>
      </c>
    </row>
    <row r="52" spans="1:7" x14ac:dyDescent="0.25">
      <c r="A52">
        <v>1982</v>
      </c>
      <c r="B52" t="s">
        <v>428</v>
      </c>
      <c r="C52" t="s">
        <v>911</v>
      </c>
      <c r="D52" t="s">
        <v>916</v>
      </c>
      <c r="E52" s="3">
        <v>50</v>
      </c>
      <c r="F52" s="3">
        <v>400</v>
      </c>
      <c r="G52" t="s">
        <v>917</v>
      </c>
    </row>
    <row r="53" spans="1:7" x14ac:dyDescent="0.25">
      <c r="A53">
        <v>1982</v>
      </c>
      <c r="B53" t="s">
        <v>428</v>
      </c>
      <c r="C53" t="s">
        <v>911</v>
      </c>
      <c r="D53" t="s">
        <v>914</v>
      </c>
      <c r="E53" s="3">
        <v>37.5</v>
      </c>
      <c r="F53" s="3">
        <v>100</v>
      </c>
      <c r="G53" t="s">
        <v>915</v>
      </c>
    </row>
    <row r="54" spans="1:7" x14ac:dyDescent="0.25">
      <c r="A54">
        <v>1983</v>
      </c>
      <c r="B54" t="s">
        <v>428</v>
      </c>
      <c r="C54" t="s">
        <v>911</v>
      </c>
      <c r="D54" t="s">
        <v>918</v>
      </c>
      <c r="E54" s="3">
        <v>60</v>
      </c>
      <c r="F54" s="3">
        <v>400</v>
      </c>
      <c r="G54" t="s">
        <v>919</v>
      </c>
    </row>
    <row r="55" spans="1:7" x14ac:dyDescent="0.25">
      <c r="A55">
        <v>1983</v>
      </c>
      <c r="B55" t="s">
        <v>428</v>
      </c>
      <c r="C55" t="s">
        <v>461</v>
      </c>
      <c r="D55" t="s">
        <v>472</v>
      </c>
      <c r="E55" s="3">
        <v>32</v>
      </c>
      <c r="F55" s="3">
        <v>400</v>
      </c>
      <c r="G55" t="s">
        <v>473</v>
      </c>
    </row>
    <row r="56" spans="1:7" x14ac:dyDescent="0.25">
      <c r="A56">
        <v>1984</v>
      </c>
      <c r="B56" t="s">
        <v>428</v>
      </c>
      <c r="C56" t="s">
        <v>430</v>
      </c>
      <c r="D56" t="s">
        <v>460</v>
      </c>
      <c r="E56" s="3">
        <v>17.2</v>
      </c>
      <c r="F56" s="3">
        <v>163</v>
      </c>
      <c r="G56" t="s">
        <v>459</v>
      </c>
    </row>
    <row r="57" spans="1:7" x14ac:dyDescent="0.25">
      <c r="A57">
        <v>1987</v>
      </c>
      <c r="B57" t="s">
        <v>428</v>
      </c>
      <c r="C57" t="s">
        <v>430</v>
      </c>
      <c r="D57" t="s">
        <v>439</v>
      </c>
      <c r="E57" s="3">
        <v>18.100000000000001</v>
      </c>
      <c r="F57" s="3">
        <v>160</v>
      </c>
      <c r="G57" t="s">
        <v>440</v>
      </c>
    </row>
    <row r="58" spans="1:7" x14ac:dyDescent="0.25">
      <c r="A58">
        <v>1988</v>
      </c>
      <c r="B58" t="s">
        <v>428</v>
      </c>
      <c r="C58" t="s">
        <v>461</v>
      </c>
      <c r="D58" t="s">
        <v>464</v>
      </c>
      <c r="E58" s="3">
        <v>51.3</v>
      </c>
      <c r="F58" s="3">
        <v>400</v>
      </c>
      <c r="G58" t="s">
        <v>465</v>
      </c>
    </row>
    <row r="59" spans="1:7" x14ac:dyDescent="0.25">
      <c r="A59">
        <v>1990</v>
      </c>
      <c r="B59" t="s">
        <v>428</v>
      </c>
      <c r="C59" t="s">
        <v>898</v>
      </c>
      <c r="D59" t="s">
        <v>905</v>
      </c>
      <c r="E59" s="3">
        <v>49.5</v>
      </c>
      <c r="F59" s="3">
        <v>200</v>
      </c>
      <c r="G59" t="s">
        <v>906</v>
      </c>
    </row>
    <row r="60" spans="1:7" x14ac:dyDescent="0.25">
      <c r="A60">
        <v>1993</v>
      </c>
      <c r="B60" t="s">
        <v>428</v>
      </c>
      <c r="C60" t="s">
        <v>911</v>
      </c>
      <c r="D60" t="s">
        <v>920</v>
      </c>
      <c r="E60" s="3">
        <v>50</v>
      </c>
      <c r="F60" s="3">
        <v>80</v>
      </c>
      <c r="G60" t="s">
        <v>921</v>
      </c>
    </row>
    <row r="61" spans="1:7" x14ac:dyDescent="0.25">
      <c r="A61">
        <v>1993</v>
      </c>
      <c r="B61" t="s">
        <v>428</v>
      </c>
      <c r="C61" t="s">
        <v>911</v>
      </c>
      <c r="D61" t="s">
        <v>922</v>
      </c>
      <c r="E61" s="3">
        <v>32</v>
      </c>
      <c r="F61" s="3">
        <v>50</v>
      </c>
      <c r="G61" t="s">
        <v>923</v>
      </c>
    </row>
    <row r="62" spans="1:7" x14ac:dyDescent="0.25">
      <c r="A62">
        <v>1995</v>
      </c>
      <c r="B62" t="s">
        <v>428</v>
      </c>
      <c r="C62" t="s">
        <v>474</v>
      </c>
      <c r="D62" t="s">
        <v>500</v>
      </c>
      <c r="E62" s="3">
        <v>37</v>
      </c>
      <c r="F62" s="3">
        <v>100</v>
      </c>
      <c r="G62" t="s">
        <v>501</v>
      </c>
    </row>
    <row r="63" spans="1:7" x14ac:dyDescent="0.25">
      <c r="A63">
        <v>1997</v>
      </c>
      <c r="B63" t="s">
        <v>428</v>
      </c>
      <c r="C63" t="s">
        <v>474</v>
      </c>
      <c r="D63" t="s">
        <v>509</v>
      </c>
      <c r="E63" s="3">
        <v>60</v>
      </c>
      <c r="F63" s="3">
        <v>2000</v>
      </c>
      <c r="G63" t="s">
        <v>510</v>
      </c>
    </row>
    <row r="64" spans="1:7" x14ac:dyDescent="0.25">
      <c r="A64">
        <v>2001</v>
      </c>
      <c r="B64" t="s">
        <v>428</v>
      </c>
      <c r="C64" t="s">
        <v>461</v>
      </c>
      <c r="D64" t="s">
        <v>466</v>
      </c>
      <c r="E64" s="3">
        <v>23</v>
      </c>
      <c r="F64" s="3">
        <v>50</v>
      </c>
      <c r="G64" t="s">
        <v>467</v>
      </c>
    </row>
    <row r="65" spans="1:7" x14ac:dyDescent="0.25">
      <c r="A65">
        <v>2001</v>
      </c>
      <c r="B65" t="s">
        <v>428</v>
      </c>
      <c r="C65" t="s">
        <v>430</v>
      </c>
      <c r="D65" t="s">
        <v>443</v>
      </c>
      <c r="E65" s="3">
        <v>10.9</v>
      </c>
      <c r="F65" s="3">
        <v>100</v>
      </c>
      <c r="G65" t="s">
        <v>444</v>
      </c>
    </row>
    <row r="66" spans="1:7" x14ac:dyDescent="0.25">
      <c r="A66">
        <v>2003</v>
      </c>
      <c r="B66" t="s">
        <v>428</v>
      </c>
      <c r="C66" t="s">
        <v>430</v>
      </c>
      <c r="D66" t="s">
        <v>441</v>
      </c>
      <c r="E66" s="3">
        <v>18.8</v>
      </c>
      <c r="F66" s="3">
        <v>160</v>
      </c>
      <c r="G66" t="s">
        <v>442</v>
      </c>
    </row>
    <row r="67" spans="1:7" x14ac:dyDescent="0.25">
      <c r="A67">
        <v>2003</v>
      </c>
      <c r="B67" t="s">
        <v>428</v>
      </c>
      <c r="C67" t="s">
        <v>430</v>
      </c>
      <c r="D67" t="s">
        <v>448</v>
      </c>
      <c r="E67" s="3">
        <v>29</v>
      </c>
      <c r="F67" s="3">
        <v>500</v>
      </c>
      <c r="G67" t="s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I85"/>
  <sheetViews>
    <sheetView zoomScale="70" zoomScaleNormal="70" workbookViewId="0">
      <pane ySplit="1" topLeftCell="A55" activePane="bottomLeft" state="frozen"/>
      <selection pane="bottomLeft" activeCell="F92" sqref="F92"/>
    </sheetView>
  </sheetViews>
  <sheetFormatPr defaultColWidth="8.7109375" defaultRowHeight="15" x14ac:dyDescent="0.25"/>
  <cols>
    <col min="2" max="2" width="33.28515625" customWidth="1"/>
    <col min="3" max="3" width="30.7109375" customWidth="1"/>
    <col min="4" max="4" width="23.7109375" customWidth="1"/>
    <col min="5" max="5" width="24.7109375" customWidth="1"/>
    <col min="6" max="6" width="26.42578125" customWidth="1"/>
    <col min="7" max="7" width="40.140625" customWidth="1"/>
  </cols>
  <sheetData>
    <row r="1" spans="1:9" x14ac:dyDescent="0.25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  <c r="I1" s="1"/>
    </row>
    <row r="2" spans="1:9" x14ac:dyDescent="0.25">
      <c r="A2" s="145">
        <v>1965</v>
      </c>
      <c r="B2" t="s">
        <v>429</v>
      </c>
      <c r="C2" s="145" t="s">
        <v>963</v>
      </c>
      <c r="D2" s="145" t="s">
        <v>964</v>
      </c>
      <c r="E2" s="145">
        <v>80</v>
      </c>
      <c r="F2" s="145">
        <v>400</v>
      </c>
      <c r="G2" s="145" t="s">
        <v>965</v>
      </c>
      <c r="H2" s="1"/>
      <c r="I2" s="1"/>
    </row>
    <row r="3" spans="1:9" x14ac:dyDescent="0.25">
      <c r="A3">
        <v>1968</v>
      </c>
      <c r="B3" t="s">
        <v>429</v>
      </c>
      <c r="C3" t="s">
        <v>577</v>
      </c>
      <c r="D3" t="s">
        <v>929</v>
      </c>
      <c r="E3">
        <v>95</v>
      </c>
      <c r="F3">
        <v>2000</v>
      </c>
      <c r="G3" t="s">
        <v>930</v>
      </c>
    </row>
    <row r="4" spans="1:9" x14ac:dyDescent="0.25">
      <c r="A4">
        <v>1968</v>
      </c>
      <c r="B4" t="s">
        <v>429</v>
      </c>
      <c r="C4" t="s">
        <v>1000</v>
      </c>
      <c r="D4" t="s">
        <v>1001</v>
      </c>
      <c r="E4">
        <v>74.3</v>
      </c>
      <c r="F4">
        <v>350</v>
      </c>
      <c r="G4" t="s">
        <v>1002</v>
      </c>
    </row>
    <row r="5" spans="1:9" x14ac:dyDescent="0.25">
      <c r="A5">
        <v>1971</v>
      </c>
      <c r="B5" t="s">
        <v>429</v>
      </c>
      <c r="C5" t="s">
        <v>577</v>
      </c>
      <c r="D5" t="s">
        <v>947</v>
      </c>
      <c r="E5">
        <v>100</v>
      </c>
      <c r="F5">
        <v>10000</v>
      </c>
      <c r="G5" t="s">
        <v>948</v>
      </c>
    </row>
    <row r="6" spans="1:9" x14ac:dyDescent="0.25">
      <c r="A6">
        <v>1973</v>
      </c>
      <c r="B6" t="s">
        <v>429</v>
      </c>
      <c r="C6" t="s">
        <v>1000</v>
      </c>
      <c r="D6" t="s">
        <v>1003</v>
      </c>
      <c r="E6">
        <v>78</v>
      </c>
      <c r="F6">
        <v>360</v>
      </c>
      <c r="G6" t="s">
        <v>1004</v>
      </c>
    </row>
    <row r="7" spans="1:9" x14ac:dyDescent="0.25">
      <c r="A7">
        <v>1973</v>
      </c>
      <c r="B7" t="s">
        <v>429</v>
      </c>
      <c r="C7" s="145" t="s">
        <v>963</v>
      </c>
      <c r="D7" t="s">
        <v>972</v>
      </c>
      <c r="E7">
        <v>104.3</v>
      </c>
      <c r="F7">
        <v>400</v>
      </c>
      <c r="G7" t="s">
        <v>973</v>
      </c>
    </row>
    <row r="8" spans="1:9" x14ac:dyDescent="0.25">
      <c r="A8">
        <v>1974</v>
      </c>
      <c r="B8" t="s">
        <v>429</v>
      </c>
      <c r="C8" t="s">
        <v>577</v>
      </c>
      <c r="D8" t="s">
        <v>931</v>
      </c>
      <c r="E8">
        <v>80</v>
      </c>
      <c r="F8">
        <v>375</v>
      </c>
      <c r="G8" t="s">
        <v>932</v>
      </c>
    </row>
    <row r="9" spans="1:9" x14ac:dyDescent="0.25">
      <c r="A9">
        <v>1975</v>
      </c>
      <c r="B9" t="s">
        <v>429</v>
      </c>
      <c r="C9" t="s">
        <v>511</v>
      </c>
      <c r="D9" t="s">
        <v>512</v>
      </c>
      <c r="E9">
        <v>47</v>
      </c>
      <c r="F9">
        <v>250</v>
      </c>
      <c r="G9" t="s">
        <v>513</v>
      </c>
    </row>
    <row r="10" spans="1:9" x14ac:dyDescent="0.25">
      <c r="A10">
        <v>1978</v>
      </c>
      <c r="B10" t="s">
        <v>429</v>
      </c>
      <c r="C10" t="s">
        <v>577</v>
      </c>
      <c r="D10" t="s">
        <v>949</v>
      </c>
      <c r="E10">
        <v>90</v>
      </c>
      <c r="F10">
        <v>2000</v>
      </c>
      <c r="G10" t="s">
        <v>950</v>
      </c>
    </row>
    <row r="11" spans="1:9" x14ac:dyDescent="0.25">
      <c r="A11">
        <v>1979</v>
      </c>
      <c r="B11" t="s">
        <v>429</v>
      </c>
      <c r="C11" s="145" t="s">
        <v>963</v>
      </c>
      <c r="D11" t="s">
        <v>976</v>
      </c>
      <c r="E11">
        <v>77.3</v>
      </c>
      <c r="F11">
        <v>375</v>
      </c>
      <c r="G11" t="s">
        <v>977</v>
      </c>
    </row>
    <row r="12" spans="1:9" x14ac:dyDescent="0.25">
      <c r="A12">
        <v>1979</v>
      </c>
      <c r="B12" t="s">
        <v>429</v>
      </c>
      <c r="C12" s="145" t="s">
        <v>963</v>
      </c>
      <c r="D12" t="s">
        <v>966</v>
      </c>
      <c r="E12">
        <v>85</v>
      </c>
      <c r="F12">
        <v>400</v>
      </c>
      <c r="G12" t="s">
        <v>967</v>
      </c>
    </row>
    <row r="13" spans="1:9" x14ac:dyDescent="0.25">
      <c r="A13">
        <v>1979</v>
      </c>
      <c r="B13" t="s">
        <v>429</v>
      </c>
      <c r="C13" t="s">
        <v>577</v>
      </c>
      <c r="D13" t="s">
        <v>951</v>
      </c>
      <c r="E13">
        <v>84</v>
      </c>
      <c r="F13">
        <v>1000</v>
      </c>
      <c r="G13" t="s">
        <v>952</v>
      </c>
    </row>
    <row r="14" spans="1:9" x14ac:dyDescent="0.25">
      <c r="A14">
        <v>1980</v>
      </c>
      <c r="B14" t="s">
        <v>429</v>
      </c>
      <c r="C14" s="145" t="s">
        <v>963</v>
      </c>
      <c r="D14" t="s">
        <v>974</v>
      </c>
      <c r="E14">
        <v>85</v>
      </c>
      <c r="F14">
        <v>400</v>
      </c>
      <c r="G14" t="s">
        <v>975</v>
      </c>
    </row>
    <row r="15" spans="1:9" x14ac:dyDescent="0.25">
      <c r="A15">
        <v>1981</v>
      </c>
      <c r="B15" t="s">
        <v>429</v>
      </c>
      <c r="C15" s="145" t="s">
        <v>963</v>
      </c>
      <c r="D15" t="s">
        <v>998</v>
      </c>
      <c r="E15">
        <v>40.9</v>
      </c>
      <c r="F15">
        <v>55</v>
      </c>
      <c r="G15" t="s">
        <v>999</v>
      </c>
    </row>
    <row r="16" spans="1:9" x14ac:dyDescent="0.25">
      <c r="A16">
        <v>1981</v>
      </c>
      <c r="B16" t="s">
        <v>429</v>
      </c>
      <c r="C16" s="145" t="s">
        <v>963</v>
      </c>
      <c r="D16" t="s">
        <v>996</v>
      </c>
      <c r="E16">
        <v>40.9</v>
      </c>
      <c r="F16">
        <v>55</v>
      </c>
      <c r="G16" t="s">
        <v>997</v>
      </c>
    </row>
    <row r="17" spans="1:7" x14ac:dyDescent="0.25">
      <c r="A17">
        <v>1981</v>
      </c>
      <c r="B17" t="s">
        <v>429</v>
      </c>
      <c r="C17" t="s">
        <v>577</v>
      </c>
      <c r="D17" t="s">
        <v>933</v>
      </c>
      <c r="E17">
        <v>80.7</v>
      </c>
      <c r="F17">
        <v>390</v>
      </c>
      <c r="G17" t="s">
        <v>934</v>
      </c>
    </row>
    <row r="18" spans="1:7" x14ac:dyDescent="0.25">
      <c r="A18">
        <v>1981</v>
      </c>
      <c r="B18" t="s">
        <v>429</v>
      </c>
      <c r="C18" t="s">
        <v>511</v>
      </c>
      <c r="D18" t="s">
        <v>514</v>
      </c>
      <c r="E18">
        <v>93.3</v>
      </c>
      <c r="F18">
        <v>150</v>
      </c>
      <c r="G18" t="s">
        <v>516</v>
      </c>
    </row>
    <row r="19" spans="1:7" x14ac:dyDescent="0.25">
      <c r="A19">
        <v>1981</v>
      </c>
      <c r="B19" t="s">
        <v>429</v>
      </c>
      <c r="C19" t="s">
        <v>511</v>
      </c>
      <c r="D19" t="s">
        <v>514</v>
      </c>
      <c r="E19">
        <v>93.3</v>
      </c>
      <c r="F19">
        <v>150</v>
      </c>
      <c r="G19" t="s">
        <v>515</v>
      </c>
    </row>
    <row r="20" spans="1:7" x14ac:dyDescent="0.25">
      <c r="A20">
        <v>1982</v>
      </c>
      <c r="B20" t="s">
        <v>429</v>
      </c>
      <c r="C20" s="145" t="s">
        <v>963</v>
      </c>
      <c r="D20" t="s">
        <v>978</v>
      </c>
      <c r="E20">
        <v>76</v>
      </c>
      <c r="F20">
        <v>250</v>
      </c>
      <c r="G20" t="s">
        <v>979</v>
      </c>
    </row>
    <row r="21" spans="1:7" x14ac:dyDescent="0.25">
      <c r="A21">
        <v>1982</v>
      </c>
      <c r="B21" t="s">
        <v>429</v>
      </c>
      <c r="C21" t="s">
        <v>1000</v>
      </c>
      <c r="D21" t="s">
        <v>1005</v>
      </c>
      <c r="E21">
        <v>69</v>
      </c>
      <c r="F21">
        <v>360</v>
      </c>
      <c r="G21" t="s">
        <v>1006</v>
      </c>
    </row>
    <row r="22" spans="1:7" x14ac:dyDescent="0.25">
      <c r="A22">
        <v>1983</v>
      </c>
      <c r="B22" t="s">
        <v>429</v>
      </c>
      <c r="C22" t="s">
        <v>511</v>
      </c>
      <c r="D22" t="s">
        <v>518</v>
      </c>
      <c r="E22">
        <v>71</v>
      </c>
      <c r="F22">
        <v>70</v>
      </c>
      <c r="G22" t="s">
        <v>517</v>
      </c>
    </row>
    <row r="23" spans="1:7" x14ac:dyDescent="0.25">
      <c r="A23">
        <v>1984</v>
      </c>
      <c r="B23" t="s">
        <v>429</v>
      </c>
      <c r="C23" s="145" t="s">
        <v>963</v>
      </c>
      <c r="D23" t="s">
        <v>970</v>
      </c>
      <c r="E23">
        <v>125</v>
      </c>
      <c r="F23">
        <v>1000</v>
      </c>
      <c r="G23" t="s">
        <v>971</v>
      </c>
    </row>
    <row r="24" spans="1:7" x14ac:dyDescent="0.25">
      <c r="A24">
        <v>1984</v>
      </c>
      <c r="B24" t="s">
        <v>429</v>
      </c>
      <c r="C24" t="s">
        <v>577</v>
      </c>
      <c r="D24" t="s">
        <v>957</v>
      </c>
      <c r="E24">
        <v>95</v>
      </c>
      <c r="F24">
        <v>400</v>
      </c>
      <c r="G24" t="s">
        <v>958</v>
      </c>
    </row>
    <row r="25" spans="1:7" x14ac:dyDescent="0.25">
      <c r="A25">
        <v>1984</v>
      </c>
      <c r="B25" t="s">
        <v>429</v>
      </c>
      <c r="C25" t="s">
        <v>577</v>
      </c>
      <c r="D25" t="s">
        <v>955</v>
      </c>
      <c r="E25">
        <v>90</v>
      </c>
      <c r="F25">
        <v>2000</v>
      </c>
      <c r="G25" t="s">
        <v>956</v>
      </c>
    </row>
    <row r="26" spans="1:7" x14ac:dyDescent="0.25">
      <c r="A26">
        <v>1985</v>
      </c>
      <c r="B26" t="s">
        <v>429</v>
      </c>
      <c r="C26" t="s">
        <v>1033</v>
      </c>
      <c r="D26" t="s">
        <v>1034</v>
      </c>
      <c r="E26">
        <v>93.3</v>
      </c>
      <c r="F26">
        <v>200</v>
      </c>
      <c r="G26" t="s">
        <v>1035</v>
      </c>
    </row>
    <row r="27" spans="1:7" x14ac:dyDescent="0.25">
      <c r="A27">
        <v>1985</v>
      </c>
      <c r="B27" t="s">
        <v>429</v>
      </c>
      <c r="C27" t="s">
        <v>1000</v>
      </c>
      <c r="D27" t="s">
        <v>1021</v>
      </c>
      <c r="E27">
        <v>68</v>
      </c>
      <c r="F27">
        <v>70</v>
      </c>
      <c r="G27" t="s">
        <v>1022</v>
      </c>
    </row>
    <row r="28" spans="1:7" x14ac:dyDescent="0.25">
      <c r="A28">
        <v>1985</v>
      </c>
      <c r="B28" t="s">
        <v>429</v>
      </c>
      <c r="C28" t="s">
        <v>577</v>
      </c>
      <c r="D28" t="s">
        <v>953</v>
      </c>
      <c r="E28">
        <v>81</v>
      </c>
      <c r="F28">
        <v>1000</v>
      </c>
      <c r="G28" t="s">
        <v>954</v>
      </c>
    </row>
    <row r="29" spans="1:7" x14ac:dyDescent="0.25">
      <c r="A29">
        <v>1986</v>
      </c>
      <c r="B29" t="s">
        <v>429</v>
      </c>
      <c r="C29" t="s">
        <v>577</v>
      </c>
      <c r="D29" t="s">
        <v>935</v>
      </c>
      <c r="E29">
        <v>80.7</v>
      </c>
      <c r="F29">
        <v>390</v>
      </c>
      <c r="G29" t="s">
        <v>936</v>
      </c>
    </row>
    <row r="30" spans="1:7" x14ac:dyDescent="0.25">
      <c r="A30">
        <v>1986</v>
      </c>
      <c r="B30" t="s">
        <v>429</v>
      </c>
      <c r="C30" s="145" t="s">
        <v>963</v>
      </c>
      <c r="D30" t="s">
        <v>968</v>
      </c>
      <c r="E30">
        <v>100</v>
      </c>
      <c r="F30">
        <v>400</v>
      </c>
      <c r="G30" t="s">
        <v>969</v>
      </c>
    </row>
    <row r="31" spans="1:7" x14ac:dyDescent="0.25">
      <c r="A31">
        <v>1986</v>
      </c>
      <c r="B31" t="s">
        <v>429</v>
      </c>
      <c r="C31" s="145" t="s">
        <v>963</v>
      </c>
      <c r="D31" t="s">
        <v>990</v>
      </c>
      <c r="E31">
        <v>86</v>
      </c>
      <c r="F31">
        <v>100</v>
      </c>
      <c r="G31" t="s">
        <v>991</v>
      </c>
    </row>
    <row r="32" spans="1:7" x14ac:dyDescent="0.25">
      <c r="A32">
        <v>1987</v>
      </c>
      <c r="B32" t="s">
        <v>429</v>
      </c>
      <c r="C32" t="s">
        <v>1033</v>
      </c>
      <c r="D32" t="s">
        <v>1036</v>
      </c>
      <c r="E32">
        <v>69</v>
      </c>
      <c r="F32">
        <v>75</v>
      </c>
      <c r="G32" t="s">
        <v>1037</v>
      </c>
    </row>
    <row r="33" spans="1:7" x14ac:dyDescent="0.25">
      <c r="A33">
        <v>1987</v>
      </c>
      <c r="B33" t="s">
        <v>429</v>
      </c>
      <c r="C33" t="s">
        <v>1000</v>
      </c>
      <c r="D33" t="s">
        <v>1013</v>
      </c>
      <c r="E33">
        <v>54</v>
      </c>
      <c r="F33">
        <v>250</v>
      </c>
      <c r="G33" t="s">
        <v>1014</v>
      </c>
    </row>
    <row r="34" spans="1:7" x14ac:dyDescent="0.25">
      <c r="A34">
        <v>1987</v>
      </c>
      <c r="B34" t="s">
        <v>429</v>
      </c>
      <c r="C34" t="s">
        <v>577</v>
      </c>
      <c r="D34" t="s">
        <v>943</v>
      </c>
      <c r="E34">
        <v>78.8</v>
      </c>
      <c r="F34">
        <v>400</v>
      </c>
      <c r="G34" t="s">
        <v>944</v>
      </c>
    </row>
    <row r="35" spans="1:7" x14ac:dyDescent="0.25">
      <c r="A35">
        <v>1987</v>
      </c>
      <c r="B35" t="s">
        <v>429</v>
      </c>
      <c r="C35" s="145" t="s">
        <v>963</v>
      </c>
      <c r="D35" t="s">
        <v>980</v>
      </c>
      <c r="E35">
        <v>68.599999999999994</v>
      </c>
      <c r="F35">
        <v>175</v>
      </c>
      <c r="G35" t="s">
        <v>981</v>
      </c>
    </row>
    <row r="36" spans="1:7" x14ac:dyDescent="0.25">
      <c r="A36">
        <v>1988</v>
      </c>
      <c r="B36" t="s">
        <v>429</v>
      </c>
      <c r="C36" t="s">
        <v>1000</v>
      </c>
      <c r="D36" t="s">
        <v>1007</v>
      </c>
      <c r="E36">
        <v>78</v>
      </c>
      <c r="F36">
        <v>360</v>
      </c>
      <c r="G36" t="s">
        <v>1008</v>
      </c>
    </row>
    <row r="37" spans="1:7" x14ac:dyDescent="0.25">
      <c r="A37">
        <v>1988</v>
      </c>
      <c r="B37" t="s">
        <v>429</v>
      </c>
      <c r="C37" s="145" t="s">
        <v>963</v>
      </c>
      <c r="D37" t="s">
        <v>988</v>
      </c>
      <c r="E37">
        <v>80</v>
      </c>
      <c r="F37">
        <v>1500</v>
      </c>
      <c r="G37" t="s">
        <v>989</v>
      </c>
    </row>
    <row r="38" spans="1:7" x14ac:dyDescent="0.25">
      <c r="A38">
        <v>1988</v>
      </c>
      <c r="B38" t="s">
        <v>429</v>
      </c>
      <c r="C38" t="s">
        <v>1000</v>
      </c>
      <c r="D38" t="s">
        <v>1027</v>
      </c>
      <c r="E38">
        <v>66.7</v>
      </c>
      <c r="F38">
        <v>150</v>
      </c>
      <c r="G38" t="s">
        <v>1028</v>
      </c>
    </row>
    <row r="39" spans="1:7" x14ac:dyDescent="0.25">
      <c r="A39">
        <v>1989</v>
      </c>
      <c r="B39" t="s">
        <v>429</v>
      </c>
      <c r="C39" s="145" t="s">
        <v>963</v>
      </c>
      <c r="D39" t="s">
        <v>982</v>
      </c>
      <c r="E39">
        <v>90</v>
      </c>
      <c r="F39">
        <v>175</v>
      </c>
      <c r="G39" t="s">
        <v>983</v>
      </c>
    </row>
    <row r="40" spans="1:7" x14ac:dyDescent="0.25">
      <c r="A40">
        <v>1989</v>
      </c>
      <c r="B40" t="s">
        <v>429</v>
      </c>
      <c r="C40" t="s">
        <v>1000</v>
      </c>
      <c r="D40" t="s">
        <v>1019</v>
      </c>
      <c r="E40">
        <v>73</v>
      </c>
      <c r="F40">
        <v>150</v>
      </c>
      <c r="G40" t="s">
        <v>1020</v>
      </c>
    </row>
    <row r="41" spans="1:7" x14ac:dyDescent="0.25">
      <c r="A41">
        <v>1990</v>
      </c>
      <c r="B41" t="s">
        <v>429</v>
      </c>
      <c r="C41" s="145" t="s">
        <v>963</v>
      </c>
      <c r="D41" t="s">
        <v>992</v>
      </c>
      <c r="E41">
        <v>78.099999999999994</v>
      </c>
      <c r="F41">
        <v>32</v>
      </c>
      <c r="G41" t="s">
        <v>993</v>
      </c>
    </row>
    <row r="42" spans="1:7" x14ac:dyDescent="0.25">
      <c r="A42">
        <v>1991</v>
      </c>
      <c r="B42" t="s">
        <v>429</v>
      </c>
      <c r="C42" t="s">
        <v>1000</v>
      </c>
      <c r="D42" t="s">
        <v>1009</v>
      </c>
      <c r="E42">
        <v>82.5</v>
      </c>
      <c r="F42">
        <v>400</v>
      </c>
      <c r="G42" t="s">
        <v>1010</v>
      </c>
    </row>
    <row r="43" spans="1:7" x14ac:dyDescent="0.25">
      <c r="A43">
        <v>1991</v>
      </c>
      <c r="B43" t="s">
        <v>429</v>
      </c>
      <c r="C43" t="s">
        <v>1000</v>
      </c>
      <c r="D43" t="s">
        <v>1011</v>
      </c>
      <c r="E43">
        <v>76</v>
      </c>
      <c r="F43">
        <v>420</v>
      </c>
      <c r="G43" t="s">
        <v>1012</v>
      </c>
    </row>
    <row r="44" spans="1:7" x14ac:dyDescent="0.25">
      <c r="A44">
        <v>1991</v>
      </c>
      <c r="B44" t="s">
        <v>429</v>
      </c>
      <c r="C44" t="s">
        <v>577</v>
      </c>
      <c r="D44" t="s">
        <v>959</v>
      </c>
      <c r="E44">
        <v>84</v>
      </c>
      <c r="F44">
        <v>250</v>
      </c>
      <c r="G44" t="s">
        <v>960</v>
      </c>
    </row>
    <row r="45" spans="1:7" x14ac:dyDescent="0.25">
      <c r="A45">
        <v>1992</v>
      </c>
      <c r="B45" t="s">
        <v>429</v>
      </c>
      <c r="C45" s="145" t="s">
        <v>963</v>
      </c>
      <c r="D45" t="s">
        <v>986</v>
      </c>
      <c r="E45">
        <v>90</v>
      </c>
      <c r="F45">
        <v>400</v>
      </c>
      <c r="G45" t="s">
        <v>987</v>
      </c>
    </row>
    <row r="46" spans="1:7" x14ac:dyDescent="0.25">
      <c r="A46">
        <v>1992</v>
      </c>
      <c r="B46" t="s">
        <v>429</v>
      </c>
      <c r="C46" t="s">
        <v>1000</v>
      </c>
      <c r="D46" t="s">
        <v>1015</v>
      </c>
      <c r="E46">
        <v>67.599999999999994</v>
      </c>
      <c r="F46">
        <v>370</v>
      </c>
      <c r="G46" t="s">
        <v>1016</v>
      </c>
    </row>
    <row r="47" spans="1:7" x14ac:dyDescent="0.25">
      <c r="A47">
        <v>1993</v>
      </c>
      <c r="B47" t="s">
        <v>429</v>
      </c>
      <c r="C47" t="s">
        <v>1000</v>
      </c>
      <c r="D47" t="s">
        <v>1025</v>
      </c>
      <c r="E47">
        <v>67</v>
      </c>
      <c r="F47">
        <v>39</v>
      </c>
      <c r="G47" t="s">
        <v>1026</v>
      </c>
    </row>
    <row r="48" spans="1:7" x14ac:dyDescent="0.25">
      <c r="A48">
        <v>1994</v>
      </c>
      <c r="B48" t="s">
        <v>429</v>
      </c>
      <c r="C48" t="s">
        <v>555</v>
      </c>
      <c r="D48" t="s">
        <v>557</v>
      </c>
      <c r="E48">
        <v>85.7</v>
      </c>
      <c r="F48">
        <v>70</v>
      </c>
      <c r="G48" t="s">
        <v>556</v>
      </c>
    </row>
    <row r="49" spans="1:7" x14ac:dyDescent="0.25">
      <c r="A49">
        <v>1994</v>
      </c>
      <c r="B49" t="s">
        <v>429</v>
      </c>
      <c r="C49" t="s">
        <v>521</v>
      </c>
      <c r="D49" t="s">
        <v>522</v>
      </c>
      <c r="E49">
        <v>93.3</v>
      </c>
      <c r="F49">
        <v>38</v>
      </c>
      <c r="G49" t="s">
        <v>523</v>
      </c>
    </row>
    <row r="50" spans="1:7" x14ac:dyDescent="0.25">
      <c r="A50">
        <v>1996</v>
      </c>
      <c r="B50" t="s">
        <v>429</v>
      </c>
      <c r="C50" t="s">
        <v>1000</v>
      </c>
      <c r="D50" t="s">
        <v>1023</v>
      </c>
      <c r="E50">
        <v>73</v>
      </c>
      <c r="F50">
        <v>75</v>
      </c>
      <c r="G50" t="s">
        <v>1024</v>
      </c>
    </row>
    <row r="51" spans="1:7" x14ac:dyDescent="0.25">
      <c r="A51">
        <v>1996</v>
      </c>
      <c r="B51" t="s">
        <v>429</v>
      </c>
      <c r="C51" t="s">
        <v>577</v>
      </c>
      <c r="D51" t="s">
        <v>937</v>
      </c>
      <c r="E51">
        <v>78.2</v>
      </c>
      <c r="F51">
        <v>390</v>
      </c>
      <c r="G51" t="s">
        <v>938</v>
      </c>
    </row>
    <row r="52" spans="1:7" x14ac:dyDescent="0.25">
      <c r="A52">
        <v>1997</v>
      </c>
      <c r="B52" t="s">
        <v>429</v>
      </c>
      <c r="C52" t="s">
        <v>568</v>
      </c>
      <c r="D52" t="s">
        <v>569</v>
      </c>
      <c r="E52">
        <v>57.9</v>
      </c>
      <c r="F52">
        <v>38</v>
      </c>
      <c r="G52" t="s">
        <v>570</v>
      </c>
    </row>
    <row r="53" spans="1:7" x14ac:dyDescent="0.25">
      <c r="A53">
        <v>1997</v>
      </c>
      <c r="B53" t="s">
        <v>429</v>
      </c>
      <c r="C53" t="s">
        <v>550</v>
      </c>
      <c r="D53" t="s">
        <v>551</v>
      </c>
      <c r="E53">
        <v>90</v>
      </c>
      <c r="F53">
        <v>147</v>
      </c>
      <c r="G53" t="s">
        <v>552</v>
      </c>
    </row>
    <row r="54" spans="1:7" x14ac:dyDescent="0.25">
      <c r="A54">
        <v>1997</v>
      </c>
      <c r="B54" t="s">
        <v>429</v>
      </c>
      <c r="C54" t="s">
        <v>521</v>
      </c>
      <c r="D54" t="s">
        <v>528</v>
      </c>
      <c r="E54">
        <v>88.6</v>
      </c>
      <c r="F54">
        <v>70</v>
      </c>
      <c r="G54" t="s">
        <v>529</v>
      </c>
    </row>
    <row r="55" spans="1:7" x14ac:dyDescent="0.25">
      <c r="A55">
        <v>1997</v>
      </c>
      <c r="B55" t="s">
        <v>429</v>
      </c>
      <c r="C55" t="s">
        <v>521</v>
      </c>
      <c r="D55" t="s">
        <v>526</v>
      </c>
      <c r="E55">
        <v>87.2</v>
      </c>
      <c r="F55">
        <v>39</v>
      </c>
      <c r="G55" t="s">
        <v>527</v>
      </c>
    </row>
    <row r="56" spans="1:7" x14ac:dyDescent="0.25">
      <c r="A56">
        <v>1997</v>
      </c>
      <c r="B56" t="s">
        <v>429</v>
      </c>
      <c r="C56" t="s">
        <v>521</v>
      </c>
      <c r="D56" t="s">
        <v>524</v>
      </c>
      <c r="E56">
        <v>88.6</v>
      </c>
      <c r="F56">
        <v>70</v>
      </c>
      <c r="G56" t="s">
        <v>525</v>
      </c>
    </row>
    <row r="57" spans="1:7" x14ac:dyDescent="0.25">
      <c r="A57">
        <v>1997</v>
      </c>
      <c r="B57" t="s">
        <v>429</v>
      </c>
      <c r="C57" t="s">
        <v>1000</v>
      </c>
      <c r="D57" t="s">
        <v>1017</v>
      </c>
      <c r="E57">
        <v>71.5</v>
      </c>
      <c r="F57">
        <v>370</v>
      </c>
      <c r="G57" t="s">
        <v>1018</v>
      </c>
    </row>
    <row r="58" spans="1:7" x14ac:dyDescent="0.25">
      <c r="A58">
        <v>1999</v>
      </c>
      <c r="B58" t="s">
        <v>429</v>
      </c>
      <c r="C58" t="s">
        <v>1000</v>
      </c>
      <c r="D58" t="s">
        <v>1029</v>
      </c>
      <c r="E58">
        <v>47.1</v>
      </c>
      <c r="F58">
        <v>70</v>
      </c>
      <c r="G58" t="s">
        <v>1030</v>
      </c>
    </row>
    <row r="59" spans="1:7" x14ac:dyDescent="0.25">
      <c r="A59">
        <v>1999</v>
      </c>
      <c r="B59" t="s">
        <v>429</v>
      </c>
      <c r="C59" t="s">
        <v>521</v>
      </c>
      <c r="D59" t="s">
        <v>530</v>
      </c>
      <c r="E59">
        <v>95.6</v>
      </c>
      <c r="F59">
        <v>145</v>
      </c>
      <c r="G59" t="s">
        <v>531</v>
      </c>
    </row>
    <row r="60" spans="1:7" x14ac:dyDescent="0.25">
      <c r="A60">
        <v>1999</v>
      </c>
      <c r="B60" t="s">
        <v>429</v>
      </c>
      <c r="C60" t="s">
        <v>511</v>
      </c>
      <c r="D60" t="s">
        <v>519</v>
      </c>
      <c r="E60">
        <v>95.7</v>
      </c>
      <c r="F60">
        <v>70</v>
      </c>
      <c r="G60" t="s">
        <v>520</v>
      </c>
    </row>
    <row r="61" spans="1:7" x14ac:dyDescent="0.25">
      <c r="A61">
        <v>2000</v>
      </c>
      <c r="B61" t="s">
        <v>429</v>
      </c>
      <c r="C61" s="145" t="s">
        <v>963</v>
      </c>
      <c r="D61" t="s">
        <v>994</v>
      </c>
      <c r="E61">
        <v>105.7</v>
      </c>
      <c r="F61">
        <v>350</v>
      </c>
      <c r="G61" t="s">
        <v>995</v>
      </c>
    </row>
    <row r="62" spans="1:7" x14ac:dyDescent="0.25">
      <c r="A62">
        <v>2001</v>
      </c>
      <c r="B62" t="s">
        <v>429</v>
      </c>
      <c r="C62" t="s">
        <v>555</v>
      </c>
      <c r="D62" t="s">
        <v>560</v>
      </c>
      <c r="E62">
        <v>95.6</v>
      </c>
      <c r="F62">
        <v>230</v>
      </c>
      <c r="G62" t="s">
        <v>561</v>
      </c>
    </row>
    <row r="63" spans="1:7" x14ac:dyDescent="0.25">
      <c r="A63">
        <v>2001</v>
      </c>
      <c r="B63" t="s">
        <v>429</v>
      </c>
      <c r="C63" t="s">
        <v>521</v>
      </c>
      <c r="D63" t="s">
        <v>532</v>
      </c>
      <c r="E63">
        <v>85</v>
      </c>
      <c r="F63">
        <v>20</v>
      </c>
      <c r="G63" t="s">
        <v>533</v>
      </c>
    </row>
    <row r="64" spans="1:7" x14ac:dyDescent="0.25">
      <c r="A64">
        <v>2002</v>
      </c>
      <c r="B64" t="s">
        <v>429</v>
      </c>
      <c r="C64" t="s">
        <v>577</v>
      </c>
      <c r="D64" t="s">
        <v>961</v>
      </c>
      <c r="E64">
        <v>90</v>
      </c>
      <c r="F64">
        <v>400</v>
      </c>
      <c r="G64" t="s">
        <v>962</v>
      </c>
    </row>
    <row r="65" spans="1:7" x14ac:dyDescent="0.25">
      <c r="A65">
        <v>2002</v>
      </c>
      <c r="B65" t="s">
        <v>429</v>
      </c>
      <c r="C65" t="s">
        <v>555</v>
      </c>
      <c r="D65" t="s">
        <v>562</v>
      </c>
      <c r="E65">
        <v>104</v>
      </c>
      <c r="F65">
        <v>248</v>
      </c>
      <c r="G65" t="s">
        <v>563</v>
      </c>
    </row>
    <row r="66" spans="1:7" x14ac:dyDescent="0.25">
      <c r="A66">
        <v>2002</v>
      </c>
      <c r="B66" t="s">
        <v>429</v>
      </c>
      <c r="C66" t="s">
        <v>555</v>
      </c>
      <c r="D66" t="s">
        <v>558</v>
      </c>
      <c r="E66">
        <v>90</v>
      </c>
      <c r="F66">
        <v>150</v>
      </c>
      <c r="G66" t="s">
        <v>559</v>
      </c>
    </row>
    <row r="67" spans="1:7" x14ac:dyDescent="0.25">
      <c r="A67">
        <v>2002</v>
      </c>
      <c r="B67" t="s">
        <v>429</v>
      </c>
      <c r="C67" t="s">
        <v>550</v>
      </c>
      <c r="D67" t="s">
        <v>553</v>
      </c>
      <c r="E67">
        <v>66.7</v>
      </c>
      <c r="F67">
        <v>150</v>
      </c>
      <c r="G67" t="s">
        <v>554</v>
      </c>
    </row>
    <row r="68" spans="1:7" x14ac:dyDescent="0.25">
      <c r="A68">
        <v>2003</v>
      </c>
      <c r="B68" t="s">
        <v>429</v>
      </c>
      <c r="C68" t="s">
        <v>568</v>
      </c>
      <c r="D68" t="s">
        <v>571</v>
      </c>
      <c r="E68">
        <v>100</v>
      </c>
      <c r="F68">
        <v>38</v>
      </c>
      <c r="G68" t="s">
        <v>572</v>
      </c>
    </row>
    <row r="69" spans="1:7" x14ac:dyDescent="0.25">
      <c r="A69">
        <v>2003</v>
      </c>
      <c r="B69" t="s">
        <v>429</v>
      </c>
      <c r="C69" t="s">
        <v>555</v>
      </c>
      <c r="D69" t="s">
        <v>564</v>
      </c>
      <c r="E69">
        <v>100</v>
      </c>
      <c r="F69">
        <v>250</v>
      </c>
      <c r="G69" t="s">
        <v>565</v>
      </c>
    </row>
    <row r="70" spans="1:7" x14ac:dyDescent="0.25">
      <c r="A70">
        <v>2003</v>
      </c>
      <c r="B70" t="s">
        <v>429</v>
      </c>
      <c r="C70" t="s">
        <v>521</v>
      </c>
      <c r="D70" t="s">
        <v>534</v>
      </c>
      <c r="E70">
        <v>100</v>
      </c>
      <c r="F70">
        <v>145</v>
      </c>
      <c r="G70" t="s">
        <v>535</v>
      </c>
    </row>
    <row r="71" spans="1:7" x14ac:dyDescent="0.25">
      <c r="A71">
        <v>2003</v>
      </c>
      <c r="B71" t="s">
        <v>429</v>
      </c>
      <c r="C71" s="145" t="s">
        <v>963</v>
      </c>
      <c r="D71" t="s">
        <v>984</v>
      </c>
      <c r="E71">
        <v>103</v>
      </c>
      <c r="F71">
        <v>1500</v>
      </c>
      <c r="G71" t="s">
        <v>985</v>
      </c>
    </row>
    <row r="72" spans="1:7" x14ac:dyDescent="0.25">
      <c r="A72">
        <v>2003</v>
      </c>
      <c r="B72" t="s">
        <v>429</v>
      </c>
      <c r="C72" t="s">
        <v>1000</v>
      </c>
      <c r="D72" t="s">
        <v>1031</v>
      </c>
      <c r="E72">
        <v>65</v>
      </c>
      <c r="F72">
        <v>39</v>
      </c>
      <c r="G72" t="s">
        <v>1032</v>
      </c>
    </row>
    <row r="73" spans="1:7" x14ac:dyDescent="0.25">
      <c r="A73">
        <v>2005</v>
      </c>
      <c r="B73" t="s">
        <v>429</v>
      </c>
      <c r="C73" t="s">
        <v>568</v>
      </c>
      <c r="D73" t="s">
        <v>575</v>
      </c>
      <c r="E73">
        <v>48.8</v>
      </c>
      <c r="F73">
        <v>25</v>
      </c>
      <c r="G73" t="s">
        <v>576</v>
      </c>
    </row>
    <row r="74" spans="1:7" x14ac:dyDescent="0.25">
      <c r="A74">
        <v>2005</v>
      </c>
      <c r="B74" t="s">
        <v>429</v>
      </c>
      <c r="C74" t="s">
        <v>568</v>
      </c>
      <c r="D74" t="s">
        <v>573</v>
      </c>
      <c r="E74">
        <v>50</v>
      </c>
      <c r="F74">
        <v>20</v>
      </c>
      <c r="G74" s="6" t="s">
        <v>574</v>
      </c>
    </row>
    <row r="75" spans="1:7" x14ac:dyDescent="0.25">
      <c r="A75">
        <v>2005</v>
      </c>
      <c r="B75" t="s">
        <v>429</v>
      </c>
      <c r="C75" t="s">
        <v>521</v>
      </c>
      <c r="D75" t="s">
        <v>537</v>
      </c>
      <c r="E75">
        <v>97.3</v>
      </c>
      <c r="F75">
        <v>73</v>
      </c>
      <c r="G75" t="s">
        <v>536</v>
      </c>
    </row>
    <row r="76" spans="1:7" x14ac:dyDescent="0.25">
      <c r="A76">
        <v>2007</v>
      </c>
      <c r="B76" t="s">
        <v>429</v>
      </c>
      <c r="C76" t="s">
        <v>521</v>
      </c>
      <c r="D76" t="s">
        <v>540</v>
      </c>
      <c r="E76">
        <v>89.7</v>
      </c>
      <c r="F76">
        <v>39</v>
      </c>
      <c r="G76" t="s">
        <v>541</v>
      </c>
    </row>
    <row r="77" spans="1:7" x14ac:dyDescent="0.25">
      <c r="A77">
        <v>2007</v>
      </c>
      <c r="B77" t="s">
        <v>429</v>
      </c>
      <c r="C77" t="s">
        <v>521</v>
      </c>
      <c r="D77" t="s">
        <v>538</v>
      </c>
      <c r="E77">
        <v>86.3</v>
      </c>
      <c r="F77">
        <v>73</v>
      </c>
      <c r="G77" t="s">
        <v>539</v>
      </c>
    </row>
    <row r="78" spans="1:7" x14ac:dyDescent="0.25">
      <c r="A78">
        <v>2008</v>
      </c>
      <c r="B78" t="s">
        <v>429</v>
      </c>
      <c r="C78" t="s">
        <v>577</v>
      </c>
      <c r="D78" t="s">
        <v>941</v>
      </c>
      <c r="E78">
        <v>84.6</v>
      </c>
      <c r="F78">
        <v>390</v>
      </c>
      <c r="G78" t="s">
        <v>942</v>
      </c>
    </row>
    <row r="79" spans="1:7" x14ac:dyDescent="0.25">
      <c r="A79">
        <v>2010</v>
      </c>
      <c r="B79" t="s">
        <v>429</v>
      </c>
      <c r="C79" t="s">
        <v>521</v>
      </c>
      <c r="D79" t="s">
        <v>543</v>
      </c>
      <c r="E79">
        <v>97.3</v>
      </c>
      <c r="F79">
        <v>100</v>
      </c>
      <c r="G79" s="6" t="s">
        <v>542</v>
      </c>
    </row>
    <row r="80" spans="1:7" x14ac:dyDescent="0.25">
      <c r="A80">
        <v>2011</v>
      </c>
      <c r="B80" t="s">
        <v>429</v>
      </c>
      <c r="C80" t="s">
        <v>521</v>
      </c>
      <c r="D80" t="s">
        <v>546</v>
      </c>
      <c r="E80">
        <v>100</v>
      </c>
      <c r="F80">
        <v>72</v>
      </c>
      <c r="G80" s="6" t="s">
        <v>547</v>
      </c>
    </row>
    <row r="81" spans="1:7" x14ac:dyDescent="0.25">
      <c r="A81">
        <v>2011</v>
      </c>
      <c r="B81" t="s">
        <v>429</v>
      </c>
      <c r="C81" t="s">
        <v>521</v>
      </c>
      <c r="D81" t="s">
        <v>544</v>
      </c>
      <c r="E81">
        <v>106.8</v>
      </c>
      <c r="F81">
        <v>73</v>
      </c>
      <c r="G81" t="s">
        <v>545</v>
      </c>
    </row>
    <row r="82" spans="1:7" x14ac:dyDescent="0.25">
      <c r="A82">
        <v>2012</v>
      </c>
      <c r="B82" t="s">
        <v>429</v>
      </c>
      <c r="C82" t="s">
        <v>577</v>
      </c>
      <c r="D82" t="s">
        <v>939</v>
      </c>
      <c r="E82">
        <v>83.8</v>
      </c>
      <c r="F82">
        <v>382</v>
      </c>
      <c r="G82" t="s">
        <v>940</v>
      </c>
    </row>
    <row r="83" spans="1:7" x14ac:dyDescent="0.25">
      <c r="A83">
        <v>2012</v>
      </c>
      <c r="B83" t="s">
        <v>429</v>
      </c>
      <c r="C83" t="s">
        <v>577</v>
      </c>
      <c r="D83" t="s">
        <v>945</v>
      </c>
      <c r="E83">
        <v>72</v>
      </c>
      <c r="F83">
        <v>250</v>
      </c>
      <c r="G83" t="s">
        <v>946</v>
      </c>
    </row>
    <row r="84" spans="1:7" x14ac:dyDescent="0.25">
      <c r="A84">
        <v>2015</v>
      </c>
      <c r="B84" t="s">
        <v>429</v>
      </c>
      <c r="C84" t="s">
        <v>555</v>
      </c>
      <c r="D84" t="s">
        <v>566</v>
      </c>
      <c r="E84">
        <v>88</v>
      </c>
      <c r="F84">
        <v>85</v>
      </c>
      <c r="G84" t="s">
        <v>567</v>
      </c>
    </row>
    <row r="85" spans="1:7" x14ac:dyDescent="0.25">
      <c r="A85">
        <v>2017</v>
      </c>
      <c r="B85" t="s">
        <v>429</v>
      </c>
      <c r="C85" t="s">
        <v>521</v>
      </c>
      <c r="D85" t="s">
        <v>548</v>
      </c>
      <c r="E85">
        <v>120.5</v>
      </c>
      <c r="F85">
        <v>73</v>
      </c>
      <c r="G85" t="s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H38"/>
  <sheetViews>
    <sheetView zoomScale="70" zoomScaleNormal="70" workbookViewId="0">
      <pane ySplit="1" topLeftCell="A2" activePane="bottomLeft" state="frozen"/>
      <selection pane="bottomLeft" activeCell="E23" sqref="E23"/>
    </sheetView>
  </sheetViews>
  <sheetFormatPr defaultColWidth="8.7109375" defaultRowHeight="15" x14ac:dyDescent="0.25"/>
  <cols>
    <col min="2" max="2" width="13.28515625" bestFit="1" customWidth="1"/>
    <col min="3" max="3" width="56.7109375" bestFit="1" customWidth="1"/>
    <col min="4" max="4" width="24.7109375" customWidth="1"/>
    <col min="5" max="5" width="29.42578125" style="3" customWidth="1"/>
    <col min="6" max="6" width="27.42578125" style="3" customWidth="1"/>
    <col min="7" max="7" width="20.28515625" customWidth="1"/>
    <col min="8" max="8" width="16.42578125" customWidth="1"/>
  </cols>
  <sheetData>
    <row r="1" spans="1:8" x14ac:dyDescent="0.25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</row>
    <row r="2" spans="1:8" x14ac:dyDescent="0.25">
      <c r="A2">
        <v>1964</v>
      </c>
      <c r="B2" t="s">
        <v>259</v>
      </c>
      <c r="C2" t="s">
        <v>799</v>
      </c>
      <c r="D2" t="s">
        <v>115</v>
      </c>
      <c r="E2" s="3">
        <v>21</v>
      </c>
      <c r="F2" s="3">
        <v>500</v>
      </c>
      <c r="G2" t="s">
        <v>116</v>
      </c>
    </row>
    <row r="3" spans="1:8" x14ac:dyDescent="0.25">
      <c r="A3">
        <v>1966</v>
      </c>
      <c r="B3" t="s">
        <v>259</v>
      </c>
      <c r="C3" t="s">
        <v>799</v>
      </c>
      <c r="D3" t="s">
        <v>119</v>
      </c>
      <c r="E3" s="3">
        <v>26.2</v>
      </c>
      <c r="F3" s="3">
        <v>420</v>
      </c>
      <c r="G3" t="s">
        <v>120</v>
      </c>
    </row>
    <row r="4" spans="1:8" x14ac:dyDescent="0.25">
      <c r="A4">
        <v>1966</v>
      </c>
      <c r="B4" t="s">
        <v>259</v>
      </c>
      <c r="C4" t="s">
        <v>800</v>
      </c>
      <c r="D4" t="s">
        <v>801</v>
      </c>
      <c r="E4" s="3">
        <v>30</v>
      </c>
      <c r="F4" s="3">
        <v>100</v>
      </c>
      <c r="G4" t="s">
        <v>802</v>
      </c>
    </row>
    <row r="5" spans="1:8" x14ac:dyDescent="0.25">
      <c r="A5">
        <v>1969</v>
      </c>
      <c r="B5" t="s">
        <v>259</v>
      </c>
      <c r="C5" t="s">
        <v>800</v>
      </c>
      <c r="D5" t="s">
        <v>121</v>
      </c>
      <c r="E5" s="3">
        <v>18</v>
      </c>
      <c r="F5" s="3">
        <v>50</v>
      </c>
      <c r="G5" t="s">
        <v>122</v>
      </c>
    </row>
    <row r="6" spans="1:8" x14ac:dyDescent="0.25">
      <c r="A6">
        <v>1985</v>
      </c>
      <c r="B6" t="s">
        <v>259</v>
      </c>
      <c r="C6" t="s">
        <v>799</v>
      </c>
      <c r="D6" t="s">
        <v>117</v>
      </c>
      <c r="E6" s="3">
        <v>17</v>
      </c>
      <c r="F6" s="3">
        <v>300</v>
      </c>
      <c r="G6" t="s">
        <v>118</v>
      </c>
    </row>
    <row r="7" spans="1:8" x14ac:dyDescent="0.25">
      <c r="A7">
        <v>1986</v>
      </c>
      <c r="B7" t="s">
        <v>259</v>
      </c>
      <c r="C7" t="s">
        <v>834</v>
      </c>
      <c r="D7" t="s">
        <v>835</v>
      </c>
      <c r="E7" s="3">
        <v>20</v>
      </c>
      <c r="F7" s="3">
        <v>75</v>
      </c>
      <c r="G7" t="s">
        <v>836</v>
      </c>
    </row>
    <row r="8" spans="1:8" x14ac:dyDescent="0.25">
      <c r="A8">
        <v>1986</v>
      </c>
      <c r="B8" t="s">
        <v>259</v>
      </c>
      <c r="C8" t="s">
        <v>804</v>
      </c>
      <c r="D8" t="s">
        <v>127</v>
      </c>
      <c r="E8" s="3">
        <v>16.8</v>
      </c>
      <c r="F8" s="3">
        <v>250</v>
      </c>
      <c r="G8" t="s">
        <v>128</v>
      </c>
    </row>
    <row r="9" spans="1:8" x14ac:dyDescent="0.25">
      <c r="A9">
        <v>1987</v>
      </c>
      <c r="B9" t="s">
        <v>259</v>
      </c>
      <c r="C9" t="s">
        <v>829</v>
      </c>
      <c r="D9" t="s">
        <v>832</v>
      </c>
      <c r="E9" s="3">
        <v>19</v>
      </c>
      <c r="F9" s="3">
        <v>42</v>
      </c>
      <c r="G9" t="s">
        <v>833</v>
      </c>
    </row>
    <row r="10" spans="1:8" x14ac:dyDescent="0.25">
      <c r="A10">
        <v>1987</v>
      </c>
      <c r="B10" t="s">
        <v>259</v>
      </c>
      <c r="C10" t="s">
        <v>821</v>
      </c>
      <c r="D10" t="s">
        <v>822</v>
      </c>
      <c r="E10" s="3">
        <v>17.100000000000001</v>
      </c>
      <c r="F10" s="3">
        <v>51</v>
      </c>
      <c r="G10" t="s">
        <v>823</v>
      </c>
    </row>
    <row r="11" spans="1:8" x14ac:dyDescent="0.25">
      <c r="A11">
        <v>1987</v>
      </c>
      <c r="B11" t="s">
        <v>259</v>
      </c>
      <c r="C11" t="s">
        <v>829</v>
      </c>
      <c r="D11" t="s">
        <v>150</v>
      </c>
      <c r="E11" s="3">
        <v>20</v>
      </c>
      <c r="F11" s="3">
        <v>50</v>
      </c>
      <c r="G11" t="s">
        <v>151</v>
      </c>
    </row>
    <row r="12" spans="1:8" x14ac:dyDescent="0.25">
      <c r="A12">
        <v>1988</v>
      </c>
      <c r="B12" t="s">
        <v>259</v>
      </c>
      <c r="C12" t="s">
        <v>829</v>
      </c>
      <c r="D12" t="s">
        <v>830</v>
      </c>
      <c r="E12" s="3">
        <v>19</v>
      </c>
      <c r="F12" s="3">
        <v>50</v>
      </c>
      <c r="G12" t="s">
        <v>831</v>
      </c>
    </row>
    <row r="13" spans="1:8" x14ac:dyDescent="0.25">
      <c r="A13">
        <v>1988</v>
      </c>
      <c r="B13" t="s">
        <v>259</v>
      </c>
      <c r="C13" t="s">
        <v>829</v>
      </c>
      <c r="D13" t="s">
        <v>154</v>
      </c>
      <c r="E13" s="3">
        <v>18</v>
      </c>
      <c r="F13" s="3">
        <v>50</v>
      </c>
      <c r="G13" t="s">
        <v>155</v>
      </c>
    </row>
    <row r="14" spans="1:8" x14ac:dyDescent="0.25">
      <c r="A14">
        <v>1989</v>
      </c>
      <c r="B14" t="s">
        <v>259</v>
      </c>
      <c r="C14" t="s">
        <v>821</v>
      </c>
      <c r="D14" t="s">
        <v>824</v>
      </c>
      <c r="E14" s="3">
        <v>18.100000000000001</v>
      </c>
      <c r="F14" s="3">
        <v>72</v>
      </c>
      <c r="G14" t="s">
        <v>825</v>
      </c>
    </row>
    <row r="15" spans="1:8" x14ac:dyDescent="0.25">
      <c r="A15">
        <v>1989</v>
      </c>
      <c r="B15" t="s">
        <v>259</v>
      </c>
      <c r="C15" t="s">
        <v>805</v>
      </c>
      <c r="D15" t="s">
        <v>808</v>
      </c>
      <c r="E15" s="3">
        <v>13.5</v>
      </c>
      <c r="F15" s="3">
        <v>100</v>
      </c>
      <c r="G15" t="s">
        <v>809</v>
      </c>
    </row>
    <row r="16" spans="1:8" x14ac:dyDescent="0.25">
      <c r="A16">
        <v>1989</v>
      </c>
      <c r="B16" t="s">
        <v>259</v>
      </c>
      <c r="C16" t="s">
        <v>805</v>
      </c>
      <c r="D16" t="s">
        <v>808</v>
      </c>
      <c r="E16" s="3">
        <v>15.3</v>
      </c>
      <c r="F16" s="3">
        <v>150</v>
      </c>
      <c r="G16" t="s">
        <v>810</v>
      </c>
    </row>
    <row r="17" spans="1:7" x14ac:dyDescent="0.25">
      <c r="A17">
        <v>1989</v>
      </c>
      <c r="B17" t="s">
        <v>259</v>
      </c>
      <c r="C17" t="s">
        <v>805</v>
      </c>
      <c r="D17" t="s">
        <v>811</v>
      </c>
      <c r="E17" s="3">
        <v>13.9</v>
      </c>
      <c r="F17" s="3">
        <v>75</v>
      </c>
      <c r="G17" t="s">
        <v>812</v>
      </c>
    </row>
    <row r="18" spans="1:7" x14ac:dyDescent="0.25">
      <c r="A18">
        <v>1989</v>
      </c>
      <c r="B18" t="s">
        <v>259</v>
      </c>
      <c r="C18" t="s">
        <v>805</v>
      </c>
      <c r="D18" t="s">
        <v>806</v>
      </c>
      <c r="E18" s="3">
        <v>13.5</v>
      </c>
      <c r="F18" s="3">
        <v>100</v>
      </c>
      <c r="G18" t="s">
        <v>807</v>
      </c>
    </row>
    <row r="19" spans="1:7" x14ac:dyDescent="0.25">
      <c r="A19">
        <v>1989</v>
      </c>
      <c r="B19" t="s">
        <v>259</v>
      </c>
      <c r="C19" t="s">
        <v>804</v>
      </c>
      <c r="D19" t="s">
        <v>125</v>
      </c>
      <c r="E19" s="3">
        <v>24</v>
      </c>
      <c r="F19" s="3">
        <v>1000</v>
      </c>
      <c r="G19" t="s">
        <v>126</v>
      </c>
    </row>
    <row r="20" spans="1:7" x14ac:dyDescent="0.25">
      <c r="A20">
        <v>1990</v>
      </c>
      <c r="B20" t="s">
        <v>259</v>
      </c>
      <c r="C20" t="s">
        <v>804</v>
      </c>
      <c r="D20" t="s">
        <v>813</v>
      </c>
      <c r="E20" s="3">
        <v>14.5</v>
      </c>
      <c r="F20" s="3">
        <v>75</v>
      </c>
      <c r="G20" t="s">
        <v>814</v>
      </c>
    </row>
    <row r="21" spans="1:7" x14ac:dyDescent="0.25">
      <c r="A21">
        <v>1990</v>
      </c>
      <c r="B21" t="s">
        <v>259</v>
      </c>
      <c r="C21" t="s">
        <v>804</v>
      </c>
      <c r="D21" t="s">
        <v>130</v>
      </c>
      <c r="E21" s="3">
        <v>16.8</v>
      </c>
      <c r="F21" s="3">
        <v>250</v>
      </c>
      <c r="G21" t="s">
        <v>129</v>
      </c>
    </row>
    <row r="22" spans="1:7" x14ac:dyDescent="0.25">
      <c r="A22">
        <v>1991</v>
      </c>
      <c r="B22" t="s">
        <v>259</v>
      </c>
      <c r="C22" t="s">
        <v>805</v>
      </c>
      <c r="D22" t="s">
        <v>815</v>
      </c>
      <c r="E22" s="3">
        <v>13.5</v>
      </c>
      <c r="F22" s="3">
        <v>60</v>
      </c>
      <c r="G22" t="s">
        <v>816</v>
      </c>
    </row>
    <row r="23" spans="1:7" x14ac:dyDescent="0.25">
      <c r="A23">
        <v>1991</v>
      </c>
      <c r="B23" t="s">
        <v>259</v>
      </c>
      <c r="C23" t="s">
        <v>805</v>
      </c>
      <c r="D23" t="s">
        <v>140</v>
      </c>
      <c r="E23" s="3">
        <v>14.5</v>
      </c>
      <c r="F23" s="3">
        <v>100</v>
      </c>
      <c r="G23" t="s">
        <v>141</v>
      </c>
    </row>
    <row r="24" spans="1:7" x14ac:dyDescent="0.25">
      <c r="A24">
        <v>1992</v>
      </c>
      <c r="B24" t="s">
        <v>259</v>
      </c>
      <c r="C24" t="s">
        <v>829</v>
      </c>
      <c r="D24" t="s">
        <v>152</v>
      </c>
      <c r="E24" s="3">
        <v>20</v>
      </c>
      <c r="F24" s="3">
        <v>20</v>
      </c>
      <c r="G24" t="s">
        <v>153</v>
      </c>
    </row>
    <row r="25" spans="1:7" x14ac:dyDescent="0.25">
      <c r="A25">
        <v>1994</v>
      </c>
      <c r="B25" t="s">
        <v>259</v>
      </c>
      <c r="C25" t="s">
        <v>821</v>
      </c>
      <c r="D25" t="s">
        <v>826</v>
      </c>
      <c r="E25" s="3">
        <v>13.5</v>
      </c>
      <c r="F25" s="3">
        <v>50</v>
      </c>
      <c r="G25" t="s">
        <v>827</v>
      </c>
    </row>
    <row r="26" spans="1:7" x14ac:dyDescent="0.25">
      <c r="A26">
        <v>1994</v>
      </c>
      <c r="B26" t="s">
        <v>259</v>
      </c>
      <c r="C26" t="s">
        <v>805</v>
      </c>
      <c r="D26" t="s">
        <v>142</v>
      </c>
      <c r="E26" s="3">
        <v>14</v>
      </c>
      <c r="F26" s="3">
        <v>60</v>
      </c>
      <c r="G26" t="s">
        <v>143</v>
      </c>
    </row>
    <row r="27" spans="1:7" x14ac:dyDescent="0.25">
      <c r="A27">
        <v>1994</v>
      </c>
      <c r="B27" t="s">
        <v>259</v>
      </c>
      <c r="C27" t="s">
        <v>804</v>
      </c>
      <c r="D27" t="s">
        <v>142</v>
      </c>
      <c r="E27" s="3">
        <v>14</v>
      </c>
      <c r="F27" s="3">
        <v>60</v>
      </c>
      <c r="G27" t="s">
        <v>143</v>
      </c>
    </row>
    <row r="28" spans="1:7" x14ac:dyDescent="0.25">
      <c r="A28">
        <v>1997</v>
      </c>
      <c r="B28" t="s">
        <v>259</v>
      </c>
      <c r="C28" t="s">
        <v>837</v>
      </c>
      <c r="D28" t="s">
        <v>146</v>
      </c>
      <c r="E28" s="3">
        <v>10.5</v>
      </c>
      <c r="F28" s="3">
        <v>50</v>
      </c>
      <c r="G28" t="s">
        <v>147</v>
      </c>
    </row>
    <row r="29" spans="1:7" x14ac:dyDescent="0.25">
      <c r="A29">
        <v>2001</v>
      </c>
      <c r="B29" t="s">
        <v>259</v>
      </c>
      <c r="C29" t="s">
        <v>114</v>
      </c>
      <c r="D29" t="s">
        <v>56</v>
      </c>
      <c r="E29" s="3">
        <v>20</v>
      </c>
      <c r="G29" t="s">
        <v>9</v>
      </c>
    </row>
    <row r="30" spans="1:7" x14ac:dyDescent="0.25">
      <c r="A30">
        <v>2004</v>
      </c>
      <c r="B30" t="s">
        <v>259</v>
      </c>
      <c r="C30" t="s">
        <v>805</v>
      </c>
      <c r="D30" t="s">
        <v>817</v>
      </c>
      <c r="E30" s="3">
        <v>10.8</v>
      </c>
      <c r="F30" s="3">
        <v>60</v>
      </c>
      <c r="G30" t="s">
        <v>818</v>
      </c>
    </row>
    <row r="31" spans="1:7" x14ac:dyDescent="0.25">
      <c r="A31">
        <v>2004</v>
      </c>
      <c r="B31" t="s">
        <v>259</v>
      </c>
      <c r="C31" t="s">
        <v>804</v>
      </c>
      <c r="D31" t="s">
        <v>144</v>
      </c>
      <c r="E31" s="3">
        <v>13.7</v>
      </c>
      <c r="F31" s="3">
        <v>60</v>
      </c>
      <c r="G31" s="4" t="s">
        <v>145</v>
      </c>
    </row>
    <row r="32" spans="1:7" x14ac:dyDescent="0.25">
      <c r="A32">
        <v>2004</v>
      </c>
      <c r="B32" t="s">
        <v>259</v>
      </c>
      <c r="C32" t="s">
        <v>805</v>
      </c>
      <c r="D32" t="s">
        <v>819</v>
      </c>
      <c r="E32" s="3">
        <v>13.7</v>
      </c>
      <c r="F32" s="3">
        <v>60</v>
      </c>
      <c r="G32" s="4" t="s">
        <v>820</v>
      </c>
    </row>
    <row r="33" spans="1:7" x14ac:dyDescent="0.25">
      <c r="A33">
        <v>2005</v>
      </c>
      <c r="B33" t="s">
        <v>259</v>
      </c>
      <c r="C33" t="s">
        <v>803</v>
      </c>
      <c r="D33" t="s">
        <v>123</v>
      </c>
      <c r="E33" s="3">
        <v>13.7</v>
      </c>
      <c r="F33" s="3">
        <v>60</v>
      </c>
      <c r="G33" t="s">
        <v>124</v>
      </c>
    </row>
    <row r="34" spans="1:7" x14ac:dyDescent="0.25">
      <c r="A34">
        <v>2006</v>
      </c>
      <c r="B34" t="s">
        <v>259</v>
      </c>
      <c r="C34" t="s">
        <v>837</v>
      </c>
      <c r="D34" t="s">
        <v>148</v>
      </c>
      <c r="E34" s="3">
        <v>12.3</v>
      </c>
      <c r="F34" s="3">
        <v>40</v>
      </c>
      <c r="G34" t="s">
        <v>149</v>
      </c>
    </row>
    <row r="35" spans="1:7" x14ac:dyDescent="0.25">
      <c r="A35">
        <v>2008</v>
      </c>
      <c r="B35" t="s">
        <v>259</v>
      </c>
      <c r="C35" t="s">
        <v>828</v>
      </c>
      <c r="D35" t="s">
        <v>131</v>
      </c>
      <c r="E35" s="3">
        <v>20.7</v>
      </c>
      <c r="F35" s="3">
        <v>30</v>
      </c>
      <c r="G35" t="s">
        <v>132</v>
      </c>
    </row>
    <row r="36" spans="1:7" x14ac:dyDescent="0.25">
      <c r="A36">
        <v>2010</v>
      </c>
      <c r="B36" t="s">
        <v>259</v>
      </c>
      <c r="C36" t="s">
        <v>113</v>
      </c>
      <c r="D36" t="s">
        <v>56</v>
      </c>
      <c r="E36" s="3">
        <v>18.100000000000001</v>
      </c>
      <c r="G36" t="s">
        <v>65</v>
      </c>
    </row>
    <row r="37" spans="1:7" x14ac:dyDescent="0.25">
      <c r="A37">
        <v>2012</v>
      </c>
      <c r="B37" t="s">
        <v>259</v>
      </c>
      <c r="C37" t="s">
        <v>257</v>
      </c>
      <c r="D37" t="s">
        <v>249</v>
      </c>
      <c r="E37" s="3">
        <v>11</v>
      </c>
      <c r="F37" s="3">
        <v>65</v>
      </c>
      <c r="G37" s="4" t="s">
        <v>260</v>
      </c>
    </row>
    <row r="38" spans="1:7" x14ac:dyDescent="0.25">
      <c r="A38">
        <v>2015</v>
      </c>
      <c r="B38" t="s">
        <v>259</v>
      </c>
      <c r="C38" t="s">
        <v>110</v>
      </c>
      <c r="D38" t="s">
        <v>56</v>
      </c>
      <c r="E38" s="3">
        <v>17.5</v>
      </c>
      <c r="G38" t="s">
        <v>66</v>
      </c>
    </row>
  </sheetData>
  <hyperlinks>
    <hyperlink ref="G31" r:id="rId1" xr:uid="{00000000-0004-0000-1500-000000000000}"/>
    <hyperlink ref="G37" r:id="rId2" xr:uid="{00000000-0004-0000-15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H48"/>
  <sheetViews>
    <sheetView topLeftCell="A6" zoomScale="70" zoomScaleNormal="70" workbookViewId="0">
      <selection activeCell="Q55" sqref="Q55"/>
    </sheetView>
  </sheetViews>
  <sheetFormatPr defaultColWidth="8.7109375" defaultRowHeight="15" x14ac:dyDescent="0.25"/>
  <cols>
    <col min="2" max="2" width="17.42578125" bestFit="1" customWidth="1"/>
    <col min="3" max="3" width="30.7109375" customWidth="1"/>
    <col min="4" max="4" width="38.140625" customWidth="1"/>
    <col min="5" max="6" width="26.28515625" style="3" customWidth="1"/>
    <col min="7" max="7" width="28.28515625" customWidth="1"/>
  </cols>
  <sheetData>
    <row r="1" spans="1:8" s="1" customFormat="1" x14ac:dyDescent="0.25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</row>
    <row r="2" spans="1:8" x14ac:dyDescent="0.25">
      <c r="A2">
        <v>1880</v>
      </c>
      <c r="B2" t="s">
        <v>251</v>
      </c>
      <c r="C2" t="s">
        <v>838</v>
      </c>
      <c r="D2" t="s">
        <v>12</v>
      </c>
      <c r="E2" s="3">
        <v>1.4</v>
      </c>
      <c r="G2" t="s">
        <v>13</v>
      </c>
    </row>
    <row r="3" spans="1:8" x14ac:dyDescent="0.25">
      <c r="A3">
        <v>1882</v>
      </c>
      <c r="B3" t="s">
        <v>251</v>
      </c>
      <c r="C3" t="s">
        <v>838</v>
      </c>
      <c r="D3" t="s">
        <v>14</v>
      </c>
      <c r="E3" s="3">
        <v>2.2000000000000002</v>
      </c>
      <c r="F3" s="3">
        <v>90</v>
      </c>
      <c r="G3" t="s">
        <v>15</v>
      </c>
    </row>
    <row r="4" spans="1:8" x14ac:dyDescent="0.25">
      <c r="A4">
        <v>1882</v>
      </c>
      <c r="B4" t="s">
        <v>251</v>
      </c>
      <c r="C4" t="s">
        <v>842</v>
      </c>
      <c r="D4" t="s">
        <v>95</v>
      </c>
      <c r="E4" s="3">
        <v>2.6</v>
      </c>
      <c r="F4" s="3">
        <v>97</v>
      </c>
      <c r="G4" t="s">
        <v>96</v>
      </c>
    </row>
    <row r="5" spans="1:8" x14ac:dyDescent="0.25">
      <c r="A5">
        <v>1883</v>
      </c>
      <c r="B5" t="s">
        <v>251</v>
      </c>
      <c r="C5" t="s">
        <v>842</v>
      </c>
      <c r="D5" t="s">
        <v>97</v>
      </c>
      <c r="E5" s="3">
        <v>2.5</v>
      </c>
      <c r="F5" s="3">
        <v>32</v>
      </c>
      <c r="G5" t="s">
        <v>98</v>
      </c>
    </row>
    <row r="6" spans="1:8" x14ac:dyDescent="0.25">
      <c r="A6">
        <v>1883</v>
      </c>
      <c r="B6" t="s">
        <v>251</v>
      </c>
      <c r="C6" t="s">
        <v>838</v>
      </c>
      <c r="D6" t="s">
        <v>29</v>
      </c>
      <c r="E6" s="3">
        <v>2.7</v>
      </c>
      <c r="F6" s="3">
        <v>75</v>
      </c>
      <c r="G6" t="s">
        <v>30</v>
      </c>
    </row>
    <row r="7" spans="1:8" x14ac:dyDescent="0.25">
      <c r="A7">
        <v>1883</v>
      </c>
      <c r="B7" t="s">
        <v>251</v>
      </c>
      <c r="C7" t="s">
        <v>838</v>
      </c>
      <c r="D7" t="s">
        <v>840</v>
      </c>
      <c r="E7" s="3">
        <v>3.7</v>
      </c>
      <c r="F7" s="3">
        <v>55</v>
      </c>
      <c r="G7" t="s">
        <v>841</v>
      </c>
    </row>
    <row r="8" spans="1:8" x14ac:dyDescent="0.25">
      <c r="A8">
        <v>1884</v>
      </c>
      <c r="B8" t="s">
        <v>251</v>
      </c>
      <c r="C8" t="s">
        <v>838</v>
      </c>
      <c r="D8" t="s">
        <v>28</v>
      </c>
      <c r="E8" s="3">
        <v>2.8</v>
      </c>
      <c r="F8" s="3">
        <v>72</v>
      </c>
      <c r="G8" s="4" t="s">
        <v>23</v>
      </c>
    </row>
    <row r="9" spans="1:8" x14ac:dyDescent="0.25">
      <c r="A9">
        <v>1885</v>
      </c>
      <c r="B9" t="s">
        <v>251</v>
      </c>
      <c r="C9" t="s">
        <v>838</v>
      </c>
      <c r="D9" t="s">
        <v>91</v>
      </c>
      <c r="E9" s="3">
        <v>2.2000000000000002</v>
      </c>
      <c r="F9" s="3">
        <v>90</v>
      </c>
      <c r="G9" t="s">
        <v>92</v>
      </c>
    </row>
    <row r="10" spans="1:8" x14ac:dyDescent="0.25">
      <c r="A10">
        <v>1885</v>
      </c>
      <c r="B10" t="s">
        <v>251</v>
      </c>
      <c r="C10" t="s">
        <v>838</v>
      </c>
      <c r="D10" t="s">
        <v>91</v>
      </c>
      <c r="E10" s="3">
        <v>2.2000000000000002</v>
      </c>
      <c r="F10" s="3">
        <v>90</v>
      </c>
      <c r="G10" t="s">
        <v>839</v>
      </c>
    </row>
    <row r="11" spans="1:8" x14ac:dyDescent="0.25">
      <c r="A11">
        <v>1887</v>
      </c>
      <c r="B11" t="s">
        <v>251</v>
      </c>
      <c r="C11" t="s">
        <v>838</v>
      </c>
      <c r="D11" t="s">
        <v>93</v>
      </c>
      <c r="E11" s="3">
        <v>2.2000000000000002</v>
      </c>
      <c r="F11" s="3">
        <v>90</v>
      </c>
      <c r="G11" t="s">
        <v>94</v>
      </c>
    </row>
    <row r="12" spans="1:8" x14ac:dyDescent="0.25">
      <c r="A12">
        <v>1892</v>
      </c>
      <c r="B12" t="s">
        <v>251</v>
      </c>
      <c r="C12" t="s">
        <v>838</v>
      </c>
      <c r="D12" t="s">
        <v>14</v>
      </c>
      <c r="E12" s="3">
        <v>2.2000000000000002</v>
      </c>
      <c r="F12" s="3">
        <v>90</v>
      </c>
      <c r="G12" t="s">
        <v>15</v>
      </c>
    </row>
    <row r="13" spans="1:8" x14ac:dyDescent="0.25">
      <c r="A13">
        <v>1893</v>
      </c>
      <c r="B13" t="s">
        <v>251</v>
      </c>
      <c r="C13" t="s">
        <v>838</v>
      </c>
      <c r="D13" t="s">
        <v>29</v>
      </c>
      <c r="E13" s="3">
        <v>2.7</v>
      </c>
      <c r="F13" s="3">
        <v>75</v>
      </c>
      <c r="G13" t="s">
        <v>30</v>
      </c>
    </row>
    <row r="14" spans="1:8" x14ac:dyDescent="0.25">
      <c r="A14">
        <v>1897</v>
      </c>
      <c r="B14" t="s">
        <v>251</v>
      </c>
      <c r="C14" t="s">
        <v>838</v>
      </c>
      <c r="D14" t="s">
        <v>93</v>
      </c>
      <c r="E14" s="3">
        <v>2.2000000000000002</v>
      </c>
      <c r="F14" s="3">
        <v>90</v>
      </c>
      <c r="G14" t="s">
        <v>94</v>
      </c>
    </row>
    <row r="15" spans="1:8" x14ac:dyDescent="0.25">
      <c r="A15">
        <v>1901</v>
      </c>
      <c r="B15" t="s">
        <v>251</v>
      </c>
      <c r="C15" t="s">
        <v>842</v>
      </c>
      <c r="D15" t="s">
        <v>16</v>
      </c>
      <c r="E15" s="3">
        <v>2.5</v>
      </c>
      <c r="F15" s="3">
        <v>40</v>
      </c>
      <c r="G15" s="4" t="s">
        <v>19</v>
      </c>
    </row>
    <row r="16" spans="1:8" x14ac:dyDescent="0.25">
      <c r="A16">
        <v>1907</v>
      </c>
      <c r="B16" t="s">
        <v>251</v>
      </c>
      <c r="C16" t="s">
        <v>99</v>
      </c>
      <c r="D16" t="s">
        <v>104</v>
      </c>
      <c r="E16" s="3">
        <v>5.5</v>
      </c>
      <c r="F16" s="3">
        <v>50</v>
      </c>
      <c r="G16" t="s">
        <v>105</v>
      </c>
    </row>
    <row r="17" spans="1:7" x14ac:dyDescent="0.25">
      <c r="A17">
        <v>1908</v>
      </c>
      <c r="B17" t="s">
        <v>251</v>
      </c>
      <c r="C17" t="s">
        <v>99</v>
      </c>
      <c r="D17" t="s">
        <v>100</v>
      </c>
      <c r="E17" s="3">
        <v>7.5</v>
      </c>
      <c r="F17" s="3">
        <v>54</v>
      </c>
      <c r="G17" t="s">
        <v>101</v>
      </c>
    </row>
    <row r="18" spans="1:7" x14ac:dyDescent="0.25">
      <c r="A18">
        <v>1908</v>
      </c>
      <c r="B18" t="s">
        <v>251</v>
      </c>
      <c r="C18" t="s">
        <v>843</v>
      </c>
      <c r="D18" t="s">
        <v>848</v>
      </c>
      <c r="E18" s="3">
        <v>10.4</v>
      </c>
      <c r="F18" s="3">
        <v>18</v>
      </c>
      <c r="G18" t="s">
        <v>849</v>
      </c>
    </row>
    <row r="19" spans="1:7" x14ac:dyDescent="0.25">
      <c r="A19">
        <v>1908</v>
      </c>
      <c r="B19" t="s">
        <v>251</v>
      </c>
      <c r="C19" t="s">
        <v>843</v>
      </c>
      <c r="D19" t="s">
        <v>846</v>
      </c>
      <c r="E19" s="3">
        <v>7.1</v>
      </c>
      <c r="F19" s="3">
        <v>28</v>
      </c>
      <c r="G19" t="s">
        <v>847</v>
      </c>
    </row>
    <row r="20" spans="1:7" x14ac:dyDescent="0.25">
      <c r="A20">
        <v>1908</v>
      </c>
      <c r="B20" t="s">
        <v>251</v>
      </c>
      <c r="C20" t="s">
        <v>843</v>
      </c>
      <c r="D20" t="s">
        <v>844</v>
      </c>
      <c r="E20" s="3">
        <v>7.9</v>
      </c>
      <c r="F20" s="3">
        <v>50</v>
      </c>
      <c r="G20" t="s">
        <v>845</v>
      </c>
    </row>
    <row r="21" spans="1:7" x14ac:dyDescent="0.25">
      <c r="A21">
        <v>1908</v>
      </c>
      <c r="B21" t="s">
        <v>251</v>
      </c>
      <c r="C21" t="s">
        <v>843</v>
      </c>
      <c r="D21" t="s">
        <v>852</v>
      </c>
      <c r="E21" s="3">
        <v>11.8</v>
      </c>
      <c r="F21" s="3">
        <v>17</v>
      </c>
      <c r="G21" t="s">
        <v>853</v>
      </c>
    </row>
    <row r="22" spans="1:7" x14ac:dyDescent="0.25">
      <c r="A22">
        <v>1909</v>
      </c>
      <c r="B22" t="s">
        <v>251</v>
      </c>
      <c r="C22" t="s">
        <v>99</v>
      </c>
      <c r="D22" t="s">
        <v>17</v>
      </c>
      <c r="E22" s="3">
        <v>6</v>
      </c>
      <c r="F22" s="3">
        <v>25</v>
      </c>
      <c r="G22" s="4" t="s">
        <v>18</v>
      </c>
    </row>
    <row r="23" spans="1:7" x14ac:dyDescent="0.25">
      <c r="A23">
        <v>1909</v>
      </c>
      <c r="B23" t="s">
        <v>251</v>
      </c>
      <c r="C23" t="s">
        <v>843</v>
      </c>
      <c r="D23" t="s">
        <v>854</v>
      </c>
      <c r="E23" s="3">
        <v>7.2</v>
      </c>
      <c r="F23" s="3">
        <v>40</v>
      </c>
      <c r="G23" s="4" t="s">
        <v>855</v>
      </c>
    </row>
    <row r="24" spans="1:7" x14ac:dyDescent="0.25">
      <c r="A24">
        <v>1910</v>
      </c>
      <c r="B24" t="s">
        <v>251</v>
      </c>
      <c r="C24" t="s">
        <v>843</v>
      </c>
      <c r="D24" t="s">
        <v>850</v>
      </c>
      <c r="E24" s="3">
        <v>7.1</v>
      </c>
      <c r="F24" s="3">
        <v>17</v>
      </c>
      <c r="G24" t="s">
        <v>851</v>
      </c>
    </row>
    <row r="25" spans="1:7" x14ac:dyDescent="0.25">
      <c r="A25">
        <v>1910</v>
      </c>
      <c r="B25" t="s">
        <v>251</v>
      </c>
      <c r="C25" t="s">
        <v>843</v>
      </c>
      <c r="D25" t="s">
        <v>856</v>
      </c>
      <c r="E25" s="3">
        <v>9.5</v>
      </c>
      <c r="F25" s="3">
        <v>103</v>
      </c>
      <c r="G25" t="s">
        <v>857</v>
      </c>
    </row>
    <row r="26" spans="1:7" x14ac:dyDescent="0.25">
      <c r="A26">
        <v>1911</v>
      </c>
      <c r="B26" t="s">
        <v>251</v>
      </c>
      <c r="C26" t="s">
        <v>858</v>
      </c>
      <c r="D26" t="s">
        <v>861</v>
      </c>
      <c r="E26" s="3">
        <v>6.3</v>
      </c>
      <c r="F26" s="3">
        <v>40</v>
      </c>
      <c r="G26" t="s">
        <v>139</v>
      </c>
    </row>
    <row r="27" spans="1:7" x14ac:dyDescent="0.25">
      <c r="A27">
        <v>1912</v>
      </c>
      <c r="B27" t="s">
        <v>251</v>
      </c>
      <c r="C27" t="s">
        <v>858</v>
      </c>
      <c r="D27" t="s">
        <v>859</v>
      </c>
      <c r="E27" s="3">
        <v>7.5</v>
      </c>
      <c r="F27" s="3">
        <v>40</v>
      </c>
      <c r="G27" t="s">
        <v>860</v>
      </c>
    </row>
    <row r="28" spans="1:7" x14ac:dyDescent="0.25">
      <c r="A28">
        <v>1912</v>
      </c>
      <c r="B28" t="s">
        <v>251</v>
      </c>
      <c r="C28" t="s">
        <v>99</v>
      </c>
      <c r="D28" t="s">
        <v>106</v>
      </c>
      <c r="E28" s="3">
        <v>7</v>
      </c>
      <c r="G28" t="s">
        <v>107</v>
      </c>
    </row>
    <row r="29" spans="1:7" x14ac:dyDescent="0.25">
      <c r="A29">
        <v>1913</v>
      </c>
      <c r="B29" t="s">
        <v>251</v>
      </c>
      <c r="C29" t="s">
        <v>99</v>
      </c>
      <c r="D29" t="s">
        <v>102</v>
      </c>
      <c r="E29" s="3">
        <v>7.5</v>
      </c>
      <c r="F29" s="3">
        <v>85</v>
      </c>
      <c r="G29" t="s">
        <v>103</v>
      </c>
    </row>
    <row r="30" spans="1:7" x14ac:dyDescent="0.25">
      <c r="A30">
        <v>1915</v>
      </c>
      <c r="B30" t="s">
        <v>251</v>
      </c>
      <c r="C30" t="s">
        <v>858</v>
      </c>
      <c r="D30" t="s">
        <v>31</v>
      </c>
      <c r="E30" s="3">
        <v>8.5</v>
      </c>
      <c r="F30" s="3">
        <v>40</v>
      </c>
      <c r="G30" t="s">
        <v>24</v>
      </c>
    </row>
    <row r="31" spans="1:7" x14ac:dyDescent="0.25">
      <c r="A31">
        <v>1915</v>
      </c>
      <c r="B31" t="s">
        <v>251</v>
      </c>
      <c r="C31" t="s">
        <v>862</v>
      </c>
      <c r="D31" t="s">
        <v>863</v>
      </c>
      <c r="E31" s="3">
        <v>18</v>
      </c>
      <c r="F31" s="3">
        <v>500</v>
      </c>
      <c r="G31" t="s">
        <v>864</v>
      </c>
    </row>
    <row r="32" spans="1:7" x14ac:dyDescent="0.25">
      <c r="A32">
        <v>1919</v>
      </c>
      <c r="B32" t="s">
        <v>251</v>
      </c>
      <c r="C32" t="s">
        <v>862</v>
      </c>
      <c r="D32" t="s">
        <v>20</v>
      </c>
      <c r="E32" s="3">
        <v>14</v>
      </c>
      <c r="G32" s="4" t="s">
        <v>32</v>
      </c>
    </row>
    <row r="33" spans="1:7" x14ac:dyDescent="0.25">
      <c r="A33">
        <v>1925</v>
      </c>
      <c r="B33" t="s">
        <v>251</v>
      </c>
      <c r="C33" t="s">
        <v>252</v>
      </c>
      <c r="D33" t="s">
        <v>40</v>
      </c>
      <c r="E33" s="3">
        <v>12</v>
      </c>
      <c r="F33" s="3">
        <v>50</v>
      </c>
      <c r="G33" s="4" t="s">
        <v>39</v>
      </c>
    </row>
    <row r="34" spans="1:7" x14ac:dyDescent="0.25">
      <c r="A34">
        <v>1935</v>
      </c>
      <c r="B34" t="s">
        <v>251</v>
      </c>
      <c r="C34" t="s">
        <v>133</v>
      </c>
      <c r="D34" t="s">
        <v>38</v>
      </c>
      <c r="E34" s="3">
        <v>14.2</v>
      </c>
      <c r="F34" s="3">
        <v>100</v>
      </c>
      <c r="G34" s="4" t="s">
        <v>37</v>
      </c>
    </row>
    <row r="35" spans="1:7" x14ac:dyDescent="0.25">
      <c r="A35">
        <v>1939</v>
      </c>
      <c r="B35" t="s">
        <v>251</v>
      </c>
      <c r="C35" t="s">
        <v>133</v>
      </c>
      <c r="D35" t="s">
        <v>21</v>
      </c>
      <c r="E35" s="3">
        <v>17.899999999999999</v>
      </c>
      <c r="F35" s="3">
        <v>100</v>
      </c>
      <c r="G35" s="4" t="s">
        <v>22</v>
      </c>
    </row>
    <row r="36" spans="1:7" x14ac:dyDescent="0.25">
      <c r="A36">
        <v>1950</v>
      </c>
      <c r="B36" t="s">
        <v>251</v>
      </c>
      <c r="C36" t="s">
        <v>252</v>
      </c>
      <c r="D36" t="s">
        <v>253</v>
      </c>
      <c r="E36" s="3">
        <v>16.3</v>
      </c>
      <c r="F36" s="3">
        <v>100</v>
      </c>
      <c r="G36" t="s">
        <v>254</v>
      </c>
    </row>
    <row r="37" spans="1:7" x14ac:dyDescent="0.25">
      <c r="A37">
        <v>1955</v>
      </c>
      <c r="B37" t="s">
        <v>251</v>
      </c>
      <c r="C37" t="s">
        <v>134</v>
      </c>
      <c r="D37" t="s">
        <v>135</v>
      </c>
      <c r="E37" s="3">
        <v>16.3</v>
      </c>
      <c r="F37" s="3">
        <v>120</v>
      </c>
      <c r="G37" t="s">
        <v>136</v>
      </c>
    </row>
    <row r="38" spans="1:7" x14ac:dyDescent="0.25">
      <c r="A38">
        <v>1974</v>
      </c>
      <c r="B38" t="s">
        <v>251</v>
      </c>
      <c r="C38" t="s">
        <v>252</v>
      </c>
      <c r="D38" t="s">
        <v>255</v>
      </c>
      <c r="E38" s="3">
        <v>9.625</v>
      </c>
      <c r="F38" s="3">
        <v>40</v>
      </c>
      <c r="G38" t="s">
        <v>256</v>
      </c>
    </row>
    <row r="39" spans="1:7" x14ac:dyDescent="0.25">
      <c r="A39">
        <v>1979</v>
      </c>
      <c r="B39" t="s">
        <v>251</v>
      </c>
      <c r="C39" t="s">
        <v>862</v>
      </c>
      <c r="D39" t="s">
        <v>867</v>
      </c>
      <c r="E39" s="3">
        <v>11.5</v>
      </c>
      <c r="F39" s="3">
        <v>150</v>
      </c>
      <c r="G39" t="s">
        <v>868</v>
      </c>
    </row>
    <row r="40" spans="1:7" x14ac:dyDescent="0.25">
      <c r="A40">
        <v>1979</v>
      </c>
      <c r="B40" t="s">
        <v>251</v>
      </c>
      <c r="C40" t="s">
        <v>862</v>
      </c>
      <c r="D40" t="s">
        <v>34</v>
      </c>
      <c r="E40" s="3">
        <v>13.2</v>
      </c>
      <c r="F40" s="3">
        <v>100</v>
      </c>
      <c r="G40" t="s">
        <v>33</v>
      </c>
    </row>
    <row r="41" spans="1:7" x14ac:dyDescent="0.25">
      <c r="A41">
        <v>1980</v>
      </c>
      <c r="B41" t="s">
        <v>251</v>
      </c>
      <c r="C41" t="s">
        <v>862</v>
      </c>
      <c r="D41" t="s">
        <v>865</v>
      </c>
      <c r="E41" s="3">
        <v>13.2</v>
      </c>
      <c r="F41" s="3">
        <v>100</v>
      </c>
      <c r="G41" t="s">
        <v>866</v>
      </c>
    </row>
    <row r="42" spans="1:7" x14ac:dyDescent="0.25">
      <c r="A42">
        <v>1980</v>
      </c>
      <c r="B42" t="s">
        <v>251</v>
      </c>
      <c r="C42" t="s">
        <v>869</v>
      </c>
      <c r="D42" t="s">
        <v>870</v>
      </c>
      <c r="E42" s="3">
        <v>21.5</v>
      </c>
      <c r="F42" s="3">
        <v>65</v>
      </c>
      <c r="G42" t="s">
        <v>871</v>
      </c>
    </row>
    <row r="43" spans="1:7" x14ac:dyDescent="0.25">
      <c r="A43">
        <v>1990</v>
      </c>
      <c r="B43" t="s">
        <v>251</v>
      </c>
      <c r="C43" t="s">
        <v>133</v>
      </c>
      <c r="D43" t="s">
        <v>36</v>
      </c>
      <c r="E43" s="3">
        <v>14.8</v>
      </c>
      <c r="F43" s="3">
        <v>150</v>
      </c>
      <c r="G43" s="4" t="s">
        <v>10</v>
      </c>
    </row>
    <row r="44" spans="1:7" x14ac:dyDescent="0.25">
      <c r="A44">
        <v>1994</v>
      </c>
      <c r="B44" t="s">
        <v>251</v>
      </c>
      <c r="C44" t="s">
        <v>134</v>
      </c>
      <c r="D44" t="s">
        <v>137</v>
      </c>
      <c r="E44" s="3">
        <v>10.8</v>
      </c>
      <c r="F44" s="3">
        <v>45</v>
      </c>
      <c r="G44" t="s">
        <v>138</v>
      </c>
    </row>
    <row r="45" spans="1:7" x14ac:dyDescent="0.25">
      <c r="A45">
        <v>2001</v>
      </c>
      <c r="B45" t="s">
        <v>251</v>
      </c>
      <c r="C45" t="s">
        <v>108</v>
      </c>
      <c r="D45" t="s">
        <v>56</v>
      </c>
      <c r="E45" s="3">
        <v>17</v>
      </c>
      <c r="G45" t="s">
        <v>9</v>
      </c>
    </row>
    <row r="46" spans="1:7" x14ac:dyDescent="0.25">
      <c r="A46">
        <v>2010</v>
      </c>
      <c r="B46" t="s">
        <v>251</v>
      </c>
      <c r="C46" t="s">
        <v>109</v>
      </c>
      <c r="D46" t="s">
        <v>56</v>
      </c>
      <c r="E46" s="3">
        <v>12.9</v>
      </c>
      <c r="G46" t="s">
        <v>65</v>
      </c>
    </row>
    <row r="47" spans="1:7" x14ac:dyDescent="0.25">
      <c r="A47">
        <v>2013</v>
      </c>
      <c r="B47" t="s">
        <v>251</v>
      </c>
      <c r="C47" t="s">
        <v>257</v>
      </c>
      <c r="D47" t="s">
        <v>248</v>
      </c>
      <c r="E47" s="3">
        <v>14.1</v>
      </c>
      <c r="F47" s="3">
        <v>60</v>
      </c>
      <c r="G47" s="4" t="s">
        <v>258</v>
      </c>
    </row>
    <row r="48" spans="1:7" x14ac:dyDescent="0.25">
      <c r="A48">
        <v>2015</v>
      </c>
      <c r="B48" t="s">
        <v>251</v>
      </c>
      <c r="C48" t="s">
        <v>110</v>
      </c>
      <c r="D48" t="s">
        <v>56</v>
      </c>
      <c r="E48" s="3">
        <v>10.3</v>
      </c>
      <c r="G48" t="s">
        <v>66</v>
      </c>
    </row>
  </sheetData>
  <hyperlinks>
    <hyperlink ref="G8" r:id="rId1" xr:uid="{00000000-0004-0000-1600-000000000000}"/>
    <hyperlink ref="G15" r:id="rId2" xr:uid="{00000000-0004-0000-1600-000001000000}"/>
    <hyperlink ref="G22" r:id="rId3" xr:uid="{00000000-0004-0000-1600-000002000000}"/>
    <hyperlink ref="G35" r:id="rId4" xr:uid="{00000000-0004-0000-1600-000003000000}"/>
    <hyperlink ref="G32" r:id="rId5" xr:uid="{00000000-0004-0000-1600-000004000000}"/>
    <hyperlink ref="G43" r:id="rId6" xr:uid="{00000000-0004-0000-1600-000005000000}"/>
    <hyperlink ref="G34" r:id="rId7" xr:uid="{00000000-0004-0000-1600-000006000000}"/>
    <hyperlink ref="G33" r:id="rId8" xr:uid="{00000000-0004-0000-1600-000007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H15"/>
  <sheetViews>
    <sheetView zoomScale="80" zoomScaleNormal="80" workbookViewId="0">
      <pane ySplit="1" topLeftCell="A2" activePane="bottomLeft" state="frozen"/>
      <selection pane="bottomLeft" activeCell="J34" sqref="J34"/>
    </sheetView>
  </sheetViews>
  <sheetFormatPr defaultColWidth="8.7109375" defaultRowHeight="15" x14ac:dyDescent="0.25"/>
  <cols>
    <col min="2" max="2" width="24" bestFit="1" customWidth="1"/>
    <col min="3" max="3" width="17.140625" customWidth="1"/>
    <col min="4" max="4" width="19.7109375" customWidth="1"/>
    <col min="5" max="6" width="24.7109375" customWidth="1"/>
    <col min="7" max="7" width="25.7109375" customWidth="1"/>
    <col min="8" max="8" width="10.7109375" bestFit="1" customWidth="1"/>
  </cols>
  <sheetData>
    <row r="1" spans="1:8" x14ac:dyDescent="0.25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</row>
    <row r="2" spans="1:8" x14ac:dyDescent="0.25">
      <c r="A2">
        <v>1972</v>
      </c>
      <c r="B2" t="s">
        <v>263</v>
      </c>
      <c r="C2" t="s">
        <v>64</v>
      </c>
      <c r="D2" t="s">
        <v>59</v>
      </c>
      <c r="E2">
        <v>0.03</v>
      </c>
      <c r="G2" t="s">
        <v>60</v>
      </c>
      <c r="H2" t="s">
        <v>64</v>
      </c>
    </row>
    <row r="3" spans="1:8" x14ac:dyDescent="0.25">
      <c r="A3">
        <v>1973</v>
      </c>
      <c r="B3" t="s">
        <v>263</v>
      </c>
      <c r="C3" t="s">
        <v>64</v>
      </c>
      <c r="D3" t="s">
        <v>61</v>
      </c>
      <c r="E3">
        <v>0.03</v>
      </c>
      <c r="G3" t="s">
        <v>62</v>
      </c>
      <c r="H3" t="s">
        <v>64</v>
      </c>
    </row>
    <row r="4" spans="1:8" x14ac:dyDescent="0.25">
      <c r="A4">
        <v>2001</v>
      </c>
      <c r="B4" t="s">
        <v>263</v>
      </c>
      <c r="C4" t="s">
        <v>3</v>
      </c>
      <c r="D4" t="s">
        <v>56</v>
      </c>
      <c r="E4">
        <v>20</v>
      </c>
      <c r="G4" t="s">
        <v>9</v>
      </c>
    </row>
    <row r="5" spans="1:8" x14ac:dyDescent="0.25">
      <c r="A5">
        <v>2009</v>
      </c>
      <c r="B5" t="s">
        <v>263</v>
      </c>
      <c r="C5" t="s">
        <v>774</v>
      </c>
      <c r="D5" t="s">
        <v>58</v>
      </c>
      <c r="E5">
        <v>53</v>
      </c>
      <c r="F5">
        <v>7</v>
      </c>
      <c r="G5" t="s">
        <v>57</v>
      </c>
    </row>
    <row r="6" spans="1:8" x14ac:dyDescent="0.25">
      <c r="A6">
        <v>2010</v>
      </c>
      <c r="B6" t="s">
        <v>263</v>
      </c>
      <c r="C6" t="s">
        <v>774</v>
      </c>
      <c r="D6" t="s">
        <v>776</v>
      </c>
      <c r="E6">
        <v>64</v>
      </c>
      <c r="F6">
        <v>12.5</v>
      </c>
      <c r="G6" t="s">
        <v>777</v>
      </c>
    </row>
    <row r="7" spans="1:8" x14ac:dyDescent="0.25">
      <c r="A7">
        <v>2010</v>
      </c>
      <c r="B7" t="s">
        <v>263</v>
      </c>
      <c r="C7" t="s">
        <v>3</v>
      </c>
      <c r="D7" t="s">
        <v>56</v>
      </c>
      <c r="E7">
        <v>55.8</v>
      </c>
      <c r="G7" t="s">
        <v>65</v>
      </c>
    </row>
    <row r="8" spans="1:8" x14ac:dyDescent="0.25">
      <c r="A8">
        <v>2013</v>
      </c>
      <c r="B8" t="s">
        <v>263</v>
      </c>
      <c r="C8" t="s">
        <v>257</v>
      </c>
      <c r="D8" t="s">
        <v>2</v>
      </c>
      <c r="E8">
        <v>70</v>
      </c>
      <c r="F8">
        <v>10</v>
      </c>
      <c r="G8" s="4" t="s">
        <v>264</v>
      </c>
    </row>
    <row r="9" spans="1:8" x14ac:dyDescent="0.25">
      <c r="A9">
        <v>2014</v>
      </c>
      <c r="B9" t="s">
        <v>263</v>
      </c>
      <c r="C9" t="s">
        <v>774</v>
      </c>
      <c r="D9" t="s">
        <v>773</v>
      </c>
      <c r="E9">
        <v>78.3</v>
      </c>
      <c r="F9">
        <v>6</v>
      </c>
      <c r="G9" t="s">
        <v>775</v>
      </c>
    </row>
    <row r="10" spans="1:8" x14ac:dyDescent="0.25">
      <c r="A10">
        <v>2015</v>
      </c>
      <c r="B10" t="s">
        <v>263</v>
      </c>
      <c r="C10" t="s">
        <v>3</v>
      </c>
      <c r="D10" t="s">
        <v>56</v>
      </c>
      <c r="E10">
        <v>106.8</v>
      </c>
      <c r="G10" t="s">
        <v>66</v>
      </c>
    </row>
    <row r="11" spans="1:8" x14ac:dyDescent="0.25">
      <c r="A11">
        <v>2016</v>
      </c>
      <c r="B11" t="s">
        <v>263</v>
      </c>
      <c r="C11" t="s">
        <v>3</v>
      </c>
      <c r="D11" t="s">
        <v>56</v>
      </c>
      <c r="E11">
        <v>114.3</v>
      </c>
      <c r="F11">
        <v>7</v>
      </c>
      <c r="G11" t="s">
        <v>55</v>
      </c>
    </row>
    <row r="12" spans="1:8" x14ac:dyDescent="0.25">
      <c r="A12">
        <v>2017</v>
      </c>
      <c r="B12" t="s">
        <v>263</v>
      </c>
      <c r="C12" t="s">
        <v>3</v>
      </c>
      <c r="D12" t="s">
        <v>56</v>
      </c>
      <c r="E12">
        <v>139</v>
      </c>
      <c r="F12">
        <v>7</v>
      </c>
      <c r="G12" t="s">
        <v>55</v>
      </c>
    </row>
    <row r="13" spans="1:8" x14ac:dyDescent="0.25">
      <c r="A13">
        <v>2018</v>
      </c>
      <c r="B13" t="s">
        <v>263</v>
      </c>
      <c r="C13" t="s">
        <v>3</v>
      </c>
      <c r="D13" t="s">
        <v>56</v>
      </c>
      <c r="E13">
        <v>154.5</v>
      </c>
      <c r="F13">
        <v>5.5</v>
      </c>
      <c r="G13" t="s">
        <v>55</v>
      </c>
    </row>
    <row r="14" spans="1:8" x14ac:dyDescent="0.25">
      <c r="A14">
        <v>2019</v>
      </c>
      <c r="B14" t="s">
        <v>263</v>
      </c>
      <c r="C14" t="s">
        <v>3</v>
      </c>
      <c r="D14" t="s">
        <v>56</v>
      </c>
      <c r="E14">
        <v>150</v>
      </c>
      <c r="F14">
        <v>14</v>
      </c>
      <c r="G14" t="s">
        <v>55</v>
      </c>
    </row>
    <row r="15" spans="1:8" x14ac:dyDescent="0.25">
      <c r="A15">
        <v>2020</v>
      </c>
      <c r="B15" t="s">
        <v>263</v>
      </c>
      <c r="C15" t="s">
        <v>3</v>
      </c>
      <c r="D15" t="s">
        <v>56</v>
      </c>
      <c r="E15">
        <v>147.1</v>
      </c>
      <c r="F15">
        <v>34</v>
      </c>
      <c r="G15" t="s">
        <v>55</v>
      </c>
    </row>
  </sheetData>
  <hyperlinks>
    <hyperlink ref="G8" r:id="rId1" xr:uid="{00000000-0004-0000-17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H45"/>
  <sheetViews>
    <sheetView zoomScale="70" zoomScaleNormal="70" workbookViewId="0">
      <pane ySplit="1" topLeftCell="A2" activePane="bottomLeft" state="frozen"/>
      <selection pane="bottomLeft" activeCell="E45" sqref="E45"/>
    </sheetView>
  </sheetViews>
  <sheetFormatPr defaultColWidth="8.7109375" defaultRowHeight="15" x14ac:dyDescent="0.25"/>
  <cols>
    <col min="2" max="2" width="33.28515625" bestFit="1" customWidth="1"/>
    <col min="3" max="3" width="19.7109375" customWidth="1"/>
    <col min="4" max="4" width="24.7109375" customWidth="1"/>
    <col min="5" max="5" width="25.42578125" style="3" customWidth="1"/>
    <col min="6" max="6" width="15.7109375" style="3" customWidth="1"/>
    <col min="7" max="7" width="16" customWidth="1"/>
  </cols>
  <sheetData>
    <row r="1" spans="1:8" x14ac:dyDescent="0.25">
      <c r="A1" s="1" t="s">
        <v>25</v>
      </c>
      <c r="B1" s="1" t="s">
        <v>250</v>
      </c>
      <c r="C1" s="1" t="s">
        <v>81</v>
      </c>
      <c r="D1" s="1" t="s">
        <v>0</v>
      </c>
      <c r="E1" s="143" t="s">
        <v>26</v>
      </c>
      <c r="F1" s="143" t="s">
        <v>35</v>
      </c>
      <c r="G1" s="1" t="s">
        <v>27</v>
      </c>
      <c r="H1" s="1" t="s">
        <v>63</v>
      </c>
    </row>
    <row r="2" spans="1:8" x14ac:dyDescent="0.25">
      <c r="A2">
        <v>1965</v>
      </c>
      <c r="B2" t="s">
        <v>296</v>
      </c>
      <c r="C2" t="s">
        <v>266</v>
      </c>
      <c r="D2" t="s">
        <v>297</v>
      </c>
      <c r="E2" s="3">
        <v>100</v>
      </c>
      <c r="F2" s="3">
        <v>500</v>
      </c>
      <c r="G2" t="s">
        <v>298</v>
      </c>
    </row>
    <row r="3" spans="1:8" x14ac:dyDescent="0.25">
      <c r="A3">
        <v>1967</v>
      </c>
      <c r="B3" t="s">
        <v>296</v>
      </c>
      <c r="C3" t="s">
        <v>266</v>
      </c>
      <c r="D3" t="s">
        <v>299</v>
      </c>
      <c r="E3" s="3">
        <v>110</v>
      </c>
      <c r="F3" s="3">
        <v>400</v>
      </c>
      <c r="G3" t="s">
        <v>300</v>
      </c>
    </row>
    <row r="4" spans="1:8" x14ac:dyDescent="0.25">
      <c r="A4">
        <v>1969</v>
      </c>
      <c r="B4" t="s">
        <v>296</v>
      </c>
      <c r="C4" t="s">
        <v>280</v>
      </c>
      <c r="D4" t="s">
        <v>1068</v>
      </c>
      <c r="E4" s="3">
        <v>87.1</v>
      </c>
      <c r="F4" s="3">
        <v>310</v>
      </c>
      <c r="G4" t="s">
        <v>1069</v>
      </c>
    </row>
    <row r="5" spans="1:8" x14ac:dyDescent="0.25">
      <c r="A5">
        <v>1969</v>
      </c>
      <c r="B5" t="s">
        <v>296</v>
      </c>
      <c r="C5" t="s">
        <v>266</v>
      </c>
      <c r="D5" t="s">
        <v>301</v>
      </c>
      <c r="E5" s="3">
        <v>100</v>
      </c>
      <c r="F5" s="3">
        <v>250</v>
      </c>
      <c r="G5" t="s">
        <v>302</v>
      </c>
    </row>
    <row r="6" spans="1:8" x14ac:dyDescent="0.25">
      <c r="A6">
        <v>1971</v>
      </c>
      <c r="B6" t="s">
        <v>296</v>
      </c>
      <c r="C6" t="s">
        <v>266</v>
      </c>
      <c r="D6" t="s">
        <v>1041</v>
      </c>
      <c r="E6" s="3">
        <v>130</v>
      </c>
      <c r="F6" s="3">
        <v>1000</v>
      </c>
      <c r="G6" t="s">
        <v>1042</v>
      </c>
    </row>
    <row r="7" spans="1:8" x14ac:dyDescent="0.25">
      <c r="A7">
        <v>1971</v>
      </c>
      <c r="B7" t="s">
        <v>296</v>
      </c>
      <c r="C7" t="s">
        <v>266</v>
      </c>
      <c r="D7" t="s">
        <v>303</v>
      </c>
      <c r="E7" s="3">
        <v>117.5</v>
      </c>
      <c r="F7" s="3">
        <v>400</v>
      </c>
      <c r="G7" t="s">
        <v>304</v>
      </c>
    </row>
    <row r="8" spans="1:8" x14ac:dyDescent="0.25">
      <c r="A8">
        <v>1971</v>
      </c>
      <c r="B8" t="s">
        <v>296</v>
      </c>
      <c r="C8" t="s">
        <v>266</v>
      </c>
      <c r="D8" t="s">
        <v>1043</v>
      </c>
      <c r="E8" s="3">
        <v>100</v>
      </c>
      <c r="F8" s="3">
        <v>400</v>
      </c>
      <c r="G8" t="s">
        <v>1044</v>
      </c>
    </row>
    <row r="9" spans="1:8" x14ac:dyDescent="0.25">
      <c r="A9">
        <v>1971</v>
      </c>
      <c r="B9" t="s">
        <v>296</v>
      </c>
      <c r="C9" t="s">
        <v>1053</v>
      </c>
      <c r="D9" t="s">
        <v>1054</v>
      </c>
      <c r="E9" s="3">
        <v>95</v>
      </c>
      <c r="F9" s="3">
        <v>400</v>
      </c>
      <c r="G9" t="s">
        <v>1055</v>
      </c>
    </row>
    <row r="10" spans="1:8" x14ac:dyDescent="0.25">
      <c r="A10">
        <v>1974</v>
      </c>
      <c r="B10" t="s">
        <v>296</v>
      </c>
      <c r="C10" t="s">
        <v>1053</v>
      </c>
      <c r="D10" t="s">
        <v>1056</v>
      </c>
      <c r="E10" s="3">
        <v>110</v>
      </c>
      <c r="F10" s="3">
        <v>400</v>
      </c>
      <c r="G10" t="s">
        <v>1057</v>
      </c>
    </row>
    <row r="11" spans="1:8" x14ac:dyDescent="0.25">
      <c r="A11">
        <v>1975</v>
      </c>
      <c r="B11" t="s">
        <v>296</v>
      </c>
      <c r="C11" t="s">
        <v>266</v>
      </c>
      <c r="D11" t="s">
        <v>305</v>
      </c>
      <c r="E11" s="3">
        <v>110</v>
      </c>
      <c r="F11" s="3">
        <v>400</v>
      </c>
      <c r="G11" t="s">
        <v>306</v>
      </c>
    </row>
    <row r="12" spans="1:8" x14ac:dyDescent="0.25">
      <c r="A12">
        <v>1977</v>
      </c>
      <c r="B12" t="s">
        <v>296</v>
      </c>
      <c r="C12" t="s">
        <v>1060</v>
      </c>
      <c r="D12" t="s">
        <v>1061</v>
      </c>
      <c r="E12" s="3">
        <v>125</v>
      </c>
      <c r="F12" s="3">
        <v>400</v>
      </c>
      <c r="G12" t="s">
        <v>1062</v>
      </c>
    </row>
    <row r="13" spans="1:8" x14ac:dyDescent="0.25">
      <c r="A13">
        <v>1977</v>
      </c>
      <c r="B13" t="s">
        <v>296</v>
      </c>
      <c r="C13" t="s">
        <v>287</v>
      </c>
      <c r="D13" t="s">
        <v>307</v>
      </c>
      <c r="E13" s="3">
        <v>120</v>
      </c>
      <c r="F13" s="3">
        <v>250</v>
      </c>
      <c r="G13" t="s">
        <v>308</v>
      </c>
    </row>
    <row r="14" spans="1:8" x14ac:dyDescent="0.25">
      <c r="A14">
        <v>1978</v>
      </c>
      <c r="B14" t="s">
        <v>296</v>
      </c>
      <c r="C14" t="s">
        <v>266</v>
      </c>
      <c r="D14" t="s">
        <v>309</v>
      </c>
      <c r="E14" s="3">
        <v>110</v>
      </c>
      <c r="F14" s="3">
        <v>400</v>
      </c>
      <c r="G14" t="s">
        <v>310</v>
      </c>
    </row>
    <row r="15" spans="1:8" x14ac:dyDescent="0.25">
      <c r="A15">
        <v>1980</v>
      </c>
      <c r="B15" t="s">
        <v>296</v>
      </c>
      <c r="C15" t="s">
        <v>266</v>
      </c>
      <c r="D15" t="s">
        <v>1047</v>
      </c>
      <c r="E15" s="3">
        <v>102</v>
      </c>
      <c r="F15" s="3">
        <v>250</v>
      </c>
      <c r="G15" t="s">
        <v>1048</v>
      </c>
    </row>
    <row r="16" spans="1:8" x14ac:dyDescent="0.25">
      <c r="A16">
        <v>1980</v>
      </c>
      <c r="B16" t="s">
        <v>296</v>
      </c>
      <c r="C16" t="s">
        <v>266</v>
      </c>
      <c r="D16" t="s">
        <v>1045</v>
      </c>
      <c r="E16" s="3">
        <v>104</v>
      </c>
      <c r="F16" s="3">
        <v>250</v>
      </c>
      <c r="G16" t="s">
        <v>1046</v>
      </c>
    </row>
    <row r="17" spans="1:7" x14ac:dyDescent="0.25">
      <c r="A17">
        <v>1980</v>
      </c>
      <c r="B17" t="s">
        <v>296</v>
      </c>
      <c r="C17" t="s">
        <v>266</v>
      </c>
      <c r="D17" t="s">
        <v>311</v>
      </c>
      <c r="E17" s="3">
        <v>140</v>
      </c>
      <c r="F17" s="3">
        <v>1000</v>
      </c>
      <c r="G17" t="s">
        <v>312</v>
      </c>
    </row>
    <row r="18" spans="1:7" x14ac:dyDescent="0.25">
      <c r="A18">
        <v>1981</v>
      </c>
      <c r="B18" t="s">
        <v>296</v>
      </c>
      <c r="C18" t="s">
        <v>319</v>
      </c>
      <c r="D18" t="s">
        <v>1089</v>
      </c>
      <c r="E18" s="3">
        <v>104</v>
      </c>
      <c r="F18" s="3">
        <v>250</v>
      </c>
      <c r="G18" t="s">
        <v>1090</v>
      </c>
    </row>
    <row r="19" spans="1:7" x14ac:dyDescent="0.25">
      <c r="A19">
        <v>1981</v>
      </c>
      <c r="B19" t="s">
        <v>296</v>
      </c>
      <c r="C19" t="s">
        <v>1060</v>
      </c>
      <c r="D19" t="s">
        <v>1063</v>
      </c>
      <c r="E19" s="3">
        <v>126</v>
      </c>
      <c r="F19" s="3">
        <v>392</v>
      </c>
      <c r="G19" t="s">
        <v>1064</v>
      </c>
    </row>
    <row r="20" spans="1:7" x14ac:dyDescent="0.25">
      <c r="A20">
        <v>1982</v>
      </c>
      <c r="B20" t="s">
        <v>296</v>
      </c>
      <c r="C20" t="s">
        <v>280</v>
      </c>
      <c r="D20" t="s">
        <v>1070</v>
      </c>
      <c r="E20" s="3">
        <v>105.7</v>
      </c>
      <c r="F20" s="3">
        <v>360</v>
      </c>
      <c r="G20" t="s">
        <v>1071</v>
      </c>
    </row>
    <row r="21" spans="1:7" x14ac:dyDescent="0.25">
      <c r="A21">
        <v>1982</v>
      </c>
      <c r="B21" t="s">
        <v>296</v>
      </c>
      <c r="C21" t="s">
        <v>266</v>
      </c>
      <c r="D21" t="s">
        <v>313</v>
      </c>
      <c r="E21" s="3">
        <v>110</v>
      </c>
      <c r="F21" s="3">
        <v>200</v>
      </c>
      <c r="G21" t="s">
        <v>314</v>
      </c>
    </row>
    <row r="22" spans="1:7" x14ac:dyDescent="0.25">
      <c r="A22">
        <v>1983</v>
      </c>
      <c r="B22" t="s">
        <v>296</v>
      </c>
      <c r="C22" t="s">
        <v>1078</v>
      </c>
      <c r="D22" t="s">
        <v>1087</v>
      </c>
      <c r="E22" s="3">
        <v>100</v>
      </c>
      <c r="F22" s="3">
        <v>400</v>
      </c>
      <c r="G22" t="s">
        <v>1088</v>
      </c>
    </row>
    <row r="23" spans="1:7" x14ac:dyDescent="0.25">
      <c r="A23">
        <v>1983</v>
      </c>
      <c r="B23" t="s">
        <v>296</v>
      </c>
      <c r="C23" t="s">
        <v>266</v>
      </c>
      <c r="D23" t="s">
        <v>315</v>
      </c>
      <c r="E23" s="3">
        <v>110</v>
      </c>
      <c r="F23" s="3">
        <v>250</v>
      </c>
      <c r="G23" t="s">
        <v>316</v>
      </c>
    </row>
    <row r="24" spans="1:7" x14ac:dyDescent="0.25">
      <c r="A24">
        <v>1983</v>
      </c>
      <c r="B24" t="s">
        <v>296</v>
      </c>
      <c r="C24" t="s">
        <v>266</v>
      </c>
      <c r="D24" t="s">
        <v>1049</v>
      </c>
      <c r="E24" s="3">
        <v>120</v>
      </c>
      <c r="F24" s="3">
        <v>392</v>
      </c>
      <c r="G24" t="s">
        <v>1050</v>
      </c>
    </row>
    <row r="25" spans="1:7" x14ac:dyDescent="0.25">
      <c r="A25">
        <v>1985</v>
      </c>
      <c r="B25" t="s">
        <v>296</v>
      </c>
      <c r="C25" t="s">
        <v>266</v>
      </c>
      <c r="D25" t="s">
        <v>317</v>
      </c>
      <c r="E25" s="3">
        <v>108</v>
      </c>
      <c r="F25" s="3">
        <v>250</v>
      </c>
      <c r="G25" t="s">
        <v>318</v>
      </c>
    </row>
    <row r="26" spans="1:7" x14ac:dyDescent="0.25">
      <c r="A26">
        <v>1985</v>
      </c>
      <c r="B26" t="s">
        <v>296</v>
      </c>
      <c r="C26" t="s">
        <v>266</v>
      </c>
      <c r="D26" t="s">
        <v>1051</v>
      </c>
      <c r="E26" s="3">
        <v>120</v>
      </c>
      <c r="F26" s="3">
        <v>400</v>
      </c>
      <c r="G26" t="s">
        <v>1052</v>
      </c>
    </row>
    <row r="27" spans="1:7" x14ac:dyDescent="0.25">
      <c r="A27">
        <v>1985</v>
      </c>
      <c r="B27" t="s">
        <v>296</v>
      </c>
      <c r="C27" t="s">
        <v>1053</v>
      </c>
      <c r="D27" t="s">
        <v>1058</v>
      </c>
      <c r="E27" s="3">
        <v>100</v>
      </c>
      <c r="F27" s="3">
        <v>250</v>
      </c>
      <c r="G27" t="s">
        <v>1059</v>
      </c>
    </row>
    <row r="28" spans="1:7" x14ac:dyDescent="0.25">
      <c r="A28">
        <v>1985</v>
      </c>
      <c r="B28" t="s">
        <v>296</v>
      </c>
      <c r="C28" t="s">
        <v>1078</v>
      </c>
      <c r="D28" t="s">
        <v>1079</v>
      </c>
      <c r="E28" s="3">
        <v>96.3</v>
      </c>
      <c r="F28" s="3">
        <v>400</v>
      </c>
      <c r="G28" t="s">
        <v>1080</v>
      </c>
    </row>
    <row r="29" spans="1:7" x14ac:dyDescent="0.25">
      <c r="A29">
        <v>1987</v>
      </c>
      <c r="B29" t="s">
        <v>296</v>
      </c>
      <c r="C29" t="s">
        <v>287</v>
      </c>
      <c r="D29" t="s">
        <v>1074</v>
      </c>
      <c r="E29" s="3">
        <v>132.30000000000001</v>
      </c>
      <c r="F29" s="3">
        <v>310</v>
      </c>
      <c r="G29" t="s">
        <v>1075</v>
      </c>
    </row>
    <row r="30" spans="1:7" x14ac:dyDescent="0.25">
      <c r="A30">
        <v>1987</v>
      </c>
      <c r="B30" t="s">
        <v>296</v>
      </c>
      <c r="C30" t="s">
        <v>319</v>
      </c>
      <c r="D30" t="s">
        <v>320</v>
      </c>
      <c r="E30" s="3">
        <v>120</v>
      </c>
      <c r="F30" s="3">
        <v>400</v>
      </c>
      <c r="G30" t="s">
        <v>321</v>
      </c>
    </row>
    <row r="31" spans="1:7" x14ac:dyDescent="0.25">
      <c r="A31">
        <v>1988</v>
      </c>
      <c r="B31" t="s">
        <v>296</v>
      </c>
      <c r="C31" t="s">
        <v>1078</v>
      </c>
      <c r="D31" t="s">
        <v>1081</v>
      </c>
      <c r="E31" s="3">
        <v>87.5</v>
      </c>
      <c r="F31" s="3">
        <v>400</v>
      </c>
      <c r="G31" t="s">
        <v>1082</v>
      </c>
    </row>
    <row r="32" spans="1:7" x14ac:dyDescent="0.25">
      <c r="A32">
        <v>1988</v>
      </c>
      <c r="B32" t="s">
        <v>296</v>
      </c>
      <c r="C32" t="s">
        <v>280</v>
      </c>
      <c r="D32" t="s">
        <v>1072</v>
      </c>
      <c r="E32" s="3">
        <v>88.4</v>
      </c>
      <c r="F32" s="3">
        <v>215</v>
      </c>
      <c r="G32" t="s">
        <v>1073</v>
      </c>
    </row>
    <row r="33" spans="1:7" x14ac:dyDescent="0.25">
      <c r="A33">
        <v>1988</v>
      </c>
      <c r="B33" t="s">
        <v>296</v>
      </c>
      <c r="C33" t="s">
        <v>266</v>
      </c>
      <c r="D33" t="s">
        <v>322</v>
      </c>
      <c r="E33" s="3">
        <v>130</v>
      </c>
      <c r="F33" s="3">
        <v>1000</v>
      </c>
      <c r="G33" t="s">
        <v>323</v>
      </c>
    </row>
    <row r="34" spans="1:7" x14ac:dyDescent="0.25">
      <c r="A34">
        <v>1989</v>
      </c>
      <c r="B34" t="s">
        <v>296</v>
      </c>
      <c r="C34" t="s">
        <v>1078</v>
      </c>
      <c r="D34" t="s">
        <v>1083</v>
      </c>
      <c r="E34" s="3">
        <v>92</v>
      </c>
      <c r="F34" s="3">
        <v>250</v>
      </c>
      <c r="G34" t="s">
        <v>1084</v>
      </c>
    </row>
    <row r="35" spans="1:7" x14ac:dyDescent="0.25">
      <c r="A35">
        <v>1989</v>
      </c>
      <c r="B35" t="s">
        <v>296</v>
      </c>
      <c r="C35" t="s">
        <v>1065</v>
      </c>
      <c r="D35" t="s">
        <v>1066</v>
      </c>
      <c r="E35" s="3">
        <v>120</v>
      </c>
      <c r="F35" s="3">
        <v>392</v>
      </c>
      <c r="G35" t="s">
        <v>1067</v>
      </c>
    </row>
    <row r="36" spans="1:7" x14ac:dyDescent="0.25">
      <c r="A36">
        <v>1989</v>
      </c>
      <c r="B36" t="s">
        <v>296</v>
      </c>
      <c r="C36" t="s">
        <v>319</v>
      </c>
      <c r="D36" t="s">
        <v>324</v>
      </c>
      <c r="E36" s="3">
        <v>120</v>
      </c>
      <c r="F36" s="3">
        <v>400</v>
      </c>
      <c r="G36" t="s">
        <v>325</v>
      </c>
    </row>
    <row r="37" spans="1:7" x14ac:dyDescent="0.25">
      <c r="A37">
        <v>1990</v>
      </c>
      <c r="B37" t="s">
        <v>296</v>
      </c>
      <c r="C37" t="s">
        <v>319</v>
      </c>
      <c r="D37" t="s">
        <v>326</v>
      </c>
      <c r="E37" s="3">
        <v>137.5</v>
      </c>
      <c r="F37" s="3">
        <v>1000</v>
      </c>
      <c r="G37" t="s">
        <v>327</v>
      </c>
    </row>
    <row r="38" spans="1:7" x14ac:dyDescent="0.25">
      <c r="A38">
        <v>1991</v>
      </c>
      <c r="B38" t="s">
        <v>296</v>
      </c>
      <c r="C38" t="s">
        <v>287</v>
      </c>
      <c r="D38" t="s">
        <v>1076</v>
      </c>
      <c r="E38" s="3">
        <v>144.1</v>
      </c>
      <c r="F38" s="3">
        <v>392</v>
      </c>
      <c r="G38" t="s">
        <v>1077</v>
      </c>
    </row>
    <row r="39" spans="1:7" x14ac:dyDescent="0.25">
      <c r="A39">
        <v>1992</v>
      </c>
      <c r="B39" t="s">
        <v>296</v>
      </c>
      <c r="C39" t="s">
        <v>319</v>
      </c>
      <c r="D39" t="s">
        <v>328</v>
      </c>
      <c r="E39" s="3">
        <v>116</v>
      </c>
      <c r="F39" s="3">
        <v>250</v>
      </c>
      <c r="G39" t="s">
        <v>329</v>
      </c>
    </row>
    <row r="40" spans="1:7" x14ac:dyDescent="0.25">
      <c r="A40">
        <v>1997</v>
      </c>
      <c r="B40" t="s">
        <v>296</v>
      </c>
      <c r="C40" t="s">
        <v>319</v>
      </c>
      <c r="D40" t="s">
        <v>330</v>
      </c>
      <c r="E40" s="3">
        <v>110</v>
      </c>
      <c r="F40" s="3">
        <v>400</v>
      </c>
      <c r="G40" t="s">
        <v>331</v>
      </c>
    </row>
    <row r="41" spans="1:7" x14ac:dyDescent="0.25">
      <c r="A41">
        <v>1998</v>
      </c>
      <c r="B41" t="s">
        <v>296</v>
      </c>
      <c r="C41" t="s">
        <v>273</v>
      </c>
      <c r="D41" t="s">
        <v>332</v>
      </c>
      <c r="E41" s="3">
        <v>102</v>
      </c>
      <c r="F41" s="3">
        <v>360</v>
      </c>
      <c r="G41" t="s">
        <v>333</v>
      </c>
    </row>
    <row r="42" spans="1:7" x14ac:dyDescent="0.25">
      <c r="A42">
        <v>1998</v>
      </c>
      <c r="B42" t="s">
        <v>296</v>
      </c>
      <c r="C42" t="s">
        <v>1078</v>
      </c>
      <c r="D42" t="s">
        <v>1085</v>
      </c>
      <c r="E42" s="3">
        <v>93.5</v>
      </c>
      <c r="F42" s="3">
        <v>400</v>
      </c>
      <c r="G42" t="s">
        <v>1086</v>
      </c>
    </row>
    <row r="43" spans="1:7" x14ac:dyDescent="0.25">
      <c r="A43">
        <v>2003</v>
      </c>
      <c r="B43" t="s">
        <v>296</v>
      </c>
      <c r="C43" t="s">
        <v>273</v>
      </c>
      <c r="D43" t="s">
        <v>334</v>
      </c>
      <c r="E43" s="3">
        <v>104</v>
      </c>
      <c r="F43" s="3">
        <v>250</v>
      </c>
      <c r="G43" t="s">
        <v>335</v>
      </c>
    </row>
    <row r="44" spans="1:7" x14ac:dyDescent="0.25">
      <c r="A44">
        <v>2005</v>
      </c>
      <c r="B44" t="s">
        <v>296</v>
      </c>
      <c r="C44" t="s">
        <v>319</v>
      </c>
      <c r="D44" t="s">
        <v>336</v>
      </c>
      <c r="E44" s="3">
        <v>139</v>
      </c>
      <c r="F44" s="3">
        <v>1000</v>
      </c>
      <c r="G44" t="s">
        <v>337</v>
      </c>
    </row>
    <row r="45" spans="1:7" x14ac:dyDescent="0.25">
      <c r="A45">
        <v>2012</v>
      </c>
      <c r="B45" t="s">
        <v>296</v>
      </c>
      <c r="C45" t="s">
        <v>257</v>
      </c>
      <c r="D45" t="s">
        <v>294</v>
      </c>
      <c r="E45" s="3">
        <v>85</v>
      </c>
      <c r="F45" s="3">
        <v>100</v>
      </c>
      <c r="G45" t="s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52"/>
  <sheetViews>
    <sheetView zoomScale="70" zoomScaleNormal="70" workbookViewId="0">
      <pane ySplit="1" topLeftCell="A2" activePane="bottomLeft" state="frozen"/>
      <selection pane="bottomLeft" activeCell="F27" sqref="F27"/>
    </sheetView>
  </sheetViews>
  <sheetFormatPr defaultColWidth="8.7109375" defaultRowHeight="15" x14ac:dyDescent="0.25"/>
  <cols>
    <col min="2" max="2" width="33.7109375" bestFit="1" customWidth="1"/>
    <col min="3" max="3" width="7.7109375" customWidth="1"/>
    <col min="4" max="4" width="24.7109375" customWidth="1"/>
    <col min="5" max="5" width="25.42578125" customWidth="1"/>
    <col min="6" max="6" width="25.7109375" bestFit="1" customWidth="1"/>
    <col min="7" max="7" width="70.7109375" bestFit="1" customWidth="1"/>
  </cols>
  <sheetData>
    <row r="1" spans="1:8" x14ac:dyDescent="0.25">
      <c r="A1" s="1" t="s">
        <v>25</v>
      </c>
      <c r="B1" s="1" t="s">
        <v>250</v>
      </c>
      <c r="C1" s="1" t="s">
        <v>81</v>
      </c>
      <c r="D1" s="1" t="s">
        <v>0</v>
      </c>
      <c r="E1" s="1" t="s">
        <v>26</v>
      </c>
      <c r="F1" s="1" t="s">
        <v>35</v>
      </c>
      <c r="G1" s="1" t="s">
        <v>27</v>
      </c>
      <c r="H1" s="1" t="s">
        <v>63</v>
      </c>
    </row>
    <row r="2" spans="1:8" x14ac:dyDescent="0.25">
      <c r="A2">
        <v>1970</v>
      </c>
      <c r="B2" t="s">
        <v>265</v>
      </c>
      <c r="C2" t="s">
        <v>266</v>
      </c>
      <c r="D2" t="s">
        <v>267</v>
      </c>
      <c r="E2">
        <v>80</v>
      </c>
      <c r="F2">
        <v>125</v>
      </c>
      <c r="G2" t="s">
        <v>268</v>
      </c>
    </row>
    <row r="3" spans="1:8" x14ac:dyDescent="0.25">
      <c r="A3">
        <v>1971</v>
      </c>
      <c r="B3" t="s">
        <v>265</v>
      </c>
    </row>
    <row r="4" spans="1:8" x14ac:dyDescent="0.25">
      <c r="A4">
        <v>1972</v>
      </c>
      <c r="B4" t="s">
        <v>265</v>
      </c>
    </row>
    <row r="5" spans="1:8" x14ac:dyDescent="0.25">
      <c r="A5">
        <v>1973</v>
      </c>
      <c r="B5" t="s">
        <v>265</v>
      </c>
    </row>
    <row r="6" spans="1:8" x14ac:dyDescent="0.25">
      <c r="A6">
        <v>1974</v>
      </c>
      <c r="B6" t="s">
        <v>265</v>
      </c>
    </row>
    <row r="7" spans="1:8" x14ac:dyDescent="0.25">
      <c r="A7">
        <v>1975</v>
      </c>
      <c r="B7" t="s">
        <v>265</v>
      </c>
    </row>
    <row r="8" spans="1:8" x14ac:dyDescent="0.25">
      <c r="A8">
        <v>1976</v>
      </c>
      <c r="B8" t="s">
        <v>265</v>
      </c>
      <c r="C8" t="s">
        <v>266</v>
      </c>
      <c r="D8" t="s">
        <v>269</v>
      </c>
      <c r="E8">
        <v>82.9</v>
      </c>
      <c r="F8">
        <v>70</v>
      </c>
      <c r="G8" t="s">
        <v>270</v>
      </c>
    </row>
    <row r="9" spans="1:8" x14ac:dyDescent="0.25">
      <c r="A9">
        <v>1977</v>
      </c>
      <c r="B9" t="s">
        <v>265</v>
      </c>
    </row>
    <row r="10" spans="1:8" x14ac:dyDescent="0.25">
      <c r="A10">
        <v>1978</v>
      </c>
      <c r="B10" t="s">
        <v>265</v>
      </c>
    </row>
    <row r="11" spans="1:8" x14ac:dyDescent="0.25">
      <c r="A11">
        <v>1979</v>
      </c>
      <c r="B11" t="s">
        <v>265</v>
      </c>
    </row>
    <row r="12" spans="1:8" x14ac:dyDescent="0.25">
      <c r="A12">
        <v>1980</v>
      </c>
      <c r="B12" t="s">
        <v>265</v>
      </c>
      <c r="C12" t="s">
        <v>266</v>
      </c>
      <c r="D12" t="s">
        <v>271</v>
      </c>
      <c r="E12">
        <v>66</v>
      </c>
      <c r="F12">
        <v>50</v>
      </c>
      <c r="G12" s="4" t="s">
        <v>272</v>
      </c>
    </row>
    <row r="13" spans="1:8" x14ac:dyDescent="0.25">
      <c r="A13">
        <v>1981</v>
      </c>
      <c r="B13" t="s">
        <v>265</v>
      </c>
    </row>
    <row r="14" spans="1:8" x14ac:dyDescent="0.25">
      <c r="A14">
        <v>1982</v>
      </c>
      <c r="B14" t="s">
        <v>265</v>
      </c>
      <c r="C14" t="s">
        <v>273</v>
      </c>
      <c r="D14" t="s">
        <v>274</v>
      </c>
      <c r="E14">
        <v>57.1</v>
      </c>
      <c r="F14">
        <v>70</v>
      </c>
      <c r="G14" t="s">
        <v>275</v>
      </c>
    </row>
    <row r="15" spans="1:8" x14ac:dyDescent="0.25">
      <c r="A15">
        <v>1983</v>
      </c>
      <c r="B15" t="s">
        <v>265</v>
      </c>
      <c r="C15" t="s">
        <v>266</v>
      </c>
      <c r="D15" t="s">
        <v>276</v>
      </c>
      <c r="E15">
        <v>82.9</v>
      </c>
      <c r="F15">
        <v>70</v>
      </c>
      <c r="G15" t="s">
        <v>277</v>
      </c>
    </row>
    <row r="16" spans="1:8" x14ac:dyDescent="0.25">
      <c r="A16">
        <v>1984</v>
      </c>
      <c r="B16" t="s">
        <v>265</v>
      </c>
    </row>
    <row r="17" spans="1:7" x14ac:dyDescent="0.25">
      <c r="A17">
        <v>1985</v>
      </c>
      <c r="B17" t="s">
        <v>265</v>
      </c>
    </row>
    <row r="18" spans="1:7" x14ac:dyDescent="0.25">
      <c r="A18">
        <v>1986</v>
      </c>
      <c r="B18" t="s">
        <v>265</v>
      </c>
    </row>
    <row r="19" spans="1:7" x14ac:dyDescent="0.25">
      <c r="A19">
        <v>1987</v>
      </c>
      <c r="B19" t="s">
        <v>265</v>
      </c>
      <c r="C19" t="s">
        <v>266</v>
      </c>
      <c r="D19" t="s">
        <v>278</v>
      </c>
      <c r="E19">
        <v>70</v>
      </c>
      <c r="F19">
        <v>50</v>
      </c>
      <c r="G19" s="4" t="s">
        <v>279</v>
      </c>
    </row>
    <row r="20" spans="1:7" x14ac:dyDescent="0.25">
      <c r="A20">
        <v>1988</v>
      </c>
      <c r="B20" t="s">
        <v>265</v>
      </c>
    </row>
    <row r="21" spans="1:7" x14ac:dyDescent="0.25">
      <c r="A21">
        <v>1989</v>
      </c>
      <c r="B21" t="s">
        <v>265</v>
      </c>
    </row>
    <row r="22" spans="1:7" x14ac:dyDescent="0.25">
      <c r="A22">
        <v>1990</v>
      </c>
      <c r="B22" t="s">
        <v>265</v>
      </c>
      <c r="C22" t="s">
        <v>280</v>
      </c>
      <c r="D22" t="s">
        <v>281</v>
      </c>
      <c r="E22">
        <v>82.8</v>
      </c>
      <c r="F22">
        <v>70</v>
      </c>
      <c r="G22" t="s">
        <v>282</v>
      </c>
    </row>
    <row r="23" spans="1:7" x14ac:dyDescent="0.25">
      <c r="A23">
        <v>1991</v>
      </c>
      <c r="B23" t="s">
        <v>265</v>
      </c>
      <c r="C23" t="s">
        <v>266</v>
      </c>
      <c r="D23" t="s">
        <v>283</v>
      </c>
      <c r="E23">
        <v>85.7</v>
      </c>
      <c r="F23">
        <v>70</v>
      </c>
      <c r="G23" t="s">
        <v>284</v>
      </c>
    </row>
    <row r="24" spans="1:7" x14ac:dyDescent="0.25">
      <c r="A24">
        <v>1992</v>
      </c>
      <c r="B24" t="s">
        <v>265</v>
      </c>
      <c r="C24" t="s">
        <v>266</v>
      </c>
      <c r="D24" t="s">
        <v>285</v>
      </c>
      <c r="E24">
        <v>85.7</v>
      </c>
      <c r="F24">
        <v>70</v>
      </c>
      <c r="G24" t="s">
        <v>286</v>
      </c>
    </row>
    <row r="25" spans="1:7" x14ac:dyDescent="0.25">
      <c r="A25">
        <v>1993</v>
      </c>
      <c r="B25" t="s">
        <v>265</v>
      </c>
    </row>
    <row r="26" spans="1:7" x14ac:dyDescent="0.25">
      <c r="A26">
        <v>1994</v>
      </c>
      <c r="B26" t="s">
        <v>265</v>
      </c>
    </row>
    <row r="27" spans="1:7" x14ac:dyDescent="0.25">
      <c r="A27">
        <v>1995</v>
      </c>
      <c r="B27" t="s">
        <v>265</v>
      </c>
    </row>
    <row r="28" spans="1:7" x14ac:dyDescent="0.25">
      <c r="A28">
        <v>1996</v>
      </c>
      <c r="B28" t="s">
        <v>265</v>
      </c>
      <c r="C28" t="s">
        <v>287</v>
      </c>
      <c r="D28" t="s">
        <v>288</v>
      </c>
      <c r="E28">
        <v>100</v>
      </c>
      <c r="F28">
        <v>100</v>
      </c>
      <c r="G28" t="s">
        <v>289</v>
      </c>
    </row>
    <row r="29" spans="1:7" x14ac:dyDescent="0.25">
      <c r="A29">
        <v>1997</v>
      </c>
      <c r="B29" t="s">
        <v>265</v>
      </c>
    </row>
    <row r="30" spans="1:7" x14ac:dyDescent="0.25">
      <c r="A30">
        <v>1998</v>
      </c>
      <c r="B30" t="s">
        <v>265</v>
      </c>
    </row>
    <row r="31" spans="1:7" x14ac:dyDescent="0.25">
      <c r="A31">
        <v>1999</v>
      </c>
      <c r="B31" t="s">
        <v>265</v>
      </c>
    </row>
    <row r="32" spans="1:7" x14ac:dyDescent="0.25">
      <c r="A32">
        <v>2000</v>
      </c>
      <c r="B32" t="s">
        <v>265</v>
      </c>
    </row>
    <row r="33" spans="1:7" x14ac:dyDescent="0.25">
      <c r="A33">
        <v>2001</v>
      </c>
      <c r="B33" t="s">
        <v>265</v>
      </c>
    </row>
    <row r="34" spans="1:7" x14ac:dyDescent="0.25">
      <c r="A34">
        <v>2002</v>
      </c>
      <c r="B34" t="s">
        <v>265</v>
      </c>
    </row>
    <row r="35" spans="1:7" x14ac:dyDescent="0.25">
      <c r="A35">
        <v>2003</v>
      </c>
      <c r="B35" t="s">
        <v>265</v>
      </c>
    </row>
    <row r="36" spans="1:7" x14ac:dyDescent="0.25">
      <c r="A36">
        <v>2004</v>
      </c>
      <c r="B36" t="s">
        <v>265</v>
      </c>
    </row>
    <row r="37" spans="1:7" x14ac:dyDescent="0.25">
      <c r="A37">
        <v>2005</v>
      </c>
      <c r="B37" t="s">
        <v>265</v>
      </c>
    </row>
    <row r="38" spans="1:7" x14ac:dyDescent="0.25">
      <c r="A38">
        <v>2006</v>
      </c>
      <c r="B38" t="s">
        <v>265</v>
      </c>
    </row>
    <row r="39" spans="1:7" x14ac:dyDescent="0.25">
      <c r="A39">
        <v>2007</v>
      </c>
      <c r="B39" t="s">
        <v>265</v>
      </c>
    </row>
    <row r="40" spans="1:7" x14ac:dyDescent="0.25">
      <c r="A40">
        <v>2008</v>
      </c>
      <c r="B40" t="s">
        <v>265</v>
      </c>
      <c r="C40" t="s">
        <v>287</v>
      </c>
      <c r="D40" t="s">
        <v>290</v>
      </c>
      <c r="E40">
        <v>94.3</v>
      </c>
      <c r="F40">
        <v>70</v>
      </c>
      <c r="G40" t="s">
        <v>291</v>
      </c>
    </row>
    <row r="41" spans="1:7" x14ac:dyDescent="0.25">
      <c r="A41">
        <v>2009</v>
      </c>
      <c r="B41" t="s">
        <v>265</v>
      </c>
      <c r="C41" t="s">
        <v>280</v>
      </c>
      <c r="D41" t="s">
        <v>292</v>
      </c>
      <c r="E41">
        <v>62.3</v>
      </c>
      <c r="F41">
        <v>69</v>
      </c>
      <c r="G41" t="s">
        <v>293</v>
      </c>
    </row>
    <row r="42" spans="1:7" x14ac:dyDescent="0.25">
      <c r="A42">
        <v>2010</v>
      </c>
      <c r="B42" t="s">
        <v>265</v>
      </c>
    </row>
    <row r="43" spans="1:7" x14ac:dyDescent="0.25">
      <c r="A43">
        <v>2011</v>
      </c>
      <c r="B43" t="s">
        <v>265</v>
      </c>
    </row>
    <row r="44" spans="1:7" x14ac:dyDescent="0.25">
      <c r="A44">
        <v>2012</v>
      </c>
      <c r="B44" t="s">
        <v>265</v>
      </c>
      <c r="C44" t="s">
        <v>257</v>
      </c>
      <c r="D44" t="s">
        <v>294</v>
      </c>
      <c r="E44">
        <v>85</v>
      </c>
      <c r="F44">
        <v>100</v>
      </c>
      <c r="G44" t="s">
        <v>295</v>
      </c>
    </row>
    <row r="45" spans="1:7" x14ac:dyDescent="0.25">
      <c r="A45">
        <v>2013</v>
      </c>
      <c r="B45" t="s">
        <v>265</v>
      </c>
    </row>
    <row r="46" spans="1:7" x14ac:dyDescent="0.25">
      <c r="A46">
        <v>2014</v>
      </c>
      <c r="B46" t="s">
        <v>265</v>
      </c>
    </row>
    <row r="47" spans="1:7" x14ac:dyDescent="0.25">
      <c r="A47">
        <v>2015</v>
      </c>
      <c r="B47" t="s">
        <v>265</v>
      </c>
    </row>
    <row r="48" spans="1:7" x14ac:dyDescent="0.25">
      <c r="A48">
        <v>2016</v>
      </c>
      <c r="B48" t="s">
        <v>265</v>
      </c>
    </row>
    <row r="49" spans="1:2" x14ac:dyDescent="0.25">
      <c r="A49">
        <v>2017</v>
      </c>
      <c r="B49" t="s">
        <v>265</v>
      </c>
    </row>
    <row r="50" spans="1:2" x14ac:dyDescent="0.25">
      <c r="A50">
        <v>2018</v>
      </c>
      <c r="B50" t="s">
        <v>265</v>
      </c>
    </row>
    <row r="51" spans="1:2" x14ac:dyDescent="0.25">
      <c r="A51">
        <v>2019</v>
      </c>
      <c r="B51" t="s">
        <v>265</v>
      </c>
    </row>
    <row r="52" spans="1:2" x14ac:dyDescent="0.25">
      <c r="A52">
        <v>2020</v>
      </c>
      <c r="B52" t="s">
        <v>265</v>
      </c>
    </row>
  </sheetData>
  <hyperlinks>
    <hyperlink ref="G12" r:id="rId1" xr:uid="{00000000-0004-0000-1900-000000000000}"/>
    <hyperlink ref="G19" r:id="rId2" xr:uid="{00000000-0004-0000-19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</vt:i4>
      </vt:variant>
    </vt:vector>
  </HeadingPairs>
  <TitlesOfParts>
    <vt:vector size="29" baseType="lpstr">
      <vt:lpstr>REFS</vt:lpstr>
      <vt:lpstr>FIN_ETA</vt:lpstr>
      <vt:lpstr>ETA_ALL</vt:lpstr>
      <vt:lpstr>Domestic electric lamps</vt:lpstr>
      <vt:lpstr>Industrial electric lamps</vt:lpstr>
      <vt:lpstr>Indoor C&amp;P lamps</vt:lpstr>
      <vt:lpstr>Outdoor C&amp;P lamps</vt:lpstr>
      <vt:lpstr>C&amp;P_allocation</vt:lpstr>
      <vt:lpstr>Lamp_Allocation</vt:lpstr>
      <vt:lpstr>K_All</vt:lpstr>
      <vt:lpstr>Exact_method_vals</vt:lpstr>
      <vt:lpstr>Dom ECUK (2020)</vt:lpstr>
      <vt:lpstr>Dom ECUK (2017)</vt:lpstr>
      <vt:lpstr>Non-Dom ECUK (2017)</vt:lpstr>
      <vt:lpstr>Regression</vt:lpstr>
      <vt:lpstr>LPS</vt:lpstr>
      <vt:lpstr>CFL</vt:lpstr>
      <vt:lpstr>FL</vt:lpstr>
      <vt:lpstr>MHP</vt:lpstr>
      <vt:lpstr>MH</vt:lpstr>
      <vt:lpstr>HAL</vt:lpstr>
      <vt:lpstr>INC</vt:lpstr>
      <vt:lpstr>LED</vt:lpstr>
      <vt:lpstr>HPS_high</vt:lpstr>
      <vt:lpstr>HPS_low</vt:lpstr>
      <vt:lpstr>'Dom ECUK (2017)'!Print_Area</vt:lpstr>
      <vt:lpstr>'Non-Dom ECUK (2017)'!Print_Area</vt:lpstr>
      <vt:lpstr>'Dom ECUK (2017)'!Print_Titles</vt:lpstr>
      <vt:lpstr>'Non-Dom ECUK (2017)'!Print_Titles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2020-04-21T08:59:13Z</dcterms:created>
  <dcterms:modified xsi:type="dcterms:W3CDTF">2022-07-08T10:31:50Z</dcterms:modified>
</cp:coreProperties>
</file>