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ropbox\Fellowship 1960-2015 PFU database\Data\Machines - Data\Diesel_bulldozers\"/>
    </mc:Choice>
  </mc:AlternateContent>
  <xr:revisionPtr revIDLastSave="0" documentId="13_ncr:1_{B7EF4B34-B91E-4015-BC2E-D79B94DDBAD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EFS" sheetId="2" r:id="rId1"/>
    <sheet name="FIN_ETA" sheetId="3" r:id="rId2"/>
    <sheet name="Calcs" sheetId="5" r:id="rId3"/>
    <sheet name="Masih-Tehrani_2020" sheetId="1" r:id="rId4"/>
    <sheet name="Xin_2014" sheetId="7" r:id="rId5"/>
    <sheet name="Detroit_2012" sheetId="8" r:id="rId6"/>
    <sheet name="Shrinivasa_2012" sheetId="6" r:id="rId7"/>
    <sheet name="Caterpillar_2018" sheetId="9" r:id="rId8"/>
    <sheet name="PB COMMENTS" sheetId="10" r:id="rId9"/>
  </sheets>
  <externalReferences>
    <externalReference r:id="rId10"/>
    <externalReference r:id="rId11"/>
  </externalReferences>
  <definedNames>
    <definedName name="COP_max">'[1]Domestic refrigeration'!$B$12</definedName>
    <definedName name="deltaE_food" localSheetId="2">#REF!</definedName>
    <definedName name="deltaE_food" localSheetId="8">#REF!</definedName>
    <definedName name="deltaE_food">#REF!</definedName>
    <definedName name="Ep_tot_cap_2000" localSheetId="2">#REF!</definedName>
    <definedName name="Ep_tot_cap_2000" localSheetId="8">#REF!</definedName>
    <definedName name="Ep_tot_cap_2000">#REF!</definedName>
    <definedName name="eta_charcoal">[2]Afrane_2012!$B$6</definedName>
    <definedName name="N_ml" localSheetId="2">#REF!</definedName>
    <definedName name="N_ml" localSheetId="8">#REF!</definedName>
    <definedName name="N_ml">#REF!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 localSheetId="2">#REF!</definedName>
    <definedName name="S_food" localSheetId="8">#REF!</definedName>
    <definedName name="S_food">#REF!</definedName>
    <definedName name="S_food_2000" localSheetId="2">#REF!</definedName>
    <definedName name="S_food_2000" localSheetId="8">#REF!</definedName>
    <definedName name="S_food_2000">#REF!</definedName>
    <definedName name="S_food_S_food_2000" localSheetId="2">#REF!</definedName>
    <definedName name="S_food_S_food_2000" localSheetId="8">#REF!</definedName>
    <definedName name="S_food_S_food_2000">#REF!</definedName>
    <definedName name="T_0_ref">'[1]Domestic refrigeration'!$B$10</definedName>
    <definedName name="T_ref">'[1]Domestic refrigeration'!$B$11</definedName>
    <definedName name="w" localSheetId="2">#REF!</definedName>
    <definedName name="w" localSheetId="8">#REF!</definedName>
    <definedName name="w">#REF!</definedName>
    <definedName name="Year_Food" localSheetId="2">#REF!</definedName>
    <definedName name="Year_Food" localSheetId="8">#REF!</definedName>
    <definedName name="Year_Foo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7" l="1"/>
  <c r="D54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I38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3" i="5"/>
  <c r="C6" i="5"/>
  <c r="L6" i="5" s="1"/>
  <c r="C22" i="5"/>
  <c r="L22" i="5" s="1"/>
  <c r="C26" i="5"/>
  <c r="L26" i="5" s="1"/>
  <c r="C42" i="5"/>
  <c r="L42" i="5" s="1"/>
  <c r="C46" i="5"/>
  <c r="L46" i="5" s="1"/>
  <c r="C6" i="7"/>
  <c r="C4" i="5" s="1"/>
  <c r="L4" i="5" s="1"/>
  <c r="C7" i="7"/>
  <c r="C5" i="5" s="1"/>
  <c r="L5" i="5" s="1"/>
  <c r="C8" i="7"/>
  <c r="C9" i="7"/>
  <c r="C7" i="5" s="1"/>
  <c r="L7" i="5" s="1"/>
  <c r="C10" i="7"/>
  <c r="C8" i="5" s="1"/>
  <c r="L8" i="5" s="1"/>
  <c r="C11" i="7"/>
  <c r="C9" i="5" s="1"/>
  <c r="L9" i="5" s="1"/>
  <c r="C12" i="7"/>
  <c r="C10" i="5" s="1"/>
  <c r="L10" i="5" s="1"/>
  <c r="C13" i="7"/>
  <c r="C11" i="5" s="1"/>
  <c r="L11" i="5" s="1"/>
  <c r="C14" i="7"/>
  <c r="C12" i="5" s="1"/>
  <c r="L12" i="5" s="1"/>
  <c r="C15" i="7"/>
  <c r="C13" i="5" s="1"/>
  <c r="L13" i="5" s="1"/>
  <c r="C16" i="7"/>
  <c r="C14" i="5" s="1"/>
  <c r="L14" i="5" s="1"/>
  <c r="C17" i="7"/>
  <c r="C15" i="5" s="1"/>
  <c r="L15" i="5" s="1"/>
  <c r="C18" i="7"/>
  <c r="C16" i="5" s="1"/>
  <c r="L16" i="5" s="1"/>
  <c r="C19" i="7"/>
  <c r="C17" i="5" s="1"/>
  <c r="L17" i="5" s="1"/>
  <c r="C20" i="7"/>
  <c r="C18" i="5" s="1"/>
  <c r="L18" i="5" s="1"/>
  <c r="C21" i="7"/>
  <c r="C19" i="5" s="1"/>
  <c r="L19" i="5" s="1"/>
  <c r="C22" i="7"/>
  <c r="C20" i="5" s="1"/>
  <c r="L20" i="5" s="1"/>
  <c r="C23" i="7"/>
  <c r="C21" i="5" s="1"/>
  <c r="L21" i="5" s="1"/>
  <c r="C24" i="7"/>
  <c r="C25" i="7"/>
  <c r="C23" i="5" s="1"/>
  <c r="L23" i="5" s="1"/>
  <c r="C26" i="7"/>
  <c r="C24" i="5" s="1"/>
  <c r="L24" i="5" s="1"/>
  <c r="C27" i="7"/>
  <c r="C25" i="5" s="1"/>
  <c r="L25" i="5" s="1"/>
  <c r="C28" i="7"/>
  <c r="C29" i="7"/>
  <c r="C27" i="5" s="1"/>
  <c r="L27" i="5" s="1"/>
  <c r="C30" i="7"/>
  <c r="C28" i="5" s="1"/>
  <c r="L28" i="5" s="1"/>
  <c r="C31" i="7"/>
  <c r="C29" i="5" s="1"/>
  <c r="L29" i="5" s="1"/>
  <c r="C32" i="7"/>
  <c r="C30" i="5" s="1"/>
  <c r="L30" i="5" s="1"/>
  <c r="C33" i="7"/>
  <c r="C31" i="5" s="1"/>
  <c r="L31" i="5" s="1"/>
  <c r="C34" i="7"/>
  <c r="C32" i="5" s="1"/>
  <c r="L32" i="5" s="1"/>
  <c r="C35" i="7"/>
  <c r="C33" i="5" s="1"/>
  <c r="L33" i="5" s="1"/>
  <c r="C36" i="7"/>
  <c r="C34" i="5" s="1"/>
  <c r="L34" i="5" s="1"/>
  <c r="C37" i="7"/>
  <c r="C35" i="5" s="1"/>
  <c r="L35" i="5" s="1"/>
  <c r="C38" i="7"/>
  <c r="C36" i="5" s="1"/>
  <c r="L36" i="5" s="1"/>
  <c r="C39" i="7"/>
  <c r="C37" i="5" s="1"/>
  <c r="L37" i="5" s="1"/>
  <c r="C40" i="7"/>
  <c r="C38" i="5" s="1"/>
  <c r="L38" i="5" s="1"/>
  <c r="C41" i="7"/>
  <c r="C39" i="5" s="1"/>
  <c r="L39" i="5" s="1"/>
  <c r="C42" i="7"/>
  <c r="C40" i="5" s="1"/>
  <c r="L40" i="5" s="1"/>
  <c r="C43" i="7"/>
  <c r="C41" i="5" s="1"/>
  <c r="L41" i="5" s="1"/>
  <c r="C44" i="7"/>
  <c r="C45" i="7"/>
  <c r="C43" i="5" s="1"/>
  <c r="L43" i="5" s="1"/>
  <c r="C46" i="7"/>
  <c r="C44" i="5" s="1"/>
  <c r="L44" i="5" s="1"/>
  <c r="C47" i="7"/>
  <c r="C45" i="5" s="1"/>
  <c r="L45" i="5" s="1"/>
  <c r="C48" i="7"/>
  <c r="C49" i="7"/>
  <c r="C47" i="5" s="1"/>
  <c r="L47" i="5" s="1"/>
  <c r="C50" i="7"/>
  <c r="C48" i="5" s="1"/>
  <c r="L48" i="5" s="1"/>
  <c r="C51" i="7"/>
  <c r="C49" i="5" s="1"/>
  <c r="L49" i="5" s="1"/>
  <c r="C52" i="7"/>
  <c r="C50" i="5" s="1"/>
  <c r="L50" i="5" s="1"/>
  <c r="C53" i="7"/>
  <c r="C51" i="5" s="1"/>
  <c r="L51" i="5" s="1"/>
  <c r="C54" i="7"/>
  <c r="C52" i="5" s="1"/>
  <c r="L52" i="5" s="1"/>
  <c r="C55" i="7"/>
  <c r="C53" i="5" s="1"/>
  <c r="L53" i="5" s="1"/>
  <c r="C5" i="7"/>
  <c r="C3" i="5" s="1"/>
  <c r="L3" i="5" s="1"/>
  <c r="C6" i="6"/>
  <c r="I14" i="5" s="1"/>
  <c r="C7" i="6"/>
  <c r="I15" i="5" s="1"/>
  <c r="C8" i="6"/>
  <c r="I16" i="5" s="1"/>
  <c r="C9" i="6"/>
  <c r="I17" i="5" s="1"/>
  <c r="C10" i="6"/>
  <c r="I18" i="5" s="1"/>
  <c r="C11" i="6"/>
  <c r="I19" i="5" s="1"/>
  <c r="C12" i="6"/>
  <c r="I20" i="5" s="1"/>
  <c r="C13" i="6"/>
  <c r="I21" i="5" s="1"/>
  <c r="C14" i="6"/>
  <c r="I22" i="5" s="1"/>
  <c r="C15" i="6"/>
  <c r="I23" i="5" s="1"/>
  <c r="C16" i="6"/>
  <c r="I24" i="5" s="1"/>
  <c r="C17" i="6"/>
  <c r="I25" i="5" s="1"/>
  <c r="C18" i="6"/>
  <c r="I26" i="5" s="1"/>
  <c r="C19" i="6"/>
  <c r="I27" i="5" s="1"/>
  <c r="C20" i="6"/>
  <c r="I28" i="5" s="1"/>
  <c r="C21" i="6"/>
  <c r="I29" i="5" s="1"/>
  <c r="C22" i="6"/>
  <c r="I30" i="5" s="1"/>
  <c r="C23" i="6"/>
  <c r="I31" i="5" s="1"/>
  <c r="C24" i="6"/>
  <c r="I32" i="5" s="1"/>
  <c r="C25" i="6"/>
  <c r="I33" i="5" s="1"/>
  <c r="C26" i="6"/>
  <c r="I34" i="5" s="1"/>
  <c r="C27" i="6"/>
  <c r="I35" i="5" s="1"/>
  <c r="C28" i="6"/>
  <c r="I36" i="5" s="1"/>
  <c r="C29" i="6"/>
  <c r="I37" i="5" s="1"/>
  <c r="C30" i="6"/>
  <c r="C31" i="6"/>
  <c r="I39" i="5" s="1"/>
  <c r="C32" i="6"/>
  <c r="I40" i="5" s="1"/>
  <c r="C33" i="6"/>
  <c r="I41" i="5" s="1"/>
  <c r="C34" i="6"/>
  <c r="I42" i="5" s="1"/>
  <c r="C35" i="6"/>
  <c r="I43" i="5" s="1"/>
  <c r="C36" i="6"/>
  <c r="I44" i="5" s="1"/>
  <c r="C37" i="6"/>
  <c r="I45" i="5" s="1"/>
  <c r="C38" i="6"/>
  <c r="I46" i="5" s="1"/>
  <c r="C39" i="6"/>
  <c r="I47" i="5" s="1"/>
  <c r="C40" i="6"/>
  <c r="I48" i="5" s="1"/>
  <c r="C41" i="6"/>
  <c r="I49" i="5" s="1"/>
  <c r="C5" i="6"/>
  <c r="I13" i="5" s="1"/>
  <c r="L54" i="5" l="1"/>
  <c r="L60" i="5"/>
  <c r="L61" i="5"/>
  <c r="O61" i="5" s="1"/>
  <c r="P61" i="5" s="1"/>
  <c r="L62" i="5"/>
  <c r="L63" i="5"/>
  <c r="L55" i="5"/>
  <c r="L56" i="5"/>
  <c r="L57" i="5"/>
  <c r="L58" i="5"/>
  <c r="L59" i="5"/>
  <c r="K102" i="1"/>
  <c r="L102" i="1" s="1"/>
  <c r="M102" i="1" s="1"/>
  <c r="C14" i="1"/>
  <c r="D14" i="1" s="1"/>
  <c r="E14" i="1" s="1"/>
  <c r="G14" i="1" s="1"/>
  <c r="C13" i="1"/>
  <c r="D13" i="1" s="1"/>
  <c r="E13" i="1" s="1"/>
  <c r="G13" i="1" s="1"/>
  <c r="C12" i="1"/>
  <c r="D12" i="1" s="1"/>
  <c r="E12" i="1" s="1"/>
  <c r="G12" i="1" s="1"/>
  <c r="C11" i="1"/>
  <c r="D11" i="1" s="1"/>
  <c r="E11" i="1" s="1"/>
  <c r="G11" i="1" s="1"/>
  <c r="C10" i="1"/>
  <c r="D10" i="1" s="1"/>
  <c r="E10" i="1" s="1"/>
  <c r="G10" i="1" s="1"/>
  <c r="C9" i="1"/>
  <c r="D9" i="1" s="1"/>
  <c r="E9" i="1" s="1"/>
  <c r="G9" i="1" s="1"/>
  <c r="O55" i="5" l="1"/>
  <c r="P55" i="5" s="1"/>
  <c r="O62" i="5"/>
  <c r="P62" i="5" s="1"/>
  <c r="O4" i="5"/>
  <c r="P4" i="5" s="1"/>
  <c r="O44" i="5"/>
  <c r="P44" i="5" s="1"/>
  <c r="O51" i="5"/>
  <c r="P51" i="5" s="1"/>
  <c r="O14" i="5"/>
  <c r="P14" i="5" s="1"/>
  <c r="O39" i="5"/>
  <c r="P39" i="5" s="1"/>
  <c r="O16" i="5"/>
  <c r="P16" i="5" s="1"/>
  <c r="O36" i="5"/>
  <c r="P36" i="5" s="1"/>
  <c r="O31" i="5"/>
  <c r="P31" i="5" s="1"/>
  <c r="O42" i="5"/>
  <c r="P42" i="5" s="1"/>
  <c r="O25" i="5"/>
  <c r="P25" i="5" s="1"/>
  <c r="O60" i="5"/>
  <c r="P60" i="5" s="1"/>
  <c r="O8" i="5"/>
  <c r="P8" i="5" s="1"/>
  <c r="O23" i="5"/>
  <c r="P23" i="5" s="1"/>
  <c r="O17" i="5"/>
  <c r="P17" i="5" s="1"/>
  <c r="O43" i="5"/>
  <c r="P43" i="5" s="1"/>
  <c r="O26" i="5"/>
  <c r="P26" i="5" s="1"/>
  <c r="O30" i="5"/>
  <c r="P30" i="5" s="1"/>
  <c r="O37" i="5"/>
  <c r="P37" i="5" s="1"/>
  <c r="O52" i="5"/>
  <c r="P52" i="5" s="1"/>
  <c r="O5" i="5"/>
  <c r="P5" i="5" s="1"/>
  <c r="O21" i="5"/>
  <c r="P21" i="5" s="1"/>
  <c r="O34" i="5"/>
  <c r="P34" i="5" s="1"/>
  <c r="O47" i="5"/>
  <c r="P47" i="5" s="1"/>
  <c r="O7" i="5"/>
  <c r="P7" i="5" s="1"/>
  <c r="O29" i="5"/>
  <c r="P29" i="5" s="1"/>
  <c r="O53" i="5"/>
  <c r="P53" i="5" s="1"/>
  <c r="O20" i="5"/>
  <c r="P20" i="5" s="1"/>
  <c r="O28" i="5"/>
  <c r="P28" i="5" s="1"/>
  <c r="O40" i="5"/>
  <c r="P40" i="5" s="1"/>
  <c r="O9" i="5"/>
  <c r="P9" i="5" s="1"/>
  <c r="O49" i="5"/>
  <c r="P49" i="5" s="1"/>
  <c r="O33" i="5"/>
  <c r="P33" i="5" s="1"/>
  <c r="O45" i="5"/>
  <c r="P45" i="5" s="1"/>
  <c r="O50" i="5"/>
  <c r="P50" i="5" s="1"/>
  <c r="O22" i="5"/>
  <c r="P22" i="5" s="1"/>
  <c r="O32" i="5"/>
  <c r="P32" i="5" s="1"/>
  <c r="O54" i="5"/>
  <c r="P54" i="5" s="1"/>
  <c r="O59" i="5"/>
  <c r="P59" i="5" s="1"/>
  <c r="O12" i="5"/>
  <c r="P12" i="5" s="1"/>
  <c r="O63" i="5"/>
  <c r="P63" i="5" s="1"/>
  <c r="O48" i="5"/>
  <c r="P48" i="5" s="1"/>
  <c r="O24" i="5"/>
  <c r="P24" i="5" s="1"/>
  <c r="O41" i="5"/>
  <c r="P41" i="5" s="1"/>
  <c r="O58" i="5"/>
  <c r="P58" i="5" s="1"/>
  <c r="O15" i="5"/>
  <c r="P15" i="5" s="1"/>
  <c r="O3" i="5"/>
  <c r="P3" i="5" s="1"/>
  <c r="O10" i="5"/>
  <c r="P10" i="5" s="1"/>
  <c r="O18" i="5"/>
  <c r="P18" i="5" s="1"/>
  <c r="O57" i="5"/>
  <c r="P57" i="5" s="1"/>
  <c r="O11" i="5"/>
  <c r="P11" i="5" s="1"/>
  <c r="O46" i="5"/>
  <c r="P46" i="5" s="1"/>
  <c r="O27" i="5"/>
  <c r="P27" i="5" s="1"/>
  <c r="O6" i="5"/>
  <c r="P6" i="5" s="1"/>
  <c r="O13" i="5"/>
  <c r="P13" i="5" s="1"/>
  <c r="O19" i="5"/>
  <c r="P19" i="5" s="1"/>
  <c r="O38" i="5"/>
  <c r="P38" i="5" s="1"/>
  <c r="O56" i="5"/>
  <c r="P56" i="5" s="1"/>
  <c r="O35" i="5"/>
  <c r="P35" i="5" s="1"/>
  <c r="H3" i="10" l="1" a="1"/>
  <c r="H2" i="3" a="1"/>
  <c r="H2" i="3" l="1"/>
  <c r="AJ2" i="3"/>
  <c r="AI2" i="3"/>
  <c r="P2" i="3"/>
  <c r="L2" i="3"/>
  <c r="BE2" i="3"/>
  <c r="BJ2" i="3"/>
  <c r="AB2" i="3"/>
  <c r="K2" i="3"/>
  <c r="AS2" i="3"/>
  <c r="BL2" i="3"/>
  <c r="BD2" i="3"/>
  <c r="AV2" i="3"/>
  <c r="BH2" i="3"/>
  <c r="BB2" i="3"/>
  <c r="T2" i="3"/>
  <c r="BM2" i="3"/>
  <c r="AE2" i="3"/>
  <c r="AT2" i="3"/>
  <c r="W2" i="3"/>
  <c r="AL2" i="3"/>
  <c r="BC2" i="3"/>
  <c r="AW2" i="3"/>
  <c r="Q2" i="3"/>
  <c r="BA2" i="3"/>
  <c r="BK2" i="3"/>
  <c r="AK2" i="3"/>
  <c r="M2" i="3"/>
  <c r="AU2" i="3"/>
  <c r="BP2" i="3"/>
  <c r="BG2" i="3"/>
  <c r="AY2" i="3"/>
  <c r="AD2" i="3"/>
  <c r="O2" i="3"/>
  <c r="AO2" i="3"/>
  <c r="BF2" i="3"/>
  <c r="Z2" i="3"/>
  <c r="R2" i="3"/>
  <c r="X2" i="3"/>
  <c r="V2" i="3"/>
  <c r="AA2" i="3"/>
  <c r="AG2" i="3"/>
  <c r="I2" i="3"/>
  <c r="U2" i="3"/>
  <c r="N2" i="3"/>
  <c r="BN2" i="3"/>
  <c r="Y2" i="3"/>
  <c r="BO2" i="3"/>
  <c r="S2" i="3"/>
  <c r="J2" i="3"/>
  <c r="BI2" i="3"/>
  <c r="AP2" i="3"/>
  <c r="AX2" i="3"/>
  <c r="AH2" i="3"/>
  <c r="AC2" i="3"/>
  <c r="AM2" i="3"/>
  <c r="AN2" i="3"/>
  <c r="AZ2" i="3"/>
  <c r="AQ2" i="3"/>
  <c r="AF2" i="3"/>
  <c r="AR2" i="3"/>
  <c r="BI3" i="10"/>
  <c r="AV3" i="10"/>
  <c r="J3" i="10"/>
  <c r="BO3" i="10"/>
  <c r="AX3" i="10"/>
  <c r="AJ3" i="10"/>
  <c r="BN3" i="10"/>
  <c r="BD3" i="10"/>
  <c r="BH3" i="10"/>
  <c r="BP3" i="10"/>
  <c r="Y3" i="10"/>
  <c r="K3" i="10"/>
  <c r="AC3" i="10"/>
  <c r="AY3" i="10"/>
  <c r="AG3" i="10"/>
  <c r="R3" i="10"/>
  <c r="AN3" i="10"/>
  <c r="BL3" i="10"/>
  <c r="BP6" i="10" s="1"/>
  <c r="BE3" i="10"/>
  <c r="Z3" i="10"/>
  <c r="AW3" i="10"/>
  <c r="AL3" i="10"/>
  <c r="BB3" i="10"/>
  <c r="Q3" i="10"/>
  <c r="AE3" i="10"/>
  <c r="AU3" i="10"/>
  <c r="U3" i="10"/>
  <c r="AS3" i="10"/>
  <c r="N3" i="10"/>
  <c r="AH3" i="10"/>
  <c r="L3" i="10"/>
  <c r="BF3" i="10"/>
  <c r="AM3" i="10"/>
  <c r="BC3" i="10"/>
  <c r="H3" i="10"/>
  <c r="BG3" i="10"/>
  <c r="BK6" i="10" s="1"/>
  <c r="V3" i="10"/>
  <c r="AP3" i="10"/>
  <c r="T3" i="10"/>
  <c r="BJ3" i="10"/>
  <c r="O3" i="10"/>
  <c r="P3" i="10"/>
  <c r="AF3" i="10"/>
  <c r="AO3" i="10"/>
  <c r="M3" i="10"/>
  <c r="AQ3" i="10"/>
  <c r="AD3" i="10"/>
  <c r="AB3" i="10"/>
  <c r="AT3" i="10"/>
  <c r="AR3" i="10"/>
  <c r="AZ3" i="10"/>
  <c r="S3" i="10"/>
  <c r="BK3" i="10"/>
  <c r="X3" i="10"/>
  <c r="I3" i="10"/>
  <c r="M6" i="10" s="1"/>
  <c r="W3" i="10"/>
  <c r="BM3" i="10"/>
  <c r="AI3" i="10"/>
  <c r="AK3" i="10"/>
  <c r="AO6" i="10" s="1"/>
  <c r="AA3" i="10"/>
  <c r="BA3" i="10"/>
  <c r="BI6" i="10" l="1"/>
  <c r="AV6" i="10"/>
  <c r="AA6" i="10"/>
  <c r="P6" i="10"/>
  <c r="AX6" i="10"/>
  <c r="X6" i="10"/>
  <c r="AB6" i="10"/>
  <c r="AT6" i="10"/>
  <c r="Z6" i="10"/>
  <c r="O6" i="10"/>
  <c r="V6" i="10"/>
  <c r="AG6" i="10"/>
  <c r="BD6" i="10"/>
  <c r="AQ6" i="10"/>
  <c r="AF6" i="10"/>
  <c r="AK6" i="10"/>
  <c r="AH6" i="10"/>
  <c r="BJ6" i="10"/>
  <c r="AU6" i="10"/>
  <c r="AL6" i="10"/>
  <c r="R6" i="10"/>
  <c r="AW6" i="10"/>
  <c r="Y6" i="10"/>
  <c r="BB6" i="10"/>
  <c r="AC6" i="10"/>
  <c r="AY6" i="10"/>
  <c r="U6" i="10"/>
  <c r="W6" i="10"/>
  <c r="AI6" i="10"/>
  <c r="N6" i="10"/>
  <c r="AR6" i="10"/>
  <c r="L6" i="10"/>
  <c r="BG6" i="10"/>
  <c r="AP6" i="10"/>
  <c r="AZ6" i="10"/>
  <c r="BC6" i="10"/>
  <c r="BH6" i="10"/>
  <c r="AN6" i="10"/>
  <c r="Q6" i="10"/>
  <c r="AS6" i="10"/>
  <c r="BF6" i="10"/>
  <c r="BE6" i="10"/>
  <c r="S6" i="10"/>
  <c r="BA6" i="10"/>
  <c r="BM6" i="10"/>
  <c r="AM6" i="10"/>
  <c r="BO6" i="10"/>
  <c r="BL6" i="10"/>
  <c r="AJ6" i="10"/>
  <c r="T6" i="10"/>
  <c r="AE6" i="10"/>
  <c r="BN6" i="10"/>
  <c r="AD6" i="10"/>
</calcChain>
</file>

<file path=xl/sharedStrings.xml><?xml version="1.0" encoding="utf-8"?>
<sst xmlns="http://schemas.openxmlformats.org/spreadsheetml/2006/main" count="324" uniqueCount="107">
  <si>
    <t>https://world-nuclear.org/information-library/facts-and-figures/heat-values-of-various-fuels.aspx</t>
  </si>
  <si>
    <t>Diesel fuel</t>
  </si>
  <si>
    <t>42-46 MJ/kg</t>
  </si>
  <si>
    <t>Take</t>
  </si>
  <si>
    <t>Also 1kWh = 3,600,000J = 3.6MJ</t>
  </si>
  <si>
    <t>Fuel rate</t>
  </si>
  <si>
    <t>Transmission efficiency</t>
  </si>
  <si>
    <t>overall efficiency</t>
  </si>
  <si>
    <t>g/kWh</t>
  </si>
  <si>
    <t>MJ/kWh</t>
  </si>
  <si>
    <t>MJ/MJ</t>
  </si>
  <si>
    <t>%</t>
  </si>
  <si>
    <t>Take Engine Specific Fuel Consumption = 225g/kWh, corresponding to 0.5m digging depth</t>
  </si>
  <si>
    <t>not used</t>
  </si>
  <si>
    <t>Drawbar pull</t>
  </si>
  <si>
    <t>Vehicle speed</t>
  </si>
  <si>
    <t>work done</t>
  </si>
  <si>
    <t>kN = kJ/m</t>
  </si>
  <si>
    <t>km/h</t>
  </si>
  <si>
    <t>m/s</t>
  </si>
  <si>
    <t>kJ/s = kW</t>
  </si>
  <si>
    <t>kWh</t>
  </si>
  <si>
    <t>Snow</t>
  </si>
  <si>
    <t>Country</t>
  </si>
  <si>
    <t>Energy.type</t>
  </si>
  <si>
    <t>Last.stage</t>
  </si>
  <si>
    <t>Method</t>
  </si>
  <si>
    <t>Machine</t>
  </si>
  <si>
    <t>Eu.product</t>
  </si>
  <si>
    <t>Quantity</t>
  </si>
  <si>
    <t>E</t>
  </si>
  <si>
    <t>Final</t>
  </si>
  <si>
    <t>PCM</t>
  </si>
  <si>
    <t>eta.fu</t>
  </si>
  <si>
    <t>@article{masih2020combined,</t>
  </si>
  <si>
    <t xml:space="preserve">  title={Combined fuel consumption and emission optimization model for heavy construction equipment},</t>
  </si>
  <si>
    <t xml:space="preserve">  author={Masih-Tehrani, Masoud and Ebrahimi-Nejad, Salman and Dahmardeh, Masoud},</t>
  </si>
  <si>
    <t xml:space="preserve">  journal={Automation in Construction},</t>
  </si>
  <si>
    <t xml:space="preserve">  volume={110},</t>
  </si>
  <si>
    <t xml:space="preserve">  pages={103007},</t>
  </si>
  <si>
    <t xml:space="preserve">  year={2020},</t>
  </si>
  <si>
    <t xml:space="preserve">  publisher={Elsevier}</t>
  </si>
  <si>
    <t>}</t>
  </si>
  <si>
    <t xml:space="preserve">  doi = {10.1016/j.autcon.2019.103007},</t>
  </si>
  <si>
    <t xml:space="preserve"> @techreport{Detroit2012nearzero,</t>
  </si>
  <si>
    <t xml:space="preserve">  title={Near Zero Emissions at 50 Percent Thermal Efficiency},</t>
  </si>
  <si>
    <t xml:space="preserve">  author={Detroit Diesel Corporation},</t>
  </si>
  <si>
    <t xml:space="preserve">  year={2012},</t>
  </si>
  <si>
    <t xml:space="preserve">  doi = {10.2172/1054511},</t>
  </si>
  <si>
    <t xml:space="preserve">  institution={Detroit Diesel Corporation}</t>
  </si>
  <si>
    <t>@article{shrinivasa2012evolution,</t>
  </si>
  <si>
    <t xml:space="preserve">  title={The evolution of diesel engines},</t>
  </si>
  <si>
    <t xml:space="preserve">  author={Shrinivasa, U},</t>
  </si>
  <si>
    <t xml:space="preserve">  journal={Resonance},</t>
  </si>
  <si>
    <t xml:space="preserve">  volume={17},</t>
  </si>
  <si>
    <t xml:space="preserve">  number={4},</t>
  </si>
  <si>
    <t xml:space="preserve">  pages={365--377},</t>
  </si>
  <si>
    <t xml:space="preserve">  publisher={Springer}</t>
  </si>
  <si>
    <t xml:space="preserve">  url = {https://link.springer.com/article/10.1007/s12045-012-0038-3},</t>
  </si>
  <si>
    <t>Diesel bulldozers</t>
  </si>
  <si>
    <t>Year</t>
  </si>
  <si>
    <t>Efficiency [-]</t>
  </si>
  <si>
    <t>Source/Method</t>
  </si>
  <si>
    <t>@incollection{xin2014,</t>
  </si>
  <si>
    <t xml:space="preserve">  title = {9 - Improving the environmental performance of heavy-duty vehicles and engines: key issues and system design approaches},</t>
  </si>
  <si>
    <t xml:space="preserve">  editor = {Richard Folkson},</t>
  </si>
  <si>
    <t xml:space="preserve">  booktitle = {Alternative Fuels and Advanced Vehicle Technologies for Improved Environmental Performance},</t>
  </si>
  <si>
    <t xml:space="preserve">  publisher = {Woodhead Publishing},</t>
  </si>
  <si>
    <t xml:space="preserve">  pages = {225-278},</t>
  </si>
  <si>
    <t xml:space="preserve">  year = {2014},</t>
  </si>
  <si>
    <t xml:space="preserve">  isbn = {978-0-85709-522-0},</t>
  </si>
  <si>
    <t xml:space="preserve">  doi = {https://doi.org/10.1533/9780857097422.2.225},</t>
  </si>
  <si>
    <t xml:space="preserve">  url = {https://www.sciencedirect.com/science/article/pii/B9780857095220500091},</t>
  </si>
  <si>
    <t xml:space="preserve">  author = {Q. Xin and C.F. Pinzon}</t>
  </si>
  <si>
    <t>https://doi.org/10.1533/9780857097422.2.225</t>
  </si>
  <si>
    <t>Xin &amp; Pinzon (2014) - 9 - Improving the environmental performance of heavy-duty vehicles and engines: key issues and system design approaches</t>
  </si>
  <si>
    <t>https://doi.org/10.1007/s12045-012-0038-3</t>
  </si>
  <si>
    <t>Shrinivasa (2012) - The Evolution of Diesel Engines</t>
  </si>
  <si>
    <t xml:space="preserve">  DOI = {https://doi.org/10.1007/s12045-012-0038-3},</t>
  </si>
  <si>
    <t>Efficiency [%]</t>
  </si>
  <si>
    <t>https://doi.org/10.2172/1054511</t>
  </si>
  <si>
    <t>Detroit (2012) - Net Zero Emissions at 50 Percent Thermal Efficiency</t>
  </si>
  <si>
    <t>Diesel Engine Efficiency [-]</t>
  </si>
  <si>
    <t>Xin &amp; Pinzon (2014)</t>
  </si>
  <si>
    <t>Detroit (2012)</t>
  </si>
  <si>
    <t>Shrnivasa (2012)</t>
  </si>
  <si>
    <t>Linear extrapolation</t>
  </si>
  <si>
    <t>Indexed Diesel Engine Efficiency (2018i) [-]</t>
  </si>
  <si>
    <t>Caterpillar (2018) - Caterpillar Performance Handbook 48</t>
  </si>
  <si>
    <t>https://www.warrencat.com/content/uploads/2019/01/pdfPerformanceHandbook48.pdf</t>
  </si>
  <si>
    <t>Masih-Tehrani et al (2020) - Combined fuel consumption and emission optimisation model for heavy construction equipment</t>
  </si>
  <si>
    <t>https://doi.org/10.1016/j.autcon.2019.103007</t>
  </si>
  <si>
    <t>Caterpillar D8T with 233 kW engine power and 8A type blade</t>
  </si>
  <si>
    <t>Digging depth</t>
  </si>
  <si>
    <t>Output/Input Efficiency</t>
  </si>
  <si>
    <t>Energy Efficiency [-]</t>
  </si>
  <si>
    <t>Date: 05/08/2021</t>
  </si>
  <si>
    <t>WLD</t>
  </si>
  <si>
    <t>MW</t>
  </si>
  <si>
    <t>5 year average</t>
  </si>
  <si>
    <t>PB comment</t>
  </si>
  <si>
    <t>maybe we use a 5 year average to smoooth out peaks, reflecting that the bulldozer stock efficiency is average of new engine + previous 5-7 years</t>
  </si>
  <si>
    <t>ZM Comments</t>
  </si>
  <si>
    <t>I think we take the data as given, and only smooth when its defensible that we 'override' the underlying data</t>
  </si>
  <si>
    <t>ok - agreed for v1</t>
  </si>
  <si>
    <t>WRLD</t>
  </si>
  <si>
    <t>MacW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</si>
</sst>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70C0"/>
      <name val="Arial"/>
      <family val="2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z val="10"/>
      <color theme="9"/>
      <name val="Arial Unicode MS"/>
      <family val="2"/>
    </font>
    <font>
      <sz val="10"/>
      <color theme="9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0" fontId="7" fillId="0" borderId="0" applyNumberFormat="0" applyFill="0" applyBorder="0" applyAlignment="0" applyProtection="0"/>
    <xf numFmtId="0" fontId="9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2" fontId="0" fillId="2" borderId="0" xfId="0" applyNumberFormat="1" applyFill="1"/>
    <xf numFmtId="9" fontId="0" fillId="2" borderId="0" xfId="1" applyFont="1" applyFill="1"/>
    <xf numFmtId="164" fontId="0" fillId="2" borderId="0" xfId="0" applyNumberFormat="1" applyFill="1"/>
    <xf numFmtId="1" fontId="0" fillId="0" borderId="0" xfId="0" applyNumberFormat="1"/>
    <xf numFmtId="3" fontId="0" fillId="0" borderId="0" xfId="0" applyNumberFormat="1"/>
    <xf numFmtId="0" fontId="3" fillId="0" borderId="0" xfId="2" applyFont="1"/>
    <xf numFmtId="0" fontId="2" fillId="0" borderId="0" xfId="2"/>
    <xf numFmtId="0" fontId="4" fillId="0" borderId="1" xfId="2" applyFont="1" applyBorder="1" applyAlignment="1">
      <alignment horizontal="center"/>
    </xf>
    <xf numFmtId="0" fontId="5" fillId="0" borderId="0" xfId="3" applyAlignment="1">
      <alignment horizontal="center"/>
    </xf>
    <xf numFmtId="0" fontId="5" fillId="0" borderId="0" xfId="3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4"/>
    <xf numFmtId="0" fontId="0" fillId="3" borderId="0" xfId="0" applyFill="1"/>
    <xf numFmtId="0" fontId="9" fillId="0" borderId="0" xfId="5" applyAlignment="1">
      <alignment horizontal="center"/>
    </xf>
    <xf numFmtId="0" fontId="10" fillId="0" borderId="1" xfId="5" applyFont="1" applyBorder="1" applyAlignment="1">
      <alignment horizontal="center"/>
    </xf>
    <xf numFmtId="10" fontId="9" fillId="0" borderId="0" xfId="5" applyNumberFormat="1" applyAlignment="1">
      <alignment horizontal="center"/>
    </xf>
    <xf numFmtId="10" fontId="11" fillId="0" borderId="0" xfId="5" applyNumberFormat="1" applyFont="1" applyAlignment="1">
      <alignment horizontal="center"/>
    </xf>
    <xf numFmtId="0" fontId="11" fillId="0" borderId="0" xfId="5" applyFont="1" applyAlignment="1">
      <alignment horizont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0" fillId="0" borderId="0" xfId="0" applyAlignment="1"/>
    <xf numFmtId="0" fontId="10" fillId="0" borderId="0" xfId="5" applyFont="1" applyFill="1" applyAlignment="1">
      <alignment horizontal="left"/>
    </xf>
    <xf numFmtId="0" fontId="9" fillId="0" borderId="0" xfId="5" applyFont="1" applyFill="1" applyAlignment="1">
      <alignment horizontal="left"/>
    </xf>
    <xf numFmtId="0" fontId="9" fillId="0" borderId="0" xfId="5" applyFill="1" applyAlignment="1">
      <alignment horizontal="center"/>
    </xf>
    <xf numFmtId="0" fontId="9" fillId="0" borderId="0" xfId="5" applyFont="1" applyFill="1" applyAlignment="1">
      <alignment horizontal="center"/>
    </xf>
    <xf numFmtId="2" fontId="9" fillId="0" borderId="0" xfId="5" applyNumberFormat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8" fillId="0" borderId="0" xfId="0" applyFont="1" applyAlignment="1">
      <alignment horizontal="left"/>
    </xf>
    <xf numFmtId="0" fontId="12" fillId="0" borderId="0" xfId="2" applyFont="1"/>
    <xf numFmtId="164" fontId="0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0" borderId="0" xfId="3" applyAlignment="1">
      <alignment horizontal="left"/>
    </xf>
    <xf numFmtId="0" fontId="13" fillId="0" borderId="0" xfId="3" applyFont="1" applyAlignment="1">
      <alignment horizontal="left"/>
    </xf>
    <xf numFmtId="0" fontId="14" fillId="0" borderId="0" xfId="3" applyFont="1" applyAlignment="1">
      <alignment horizontal="center"/>
    </xf>
    <xf numFmtId="0" fontId="14" fillId="0" borderId="0" xfId="3" applyFont="1" applyAlignment="1">
      <alignment horizontal="left"/>
    </xf>
    <xf numFmtId="0" fontId="15" fillId="3" borderId="0" xfId="0" applyFont="1" applyFill="1" applyAlignment="1">
      <alignment vertical="center"/>
    </xf>
    <xf numFmtId="0" fontId="16" fillId="3" borderId="0" xfId="0" applyFont="1" applyFill="1"/>
    <xf numFmtId="0" fontId="6" fillId="3" borderId="0" xfId="0" applyFont="1" applyFill="1"/>
    <xf numFmtId="0" fontId="17" fillId="3" borderId="0" xfId="0" applyFont="1" applyFill="1" applyAlignment="1">
      <alignment vertical="center"/>
    </xf>
  </cellXfs>
  <cellStyles count="6">
    <cellStyle name="Hyperlink" xfId="4" builtinId="8"/>
    <cellStyle name="Normal" xfId="0" builtinId="0"/>
    <cellStyle name="Normal 2" xfId="3" xr:uid="{00000000-0005-0000-0000-000002000000}"/>
    <cellStyle name="Normal 2 2" xfId="5" xr:uid="{00000000-0005-0000-0000-000003000000}"/>
    <cellStyle name="Normal 2 2 3" xfId="2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Calcs!$L$3:$L$63</c:f>
              <c:numCache>
                <c:formatCode>0.00%</c:formatCode>
                <c:ptCount val="61"/>
                <c:pt idx="0">
                  <c:v>0.33939000000000002</c:v>
                </c:pt>
                <c:pt idx="1">
                  <c:v>0.33872000000000002</c:v>
                </c:pt>
                <c:pt idx="2">
                  <c:v>0.34021000000000001</c:v>
                </c:pt>
                <c:pt idx="3">
                  <c:v>0.3417</c:v>
                </c:pt>
                <c:pt idx="4">
                  <c:v>0.34320000000000001</c:v>
                </c:pt>
                <c:pt idx="5">
                  <c:v>0.34469</c:v>
                </c:pt>
                <c:pt idx="6">
                  <c:v>0.34515999999999997</c:v>
                </c:pt>
                <c:pt idx="7">
                  <c:v>0.34555999999999998</c:v>
                </c:pt>
                <c:pt idx="8">
                  <c:v>0.34597</c:v>
                </c:pt>
                <c:pt idx="9">
                  <c:v>0.34637000000000001</c:v>
                </c:pt>
                <c:pt idx="10">
                  <c:v>0.34677999999999998</c:v>
                </c:pt>
                <c:pt idx="11">
                  <c:v>0.34719</c:v>
                </c:pt>
                <c:pt idx="12">
                  <c:v>0.34759999999999996</c:v>
                </c:pt>
                <c:pt idx="13">
                  <c:v>0.34802</c:v>
                </c:pt>
                <c:pt idx="14">
                  <c:v>0.34843000000000002</c:v>
                </c:pt>
                <c:pt idx="15">
                  <c:v>0.34895000000000004</c:v>
                </c:pt>
                <c:pt idx="16">
                  <c:v>0.35094000000000003</c:v>
                </c:pt>
                <c:pt idx="17">
                  <c:v>0.35293999999999998</c:v>
                </c:pt>
                <c:pt idx="18">
                  <c:v>0.35493000000000002</c:v>
                </c:pt>
                <c:pt idx="19">
                  <c:v>0.35692999999999997</c:v>
                </c:pt>
                <c:pt idx="20">
                  <c:v>0.35892000000000002</c:v>
                </c:pt>
                <c:pt idx="21">
                  <c:v>0.36198000000000002</c:v>
                </c:pt>
                <c:pt idx="22">
                  <c:v>0.36503999999999998</c:v>
                </c:pt>
                <c:pt idx="23">
                  <c:v>0.36810000000000004</c:v>
                </c:pt>
                <c:pt idx="24">
                  <c:v>0.37115999999999999</c:v>
                </c:pt>
                <c:pt idx="25">
                  <c:v>0.37422</c:v>
                </c:pt>
                <c:pt idx="26">
                  <c:v>0.37706000000000001</c:v>
                </c:pt>
                <c:pt idx="27">
                  <c:v>0.37988999999999995</c:v>
                </c:pt>
                <c:pt idx="28">
                  <c:v>0.38272</c:v>
                </c:pt>
                <c:pt idx="29">
                  <c:v>0.38555</c:v>
                </c:pt>
                <c:pt idx="30">
                  <c:v>0.38838</c:v>
                </c:pt>
                <c:pt idx="31">
                  <c:v>0.39435999999999999</c:v>
                </c:pt>
                <c:pt idx="32">
                  <c:v>0.40055999999999997</c:v>
                </c:pt>
                <c:pt idx="33">
                  <c:v>0.40674999999999994</c:v>
                </c:pt>
                <c:pt idx="34">
                  <c:v>0.41295000000000004</c:v>
                </c:pt>
                <c:pt idx="35">
                  <c:v>0.41914000000000001</c:v>
                </c:pt>
                <c:pt idx="36">
                  <c:v>0.42369000000000001</c:v>
                </c:pt>
                <c:pt idx="37">
                  <c:v>0.42812</c:v>
                </c:pt>
                <c:pt idx="38">
                  <c:v>0.43314000000000002</c:v>
                </c:pt>
                <c:pt idx="39">
                  <c:v>0.43829999999999997</c:v>
                </c:pt>
                <c:pt idx="40">
                  <c:v>0.44345000000000001</c:v>
                </c:pt>
                <c:pt idx="41">
                  <c:v>0.43973000000000001</c:v>
                </c:pt>
                <c:pt idx="42">
                  <c:v>0.41953000000000001</c:v>
                </c:pt>
                <c:pt idx="43">
                  <c:v>0.42063</c:v>
                </c:pt>
                <c:pt idx="44">
                  <c:v>0.42172999999999999</c:v>
                </c:pt>
                <c:pt idx="45">
                  <c:v>0.42283000000000004</c:v>
                </c:pt>
                <c:pt idx="46">
                  <c:v>0.42438000000000003</c:v>
                </c:pt>
                <c:pt idx="47">
                  <c:v>0.42597000000000002</c:v>
                </c:pt>
                <c:pt idx="48">
                  <c:v>0.42859999999999998</c:v>
                </c:pt>
                <c:pt idx="49">
                  <c:v>0.43146999999999996</c:v>
                </c:pt>
                <c:pt idx="50">
                  <c:v>0.43433999999999995</c:v>
                </c:pt>
                <c:pt idx="51">
                  <c:v>0.44265001568627493</c:v>
                </c:pt>
                <c:pt idx="52">
                  <c:v>0.44495678853695342</c:v>
                </c:pt>
                <c:pt idx="53">
                  <c:v>0.4472635613876319</c:v>
                </c:pt>
                <c:pt idx="54">
                  <c:v>0.44957033423831039</c:v>
                </c:pt>
                <c:pt idx="55">
                  <c:v>0.45187710708898976</c:v>
                </c:pt>
                <c:pt idx="56">
                  <c:v>0.45418387993966824</c:v>
                </c:pt>
                <c:pt idx="57">
                  <c:v>0.45649065279034673</c:v>
                </c:pt>
                <c:pt idx="58">
                  <c:v>0.4587974256410261</c:v>
                </c:pt>
                <c:pt idx="59">
                  <c:v>0.46110419849170459</c:v>
                </c:pt>
                <c:pt idx="60">
                  <c:v>0.46341097134238307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3-496D-9614-25F249490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517808"/>
        <c:axId val="485508624"/>
      </c:lineChart>
      <c:catAx>
        <c:axId val="48551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08624"/>
        <c:crosses val="autoZero"/>
        <c:auto val="1"/>
        <c:lblAlgn val="ctr"/>
        <c:lblOffset val="100"/>
        <c:noMultiLvlLbl val="0"/>
      </c:catAx>
      <c:valAx>
        <c:axId val="48550862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51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Xin_2014!$C$8:$C$53</c:f>
              <c:numCache>
                <c:formatCode>0.00%</c:formatCode>
                <c:ptCount val="46"/>
                <c:pt idx="0">
                  <c:v>0.3417</c:v>
                </c:pt>
                <c:pt idx="1">
                  <c:v>0.34320000000000001</c:v>
                </c:pt>
                <c:pt idx="2">
                  <c:v>0.34469</c:v>
                </c:pt>
                <c:pt idx="3">
                  <c:v>0.34515999999999997</c:v>
                </c:pt>
                <c:pt idx="4">
                  <c:v>0.34555999999999998</c:v>
                </c:pt>
                <c:pt idx="5">
                  <c:v>0.34597</c:v>
                </c:pt>
                <c:pt idx="6">
                  <c:v>0.34637000000000001</c:v>
                </c:pt>
                <c:pt idx="7">
                  <c:v>0.34677999999999998</c:v>
                </c:pt>
                <c:pt idx="8">
                  <c:v>0.34719</c:v>
                </c:pt>
                <c:pt idx="9">
                  <c:v>0.34759999999999996</c:v>
                </c:pt>
                <c:pt idx="10">
                  <c:v>0.34802</c:v>
                </c:pt>
                <c:pt idx="11">
                  <c:v>0.34843000000000002</c:v>
                </c:pt>
                <c:pt idx="12">
                  <c:v>0.34895000000000004</c:v>
                </c:pt>
                <c:pt idx="13">
                  <c:v>0.35094000000000003</c:v>
                </c:pt>
                <c:pt idx="14">
                  <c:v>0.35293999999999998</c:v>
                </c:pt>
                <c:pt idx="15">
                  <c:v>0.35493000000000002</c:v>
                </c:pt>
                <c:pt idx="16">
                  <c:v>0.35692999999999997</c:v>
                </c:pt>
                <c:pt idx="17">
                  <c:v>0.35892000000000002</c:v>
                </c:pt>
                <c:pt idx="18">
                  <c:v>0.36198000000000002</c:v>
                </c:pt>
                <c:pt idx="19">
                  <c:v>0.36503999999999998</c:v>
                </c:pt>
                <c:pt idx="20">
                  <c:v>0.36810000000000004</c:v>
                </c:pt>
                <c:pt idx="21">
                  <c:v>0.37115999999999999</c:v>
                </c:pt>
                <c:pt idx="22">
                  <c:v>0.37422</c:v>
                </c:pt>
                <c:pt idx="23">
                  <c:v>0.37706000000000001</c:v>
                </c:pt>
                <c:pt idx="24">
                  <c:v>0.37988999999999995</c:v>
                </c:pt>
                <c:pt idx="25">
                  <c:v>0.38272</c:v>
                </c:pt>
                <c:pt idx="26">
                  <c:v>0.38555</c:v>
                </c:pt>
                <c:pt idx="27">
                  <c:v>0.38838</c:v>
                </c:pt>
                <c:pt idx="28">
                  <c:v>0.39435999999999999</c:v>
                </c:pt>
                <c:pt idx="29">
                  <c:v>0.40055999999999997</c:v>
                </c:pt>
                <c:pt idx="30">
                  <c:v>0.40674999999999994</c:v>
                </c:pt>
                <c:pt idx="31">
                  <c:v>0.41295000000000004</c:v>
                </c:pt>
                <c:pt idx="32">
                  <c:v>0.41914000000000001</c:v>
                </c:pt>
                <c:pt idx="33">
                  <c:v>0.42369000000000001</c:v>
                </c:pt>
                <c:pt idx="34">
                  <c:v>0.42812</c:v>
                </c:pt>
                <c:pt idx="35">
                  <c:v>0.43314000000000002</c:v>
                </c:pt>
                <c:pt idx="36">
                  <c:v>0.43829999999999997</c:v>
                </c:pt>
                <c:pt idx="37">
                  <c:v>0.44345000000000001</c:v>
                </c:pt>
                <c:pt idx="38">
                  <c:v>0.43973000000000001</c:v>
                </c:pt>
                <c:pt idx="39">
                  <c:v>0.41953000000000001</c:v>
                </c:pt>
                <c:pt idx="40">
                  <c:v>0.42063</c:v>
                </c:pt>
                <c:pt idx="41">
                  <c:v>0.42172999999999999</c:v>
                </c:pt>
                <c:pt idx="42">
                  <c:v>0.42283000000000004</c:v>
                </c:pt>
                <c:pt idx="43">
                  <c:v>0.42438000000000003</c:v>
                </c:pt>
                <c:pt idx="44">
                  <c:v>0.42597000000000002</c:v>
                </c:pt>
                <c:pt idx="45">
                  <c:v>0.42859999999999998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B5-4CAB-9C64-83568947B4D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Xin_2014!$D$8:$D$53</c:f>
              <c:numCache>
                <c:formatCode>0.0%</c:formatCode>
                <c:ptCount val="46"/>
                <c:pt idx="1">
                  <c:v>0.340644</c:v>
                </c:pt>
                <c:pt idx="2">
                  <c:v>0.34170400000000001</c:v>
                </c:pt>
                <c:pt idx="3">
                  <c:v>0.34299199999999996</c:v>
                </c:pt>
                <c:pt idx="4">
                  <c:v>0.34406200000000003</c:v>
                </c:pt>
                <c:pt idx="5">
                  <c:v>0.344916</c:v>
                </c:pt>
                <c:pt idx="6">
                  <c:v>0.34555000000000002</c:v>
                </c:pt>
                <c:pt idx="7">
                  <c:v>0.345968</c:v>
                </c:pt>
                <c:pt idx="8">
                  <c:v>0.34637399999999996</c:v>
                </c:pt>
                <c:pt idx="9">
                  <c:v>0.34678199999999998</c:v>
                </c:pt>
                <c:pt idx="10">
                  <c:v>0.34719199999999995</c:v>
                </c:pt>
                <c:pt idx="11">
                  <c:v>0.34760399999999991</c:v>
                </c:pt>
                <c:pt idx="12">
                  <c:v>0.34803800000000007</c:v>
                </c:pt>
                <c:pt idx="13">
                  <c:v>0.34878799999999999</c:v>
                </c:pt>
                <c:pt idx="14">
                  <c:v>0.349856</c:v>
                </c:pt>
                <c:pt idx="15">
                  <c:v>0.35123799999999994</c:v>
                </c:pt>
                <c:pt idx="16">
                  <c:v>0.35293799999999997</c:v>
                </c:pt>
                <c:pt idx="17">
                  <c:v>0.35493200000000003</c:v>
                </c:pt>
                <c:pt idx="18">
                  <c:v>0.35714000000000007</c:v>
                </c:pt>
                <c:pt idx="19">
                  <c:v>0.35955999999999999</c:v>
                </c:pt>
                <c:pt idx="20">
                  <c:v>0.36219400000000002</c:v>
                </c:pt>
                <c:pt idx="21">
                  <c:v>0.36503999999999998</c:v>
                </c:pt>
                <c:pt idx="22">
                  <c:v>0.36809999999999998</c:v>
                </c:pt>
                <c:pt idx="23">
                  <c:v>0.371116</c:v>
                </c:pt>
                <c:pt idx="24">
                  <c:v>0.37408600000000003</c:v>
                </c:pt>
                <c:pt idx="25">
                  <c:v>0.37701000000000001</c:v>
                </c:pt>
                <c:pt idx="26">
                  <c:v>0.379888</c:v>
                </c:pt>
                <c:pt idx="27">
                  <c:v>0.38271999999999995</c:v>
                </c:pt>
                <c:pt idx="28">
                  <c:v>0.38618000000000002</c:v>
                </c:pt>
                <c:pt idx="29">
                  <c:v>0.39031399999999994</c:v>
                </c:pt>
                <c:pt idx="30">
                  <c:v>0.39512000000000003</c:v>
                </c:pt>
                <c:pt idx="31">
                  <c:v>0.40060000000000001</c:v>
                </c:pt>
                <c:pt idx="32">
                  <c:v>0.40675199999999995</c:v>
                </c:pt>
                <c:pt idx="33">
                  <c:v>0.41261799999999998</c:v>
                </c:pt>
                <c:pt idx="34">
                  <c:v>0.41813</c:v>
                </c:pt>
                <c:pt idx="35">
                  <c:v>0.42340799999999995</c:v>
                </c:pt>
                <c:pt idx="36">
                  <c:v>0.42847799999999997</c:v>
                </c:pt>
                <c:pt idx="37">
                  <c:v>0.43333999999999995</c:v>
                </c:pt>
                <c:pt idx="38">
                  <c:v>0.43654799999999999</c:v>
                </c:pt>
                <c:pt idx="39">
                  <c:v>0.43482999999999999</c:v>
                </c:pt>
                <c:pt idx="40">
                  <c:v>0.43232799999999999</c:v>
                </c:pt>
                <c:pt idx="41">
                  <c:v>0.42901400000000001</c:v>
                </c:pt>
                <c:pt idx="42">
                  <c:v>0.42488999999999999</c:v>
                </c:pt>
                <c:pt idx="43">
                  <c:v>0.42182000000000003</c:v>
                </c:pt>
                <c:pt idx="44">
                  <c:v>0.42310799999999998</c:v>
                </c:pt>
                <c:pt idx="45">
                  <c:v>0.42470200000000002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B5-4CAB-9C64-83568947B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248408"/>
        <c:axId val="489249720"/>
      </c:lineChart>
      <c:catAx>
        <c:axId val="489248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9720"/>
        <c:crosses val="autoZero"/>
        <c:auto val="1"/>
        <c:lblAlgn val="ctr"/>
        <c:lblOffset val="100"/>
        <c:noMultiLvlLbl val="0"/>
      </c:catAx>
      <c:valAx>
        <c:axId val="4892497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diesel - bulldozers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single year value (new engines)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'PB COMMENTS'!$H$2:$BP$2</c:f>
              <c:numCache>
                <c:formatCode>General</c:formatCode>
                <c:ptCount val="6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</c:numCache>
            </c:numRef>
          </c:cat>
          <c:val>
            <c:numRef>
              <c:f>'PB COMMENTS'!$H$3:$BP$3</c:f>
              <c:numCache>
                <c:formatCode>0.00%</c:formatCode>
                <c:ptCount val="61"/>
                <c:pt idx="0">
                  <c:v>0.22864636498296684</c:v>
                </c:pt>
                <c:pt idx="1">
                  <c:v>0.22819498732146065</c:v>
                </c:pt>
                <c:pt idx="2">
                  <c:v>0.22919879734481022</c:v>
                </c:pt>
                <c:pt idx="3">
                  <c:v>0.23020260736815984</c:v>
                </c:pt>
                <c:pt idx="4">
                  <c:v>0.23121315437153192</c:v>
                </c:pt>
                <c:pt idx="5">
                  <c:v>0.23221696439488149</c:v>
                </c:pt>
                <c:pt idx="6">
                  <c:v>0.23253360245593804</c:v>
                </c:pt>
                <c:pt idx="7">
                  <c:v>0.2328030816568373</c:v>
                </c:pt>
                <c:pt idx="8">
                  <c:v>0.23307929783775902</c:v>
                </c:pt>
                <c:pt idx="9">
                  <c:v>0.23334877703865822</c:v>
                </c:pt>
                <c:pt idx="10">
                  <c:v>0.23362499321957994</c:v>
                </c:pt>
                <c:pt idx="11">
                  <c:v>0.23390120940050163</c:v>
                </c:pt>
                <c:pt idx="12">
                  <c:v>0.23417742558142329</c:v>
                </c:pt>
                <c:pt idx="13">
                  <c:v>0.2344603787423675</c:v>
                </c:pt>
                <c:pt idx="14">
                  <c:v>0.23473659492328924</c:v>
                </c:pt>
                <c:pt idx="15">
                  <c:v>0.23508691788445824</c:v>
                </c:pt>
                <c:pt idx="16">
                  <c:v>0.23642757690893185</c:v>
                </c:pt>
                <c:pt idx="17">
                  <c:v>0.23777497291342795</c:v>
                </c:pt>
                <c:pt idx="18">
                  <c:v>0.23911563193790158</c:v>
                </c:pt>
                <c:pt idx="19">
                  <c:v>0.24046302794239766</c:v>
                </c:pt>
                <c:pt idx="20">
                  <c:v>0.24180368696687132</c:v>
                </c:pt>
                <c:pt idx="21">
                  <c:v>0.24386520285375035</c:v>
                </c:pt>
                <c:pt idx="22">
                  <c:v>0.24592671874062938</c:v>
                </c:pt>
                <c:pt idx="23">
                  <c:v>0.24798823462750846</c:v>
                </c:pt>
                <c:pt idx="24">
                  <c:v>0.25004975051438744</c:v>
                </c:pt>
                <c:pt idx="25">
                  <c:v>0.25211126640126652</c:v>
                </c:pt>
                <c:pt idx="26">
                  <c:v>0.254024568727651</c:v>
                </c:pt>
                <c:pt idx="27">
                  <c:v>0.25593113407401297</c:v>
                </c:pt>
                <c:pt idx="28">
                  <c:v>0.25783769942037499</c:v>
                </c:pt>
                <c:pt idx="29">
                  <c:v>0.25974426476673695</c:v>
                </c:pt>
                <c:pt idx="30">
                  <c:v>0.26165083011309898</c:v>
                </c:pt>
                <c:pt idx="31">
                  <c:v>0.26567954416654233</c:v>
                </c:pt>
                <c:pt idx="32">
                  <c:v>0.26985647178048022</c:v>
                </c:pt>
                <c:pt idx="33">
                  <c:v>0.27402666241439566</c:v>
                </c:pt>
                <c:pt idx="34">
                  <c:v>0.27820359002833367</c:v>
                </c:pt>
                <c:pt idx="35">
                  <c:v>0.28237378066224905</c:v>
                </c:pt>
                <c:pt idx="36">
                  <c:v>0.28543910657247773</c:v>
                </c:pt>
                <c:pt idx="37">
                  <c:v>0.28842358872243662</c:v>
                </c:pt>
                <c:pt idx="38">
                  <c:v>0.29180555269372183</c:v>
                </c:pt>
                <c:pt idx="39">
                  <c:v>0.29528183438532174</c:v>
                </c:pt>
                <c:pt idx="40">
                  <c:v>0.29875137909689925</c:v>
                </c:pt>
                <c:pt idx="41">
                  <c:v>0.29624522252853652</c:v>
                </c:pt>
                <c:pt idx="42">
                  <c:v>0.28263652288312585</c:v>
                </c:pt>
                <c:pt idx="43">
                  <c:v>0.2833775906855987</c:v>
                </c:pt>
                <c:pt idx="44">
                  <c:v>0.2841186584880715</c:v>
                </c:pt>
                <c:pt idx="45">
                  <c:v>0.2848597262905444</c:v>
                </c:pt>
                <c:pt idx="46">
                  <c:v>0.28590395819402892</c:v>
                </c:pt>
                <c:pt idx="47">
                  <c:v>0.28697513801760327</c:v>
                </c:pt>
                <c:pt idx="48">
                  <c:v>0.28874696376351561</c:v>
                </c:pt>
                <c:pt idx="49">
                  <c:v>0.29068047702996752</c:v>
                </c:pt>
                <c:pt idx="50">
                  <c:v>0.29261399029641944</c:v>
                </c:pt>
                <c:pt idx="51">
                  <c:v>0.29821243126291286</c:v>
                </c:pt>
                <c:pt idx="52">
                  <c:v>0.29976649952405504</c:v>
                </c:pt>
                <c:pt idx="53">
                  <c:v>0.30132056778519717</c:v>
                </c:pt>
                <c:pt idx="54">
                  <c:v>0.3028746360463393</c:v>
                </c:pt>
                <c:pt idx="55">
                  <c:v>0.30442870430748209</c:v>
                </c:pt>
                <c:pt idx="56">
                  <c:v>0.30598277256862422</c:v>
                </c:pt>
                <c:pt idx="57">
                  <c:v>0.30753684082976634</c:v>
                </c:pt>
                <c:pt idx="58">
                  <c:v>0.30909090909090908</c:v>
                </c:pt>
                <c:pt idx="59">
                  <c:v>0.31064497735205127</c:v>
                </c:pt>
                <c:pt idx="60">
                  <c:v>0.31219904561319334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04-4A7A-B317-ADE838FEFEBA}"/>
            </c:ext>
          </c:extLst>
        </c:ser>
        <c:ser>
          <c:idx val="1"/>
          <c:order val="1"/>
          <c:tx>
            <c:strRef>
              <c:f>'PB COMMENTS'!$G$6</c:f>
              <c:strCache>
                <c:ptCount val="1"/>
                <c:pt idx="0">
                  <c:v>5 year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'PB COMMENTS'!$H$6:$BP$6</c:f>
              <c:numCache>
                <c:formatCode>0.00%</c:formatCode>
                <c:ptCount val="61"/>
                <c:pt idx="4">
                  <c:v>0.22949118227778587</c:v>
                </c:pt>
                <c:pt idx="5">
                  <c:v>0.23020530216016882</c:v>
                </c:pt>
                <c:pt idx="6">
                  <c:v>0.2310730251870643</c:v>
                </c:pt>
                <c:pt idx="7">
                  <c:v>0.23179388204946974</c:v>
                </c:pt>
                <c:pt idx="8">
                  <c:v>0.23236922014338951</c:v>
                </c:pt>
                <c:pt idx="9">
                  <c:v>0.23279634467681481</c:v>
                </c:pt>
                <c:pt idx="10">
                  <c:v>0.23307795044175447</c:v>
                </c:pt>
                <c:pt idx="11">
                  <c:v>0.23335147183066721</c:v>
                </c:pt>
                <c:pt idx="12">
                  <c:v>0.23362634061558443</c:v>
                </c:pt>
                <c:pt idx="13">
                  <c:v>0.23390255679650612</c:v>
                </c:pt>
                <c:pt idx="14">
                  <c:v>0.2341801203734323</c:v>
                </c:pt>
                <c:pt idx="15">
                  <c:v>0.23447250530640798</c:v>
                </c:pt>
                <c:pt idx="16">
                  <c:v>0.23497777880809401</c:v>
                </c:pt>
                <c:pt idx="17">
                  <c:v>0.23569728827449493</c:v>
                </c:pt>
                <c:pt idx="18">
                  <c:v>0.23662833891360177</c:v>
                </c:pt>
                <c:pt idx="19">
                  <c:v>0.23777362551742343</c:v>
                </c:pt>
                <c:pt idx="20">
                  <c:v>0.23911697933390608</c:v>
                </c:pt>
                <c:pt idx="21">
                  <c:v>0.2406045045228698</c:v>
                </c:pt>
                <c:pt idx="22">
                  <c:v>0.24223485368831005</c:v>
                </c:pt>
                <c:pt idx="23">
                  <c:v>0.24400937422623142</c:v>
                </c:pt>
                <c:pt idx="24">
                  <c:v>0.24592671874062941</c:v>
                </c:pt>
                <c:pt idx="25">
                  <c:v>0.24798823462750846</c:v>
                </c:pt>
                <c:pt idx="26">
                  <c:v>0.25002010780228856</c:v>
                </c:pt>
                <c:pt idx="27">
                  <c:v>0.25202099086896529</c:v>
                </c:pt>
                <c:pt idx="28">
                  <c:v>0.25399088382753859</c:v>
                </c:pt>
                <c:pt idx="29">
                  <c:v>0.25592978667800848</c:v>
                </c:pt>
                <c:pt idx="30">
                  <c:v>0.25783769942037499</c:v>
                </c:pt>
                <c:pt idx="31">
                  <c:v>0.26016869450815328</c:v>
                </c:pt>
                <c:pt idx="32">
                  <c:v>0.26295376204944676</c:v>
                </c:pt>
                <c:pt idx="33">
                  <c:v>0.26619155464825084</c:v>
                </c:pt>
                <c:pt idx="34">
                  <c:v>0.26988341970057023</c:v>
                </c:pt>
                <c:pt idx="35">
                  <c:v>0.27402800981040021</c:v>
                </c:pt>
                <c:pt idx="36">
                  <c:v>0.27797992229158724</c:v>
                </c:pt>
                <c:pt idx="37">
                  <c:v>0.28169334567997856</c:v>
                </c:pt>
                <c:pt idx="38">
                  <c:v>0.28524912373584377</c:v>
                </c:pt>
                <c:pt idx="39">
                  <c:v>0.28866477260724138</c:v>
                </c:pt>
                <c:pt idx="40">
                  <c:v>0.29194029229417146</c:v>
                </c:pt>
                <c:pt idx="41">
                  <c:v>0.29410151548538321</c:v>
                </c:pt>
                <c:pt idx="42">
                  <c:v>0.29294410231752105</c:v>
                </c:pt>
                <c:pt idx="43">
                  <c:v>0.29125850991589641</c:v>
                </c:pt>
                <c:pt idx="44">
                  <c:v>0.28902587473644636</c:v>
                </c:pt>
                <c:pt idx="45">
                  <c:v>0.28624754417517539</c:v>
                </c:pt>
                <c:pt idx="46">
                  <c:v>0.28417929130827391</c:v>
                </c:pt>
                <c:pt idx="47">
                  <c:v>0.28504701433516932</c:v>
                </c:pt>
                <c:pt idx="48">
                  <c:v>0.28612088895075272</c:v>
                </c:pt>
                <c:pt idx="49">
                  <c:v>0.287433252659132</c:v>
                </c:pt>
                <c:pt idx="50">
                  <c:v>0.28898410546030695</c:v>
                </c:pt>
                <c:pt idx="51">
                  <c:v>0.29144580007408372</c:v>
                </c:pt>
                <c:pt idx="52">
                  <c:v>0.29400407237537413</c:v>
                </c:pt>
                <c:pt idx="53">
                  <c:v>0.29651879317971036</c:v>
                </c:pt>
                <c:pt idx="54">
                  <c:v>0.29895762498298473</c:v>
                </c:pt>
                <c:pt idx="55">
                  <c:v>0.30132056778519722</c:v>
                </c:pt>
                <c:pt idx="56">
                  <c:v>0.30287463604633957</c:v>
                </c:pt>
                <c:pt idx="57">
                  <c:v>0.30442870430748181</c:v>
                </c:pt>
                <c:pt idx="58">
                  <c:v>0.30598277256862422</c:v>
                </c:pt>
                <c:pt idx="59">
                  <c:v>0.30753684082976662</c:v>
                </c:pt>
                <c:pt idx="60">
                  <c:v>0.30909090909090886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04-4A7A-B317-ADE838FEF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443536"/>
        <c:axId val="474444192"/>
      </c:lineChart>
      <c:catAx>
        <c:axId val="47444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44192"/>
        <c:crosses val="autoZero"/>
        <c:auto val="1"/>
        <c:lblAlgn val="ctr"/>
        <c:lblOffset val="100"/>
        <c:noMultiLvlLbl val="0"/>
      </c:catAx>
      <c:valAx>
        <c:axId val="4744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4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tmp"/><Relationship Id="rId1" Type="http://schemas.openxmlformats.org/officeDocument/2006/relationships/image" Target="../media/image10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585107</xdr:colOff>
      <xdr:row>65</xdr:row>
      <xdr:rowOff>20866</xdr:rowOff>
    </xdr:from>
    <xdr:to>
      <xdr:col>14</xdr:col>
      <xdr:colOff>476250</xdr:colOff>
      <xdr:row>78</xdr:row>
      <xdr:rowOff>169638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148936</xdr:colOff>
      <xdr:row>105</xdr:row>
      <xdr:rowOff>26843</xdr:rowOff>
    </xdr:from>
    <xdr:to>
      <xdr:col>11</xdr:col>
      <xdr:colOff>529583</xdr:colOff>
      <xdr:row>118</xdr:row>
      <xdr:rowOff>17056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6461" y="21239018"/>
          <a:ext cx="2819048" cy="209523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11</xdr:col>
      <xdr:colOff>739486</xdr:colOff>
      <xdr:row>104</xdr:row>
      <xdr:rowOff>153266</xdr:rowOff>
    </xdr:from>
    <xdr:to>
      <xdr:col>15</xdr:col>
      <xdr:colOff>520033</xdr:colOff>
      <xdr:row>117</xdr:row>
      <xdr:rowOff>74214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5411" y="21203516"/>
          <a:ext cx="3028571" cy="202597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8</xdr:col>
      <xdr:colOff>42332</xdr:colOff>
      <xdr:row>4</xdr:row>
      <xdr:rowOff>59267</xdr:rowOff>
    </xdr:from>
    <xdr:to>
      <xdr:col>12</xdr:col>
      <xdr:colOff>590057</xdr:colOff>
      <xdr:row>16</xdr:row>
      <xdr:rowOff>116167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49" y="694267"/>
          <a:ext cx="3161808" cy="19619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269682</xdr:colOff>
      <xdr:row>104</xdr:row>
      <xdr:rowOff>104776</xdr:rowOff>
    </xdr:from>
    <xdr:to>
      <xdr:col>21</xdr:col>
      <xdr:colOff>167519</xdr:colOff>
      <xdr:row>117</xdr:row>
      <xdr:rowOff>43618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88265" y="20752859"/>
          <a:ext cx="2967003" cy="200259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13</xdr:col>
      <xdr:colOff>10583</xdr:colOff>
      <xdr:row>4</xdr:row>
      <xdr:rowOff>42333</xdr:rowOff>
    </xdr:from>
    <xdr:to>
      <xdr:col>17</xdr:col>
      <xdr:colOff>572325</xdr:colOff>
      <xdr:row>48</xdr:row>
      <xdr:rowOff>99644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16166" y="677333"/>
          <a:ext cx="3376909" cy="704231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</xdr:col>
      <xdr:colOff>88613</xdr:colOff>
      <xdr:row>103</xdr:row>
      <xdr:rowOff>62528</xdr:rowOff>
    </xdr:from>
    <xdr:to>
      <xdr:col>5</xdr:col>
      <xdr:colOff>125402</xdr:colOff>
      <xdr:row>118</xdr:row>
      <xdr:rowOff>142307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2446" y="20551861"/>
          <a:ext cx="3137706" cy="246102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18</xdr:col>
      <xdr:colOff>141739</xdr:colOff>
      <xdr:row>4</xdr:row>
      <xdr:rowOff>100447</xdr:rowOff>
    </xdr:from>
    <xdr:to>
      <xdr:col>24</xdr:col>
      <xdr:colOff>274727</xdr:colOff>
      <xdr:row>25</xdr:row>
      <xdr:rowOff>35297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76322" y="735447"/>
          <a:ext cx="3815988" cy="326860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63038</xdr:colOff>
      <xdr:row>4</xdr:row>
      <xdr:rowOff>142875</xdr:rowOff>
    </xdr:from>
    <xdr:to>
      <xdr:col>23</xdr:col>
      <xdr:colOff>379319</xdr:colOff>
      <xdr:row>39</xdr:row>
      <xdr:rowOff>2193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9838" y="790575"/>
          <a:ext cx="9460280" cy="5523518"/>
        </a:xfrm>
        <a:prstGeom prst="rect">
          <a:avLst/>
        </a:prstGeom>
      </xdr:spPr>
    </xdr:pic>
    <xdr:clientData/>
  </xdr:twoCellAnchor>
  <xdr:twoCellAnchor>
    <xdr:from>
      <xdr:col>7</xdr:col>
      <xdr:colOff>130968</xdr:colOff>
      <xdr:row>40</xdr:row>
      <xdr:rowOff>148431</xdr:rowOff>
    </xdr:from>
    <xdr:to>
      <xdr:col>14</xdr:col>
      <xdr:colOff>424656</xdr:colOff>
      <xdr:row>58</xdr:row>
      <xdr:rowOff>34131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257175</xdr:colOff>
      <xdr:row>6</xdr:row>
      <xdr:rowOff>133350</xdr:rowOff>
    </xdr:from>
    <xdr:to>
      <xdr:col>19</xdr:col>
      <xdr:colOff>162933</xdr:colOff>
      <xdr:row>29</xdr:row>
      <xdr:rowOff>114817</xdr:rowOff>
    </xdr:to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525" y="1104900"/>
          <a:ext cx="7220958" cy="370574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180975</xdr:colOff>
      <xdr:row>3</xdr:row>
      <xdr:rowOff>0</xdr:rowOff>
    </xdr:from>
    <xdr:ext cx="5567795" cy="4707848"/>
    <xdr:pic>
      <xdr:nvPicPr>
        <xdr:cNvPr id="2" name="Picture 1" descr="Screen Clippi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7775" y="485775"/>
          <a:ext cx="5567795" cy="4707848"/>
        </a:xfrm>
        <a:prstGeom prst="rect">
          <a:avLst/>
        </a:prstGeom>
      </xdr:spPr>
    </xdr:pic>
    <xdr:clientData/>
  </xdr:oneCellAnchor>
  <xdr:oneCellAnchor>
    <xdr:from>
      <xdr:col>18</xdr:col>
      <xdr:colOff>0</xdr:colOff>
      <xdr:row>3</xdr:row>
      <xdr:rowOff>0</xdr:rowOff>
    </xdr:from>
    <xdr:ext cx="5256068" cy="4071013"/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485775"/>
          <a:ext cx="5256068" cy="407101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7056</xdr:colOff>
      <xdr:row>11</xdr:row>
      <xdr:rowOff>127000</xdr:rowOff>
    </xdr:from>
    <xdr:to>
      <xdr:col>10</xdr:col>
      <xdr:colOff>14112</xdr:colOff>
      <xdr:row>26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CleanCookingCatalog_2021"/>
      <sheetName val="Edwards_2004"/>
      <sheetName val="FAO_2017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/>
      <sheetData sheetId="10" refreshError="1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16/j.autcon.2019.103007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oi.org/10.1533/9780857097422.2.22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doi.org/10.2172/105451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07/s12045-012-0038-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arrencat.com/content/uploads/2019/01/pdfPerformanceHandbook48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workbookViewId="0">
      <selection activeCell="G14" sqref="G14"/>
    </sheetView>
  </sheetViews>
  <sheetFormatPr defaultColWidth="9.109375" defaultRowHeight="13.2"/>
  <cols>
    <col min="1" max="16384" width="9.109375" style="21"/>
  </cols>
  <sheetData>
    <row r="1" spans="1:1">
      <c r="A1" s="45" t="s">
        <v>34</v>
      </c>
    </row>
    <row r="2" spans="1:1">
      <c r="A2" s="45" t="s">
        <v>35</v>
      </c>
    </row>
    <row r="3" spans="1:1">
      <c r="A3" s="45" t="s">
        <v>36</v>
      </c>
    </row>
    <row r="4" spans="1:1">
      <c r="A4" s="45" t="s">
        <v>37</v>
      </c>
    </row>
    <row r="5" spans="1:1">
      <c r="A5" s="45" t="s">
        <v>38</v>
      </c>
    </row>
    <row r="6" spans="1:1">
      <c r="A6" s="45" t="s">
        <v>39</v>
      </c>
    </row>
    <row r="7" spans="1:1">
      <c r="A7" s="46" t="s">
        <v>43</v>
      </c>
    </row>
    <row r="8" spans="1:1">
      <c r="A8" s="45" t="s">
        <v>40</v>
      </c>
    </row>
    <row r="9" spans="1:1">
      <c r="A9" s="45" t="s">
        <v>41</v>
      </c>
    </row>
    <row r="10" spans="1:1">
      <c r="A10" s="45" t="s">
        <v>42</v>
      </c>
    </row>
    <row r="11" spans="1:1">
      <c r="A11" s="46"/>
    </row>
    <row r="12" spans="1:1">
      <c r="A12" s="47" t="s">
        <v>44</v>
      </c>
    </row>
    <row r="13" spans="1:1">
      <c r="A13" s="47" t="s">
        <v>45</v>
      </c>
    </row>
    <row r="14" spans="1:1">
      <c r="A14" s="47" t="s">
        <v>46</v>
      </c>
    </row>
    <row r="15" spans="1:1">
      <c r="A15" s="47" t="s">
        <v>47</v>
      </c>
    </row>
    <row r="16" spans="1:1">
      <c r="A16" s="47" t="s">
        <v>48</v>
      </c>
    </row>
    <row r="17" spans="1:1">
      <c r="A17" s="47" t="s">
        <v>49</v>
      </c>
    </row>
    <row r="18" spans="1:1">
      <c r="A18" s="47" t="s">
        <v>42</v>
      </c>
    </row>
    <row r="19" spans="1:1">
      <c r="A19" s="46"/>
    </row>
    <row r="20" spans="1:1">
      <c r="A20" s="48" t="s">
        <v>50</v>
      </c>
    </row>
    <row r="21" spans="1:1">
      <c r="A21" s="48" t="s">
        <v>51</v>
      </c>
    </row>
    <row r="22" spans="1:1">
      <c r="A22" s="48" t="s">
        <v>52</v>
      </c>
    </row>
    <row r="23" spans="1:1">
      <c r="A23" s="48" t="s">
        <v>53</v>
      </c>
    </row>
    <row r="24" spans="1:1">
      <c r="A24" s="48" t="s">
        <v>54</v>
      </c>
    </row>
    <row r="25" spans="1:1">
      <c r="A25" s="48" t="s">
        <v>55</v>
      </c>
    </row>
    <row r="26" spans="1:1">
      <c r="A26" s="48" t="s">
        <v>56</v>
      </c>
    </row>
    <row r="27" spans="1:1">
      <c r="A27" s="47" t="s">
        <v>58</v>
      </c>
    </row>
    <row r="28" spans="1:1">
      <c r="A28" s="47" t="s">
        <v>78</v>
      </c>
    </row>
    <row r="29" spans="1:1">
      <c r="A29" s="48" t="s">
        <v>47</v>
      </c>
    </row>
    <row r="30" spans="1:1">
      <c r="A30" s="48" t="s">
        <v>57</v>
      </c>
    </row>
    <row r="31" spans="1:1">
      <c r="A31" s="48" t="s">
        <v>42</v>
      </c>
    </row>
    <row r="32" spans="1:1">
      <c r="A32" s="46"/>
    </row>
    <row r="33" spans="1:1">
      <c r="A33" s="45" t="s">
        <v>63</v>
      </c>
    </row>
    <row r="34" spans="1:1">
      <c r="A34" s="45" t="s">
        <v>64</v>
      </c>
    </row>
    <row r="35" spans="1:1">
      <c r="A35" s="45" t="s">
        <v>65</v>
      </c>
    </row>
    <row r="36" spans="1:1">
      <c r="A36" s="45" t="s">
        <v>66</v>
      </c>
    </row>
    <row r="37" spans="1:1">
      <c r="A37" s="45" t="s">
        <v>67</v>
      </c>
    </row>
    <row r="38" spans="1:1">
      <c r="A38" s="45" t="s">
        <v>68</v>
      </c>
    </row>
    <row r="39" spans="1:1">
      <c r="A39" s="45" t="s">
        <v>69</v>
      </c>
    </row>
    <row r="40" spans="1:1">
      <c r="A40" s="45" t="s">
        <v>70</v>
      </c>
    </row>
    <row r="41" spans="1:1">
      <c r="A41" s="45" t="s">
        <v>71</v>
      </c>
    </row>
    <row r="42" spans="1:1">
      <c r="A42" s="46" t="s">
        <v>72</v>
      </c>
    </row>
    <row r="43" spans="1:1">
      <c r="A43" s="46" t="s">
        <v>73</v>
      </c>
    </row>
    <row r="44" spans="1:1">
      <c r="A44" s="46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3"/>
  <sheetViews>
    <sheetView zoomScale="90" zoomScaleNormal="90" workbookViewId="0">
      <selection activeCell="D5" sqref="D5"/>
    </sheetView>
  </sheetViews>
  <sheetFormatPr defaultColWidth="9.109375" defaultRowHeight="14.4"/>
  <cols>
    <col min="1" max="1" width="9.109375" style="15"/>
    <col min="2" max="2" width="11.6640625" style="15" bestFit="1" customWidth="1"/>
    <col min="3" max="3" width="10.109375" style="15" bestFit="1" customWidth="1"/>
    <col min="4" max="4" width="8.109375" style="15" bestFit="1" customWidth="1"/>
    <col min="5" max="5" width="26.44140625" style="15" bestFit="1" customWidth="1"/>
    <col min="6" max="6" width="12.44140625" style="15" customWidth="1"/>
    <col min="7" max="7" width="11.44140625" style="15" customWidth="1"/>
    <col min="8" max="16384" width="9.109375" style="15"/>
  </cols>
  <sheetData>
    <row r="1" spans="1:68" s="13" customFormat="1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27</v>
      </c>
      <c r="F1" s="13" t="s">
        <v>28</v>
      </c>
      <c r="G1" s="13" t="s">
        <v>29</v>
      </c>
      <c r="H1" s="13">
        <v>1960</v>
      </c>
      <c r="I1" s="13">
        <v>1961</v>
      </c>
      <c r="J1" s="13">
        <v>1962</v>
      </c>
      <c r="K1" s="13">
        <v>1963</v>
      </c>
      <c r="L1" s="13">
        <v>1964</v>
      </c>
      <c r="M1" s="13">
        <v>1965</v>
      </c>
      <c r="N1" s="13">
        <v>1966</v>
      </c>
      <c r="O1" s="13">
        <v>1967</v>
      </c>
      <c r="P1" s="13">
        <v>1968</v>
      </c>
      <c r="Q1" s="13">
        <v>1969</v>
      </c>
      <c r="R1" s="13">
        <v>1970</v>
      </c>
      <c r="S1" s="13">
        <v>1971</v>
      </c>
      <c r="T1" s="13">
        <v>1972</v>
      </c>
      <c r="U1" s="13">
        <v>1973</v>
      </c>
      <c r="V1" s="13">
        <v>1974</v>
      </c>
      <c r="W1" s="13">
        <v>1975</v>
      </c>
      <c r="X1" s="13">
        <v>1976</v>
      </c>
      <c r="Y1" s="13">
        <v>1977</v>
      </c>
      <c r="Z1" s="13">
        <v>1978</v>
      </c>
      <c r="AA1" s="13">
        <v>1979</v>
      </c>
      <c r="AB1" s="13">
        <v>1980</v>
      </c>
      <c r="AC1" s="13">
        <v>1981</v>
      </c>
      <c r="AD1" s="13">
        <v>1982</v>
      </c>
      <c r="AE1" s="13">
        <v>1983</v>
      </c>
      <c r="AF1" s="13">
        <v>1984</v>
      </c>
      <c r="AG1" s="13">
        <v>1985</v>
      </c>
      <c r="AH1" s="13">
        <v>1986</v>
      </c>
      <c r="AI1" s="13">
        <v>1987</v>
      </c>
      <c r="AJ1" s="13">
        <v>1988</v>
      </c>
      <c r="AK1" s="13">
        <v>1989</v>
      </c>
      <c r="AL1" s="13">
        <v>1990</v>
      </c>
      <c r="AM1" s="13">
        <v>1991</v>
      </c>
      <c r="AN1" s="13">
        <v>1992</v>
      </c>
      <c r="AO1" s="13">
        <v>1993</v>
      </c>
      <c r="AP1" s="13">
        <v>1994</v>
      </c>
      <c r="AQ1" s="13">
        <v>1995</v>
      </c>
      <c r="AR1" s="13">
        <v>1996</v>
      </c>
      <c r="AS1" s="13">
        <v>1997</v>
      </c>
      <c r="AT1" s="13">
        <v>1998</v>
      </c>
      <c r="AU1" s="13">
        <v>1999</v>
      </c>
      <c r="AV1" s="13">
        <v>2000</v>
      </c>
      <c r="AW1" s="13">
        <v>2001</v>
      </c>
      <c r="AX1" s="13">
        <v>2002</v>
      </c>
      <c r="AY1" s="13">
        <v>2003</v>
      </c>
      <c r="AZ1" s="13">
        <v>2004</v>
      </c>
      <c r="BA1" s="13">
        <v>2005</v>
      </c>
      <c r="BB1" s="13">
        <v>2006</v>
      </c>
      <c r="BC1" s="13">
        <v>2007</v>
      </c>
      <c r="BD1" s="13">
        <v>2008</v>
      </c>
      <c r="BE1" s="13">
        <v>2009</v>
      </c>
      <c r="BF1" s="13">
        <v>2010</v>
      </c>
      <c r="BG1" s="13">
        <v>2011</v>
      </c>
      <c r="BH1" s="13">
        <v>2012</v>
      </c>
      <c r="BI1" s="13">
        <v>2013</v>
      </c>
      <c r="BJ1" s="13">
        <v>2014</v>
      </c>
      <c r="BK1" s="13">
        <v>2015</v>
      </c>
      <c r="BL1" s="13">
        <v>2016</v>
      </c>
      <c r="BM1" s="13">
        <v>2017</v>
      </c>
      <c r="BN1" s="13">
        <v>2018</v>
      </c>
      <c r="BO1" s="13">
        <v>2019</v>
      </c>
      <c r="BP1" s="13">
        <v>2020</v>
      </c>
    </row>
    <row r="2" spans="1:68" s="16" customFormat="1" ht="13.2">
      <c r="A2" s="16" t="s">
        <v>105</v>
      </c>
      <c r="B2" s="17" t="s">
        <v>30</v>
      </c>
      <c r="C2" s="17" t="s">
        <v>31</v>
      </c>
      <c r="D2" s="17" t="s">
        <v>32</v>
      </c>
      <c r="E2" s="16" t="s">
        <v>59</v>
      </c>
      <c r="F2" s="16" t="s">
        <v>106</v>
      </c>
      <c r="G2" s="16" t="s">
        <v>33</v>
      </c>
      <c r="H2" s="18">
        <f t="array" ref="H2:BP2">TRANSPOSE(Calcs!P3:P63)</f>
        <v>0.22864636498296684</v>
      </c>
      <c r="I2" s="18">
        <v>0.22819498732146065</v>
      </c>
      <c r="J2" s="18">
        <v>0.22919879734481022</v>
      </c>
      <c r="K2" s="18">
        <v>0.23020260736815984</v>
      </c>
      <c r="L2" s="18">
        <v>0.23121315437153192</v>
      </c>
      <c r="M2" s="18">
        <v>0.23221696439488149</v>
      </c>
      <c r="N2" s="18">
        <v>0.23253360245593804</v>
      </c>
      <c r="O2" s="18">
        <v>0.2328030816568373</v>
      </c>
      <c r="P2" s="18">
        <v>0.23307929783775902</v>
      </c>
      <c r="Q2" s="18">
        <v>0.23334877703865822</v>
      </c>
      <c r="R2" s="18">
        <v>0.23362499321957994</v>
      </c>
      <c r="S2" s="18">
        <v>0.23390120940050163</v>
      </c>
      <c r="T2" s="18">
        <v>0.23417742558142329</v>
      </c>
      <c r="U2" s="18">
        <v>0.2344603787423675</v>
      </c>
      <c r="V2" s="18">
        <v>0.23473659492328924</v>
      </c>
      <c r="W2" s="18">
        <v>0.23508691788445824</v>
      </c>
      <c r="X2" s="18">
        <v>0.23642757690893185</v>
      </c>
      <c r="Y2" s="18">
        <v>0.23777497291342795</v>
      </c>
      <c r="Z2" s="18">
        <v>0.23911563193790158</v>
      </c>
      <c r="AA2" s="18">
        <v>0.24046302794239766</v>
      </c>
      <c r="AB2" s="18">
        <v>0.24180368696687132</v>
      </c>
      <c r="AC2" s="18">
        <v>0.24386520285375035</v>
      </c>
      <c r="AD2" s="18">
        <v>0.24592671874062938</v>
      </c>
      <c r="AE2" s="18">
        <v>0.24798823462750846</v>
      </c>
      <c r="AF2" s="18">
        <v>0.25004975051438744</v>
      </c>
      <c r="AG2" s="18">
        <v>0.25211126640126652</v>
      </c>
      <c r="AH2" s="18">
        <v>0.254024568727651</v>
      </c>
      <c r="AI2" s="18">
        <v>0.25593113407401297</v>
      </c>
      <c r="AJ2" s="18">
        <v>0.25783769942037499</v>
      </c>
      <c r="AK2" s="18">
        <v>0.25974426476673695</v>
      </c>
      <c r="AL2" s="18">
        <v>0.26165083011309898</v>
      </c>
      <c r="AM2" s="18">
        <v>0.26567954416654233</v>
      </c>
      <c r="AN2" s="18">
        <v>0.26985647178048022</v>
      </c>
      <c r="AO2" s="18">
        <v>0.27402666241439566</v>
      </c>
      <c r="AP2" s="18">
        <v>0.27820359002833367</v>
      </c>
      <c r="AQ2" s="18">
        <v>0.28237378066224905</v>
      </c>
      <c r="AR2" s="18">
        <v>0.28543910657247773</v>
      </c>
      <c r="AS2" s="18">
        <v>0.28842358872243662</v>
      </c>
      <c r="AT2" s="18">
        <v>0.29180555269372183</v>
      </c>
      <c r="AU2" s="18">
        <v>0.29528183438532174</v>
      </c>
      <c r="AV2" s="18">
        <v>0.29875137909689925</v>
      </c>
      <c r="AW2" s="18">
        <v>0.29624522252853652</v>
      </c>
      <c r="AX2" s="18">
        <v>0.28263652288312585</v>
      </c>
      <c r="AY2" s="18">
        <v>0.2833775906855987</v>
      </c>
      <c r="AZ2" s="18">
        <v>0.2841186584880715</v>
      </c>
      <c r="BA2" s="18">
        <v>0.2848597262905444</v>
      </c>
      <c r="BB2" s="18">
        <v>0.28590395819402892</v>
      </c>
      <c r="BC2" s="18">
        <v>0.28697513801760327</v>
      </c>
      <c r="BD2" s="18">
        <v>0.28874696376351561</v>
      </c>
      <c r="BE2" s="18">
        <v>0.29068047702996752</v>
      </c>
      <c r="BF2" s="18">
        <v>0.29261399029641944</v>
      </c>
      <c r="BG2" s="18">
        <v>0.29821243126291286</v>
      </c>
      <c r="BH2" s="18">
        <v>0.29976649952405504</v>
      </c>
      <c r="BI2" s="18">
        <v>0.30132056778519717</v>
      </c>
      <c r="BJ2" s="18">
        <v>0.3028746360463393</v>
      </c>
      <c r="BK2" s="18">
        <v>0.30442870430748209</v>
      </c>
      <c r="BL2" s="18">
        <v>0.30598277256862422</v>
      </c>
      <c r="BM2" s="18">
        <v>0.30753684082976634</v>
      </c>
      <c r="BN2" s="18">
        <v>0.30909090909090908</v>
      </c>
      <c r="BO2" s="18">
        <v>0.31064497735205127</v>
      </c>
      <c r="BP2" s="18">
        <v>0.31219904561319334</v>
      </c>
    </row>
    <row r="3" spans="1:68" s="14" customFormat="1"/>
    <row r="4" spans="1:68" s="14" customFormat="1"/>
    <row r="5" spans="1:68" s="14" customFormat="1"/>
    <row r="6" spans="1:68" s="14" customFormat="1"/>
    <row r="7" spans="1:68" s="14" customFormat="1"/>
    <row r="8" spans="1:68" s="14" customFormat="1"/>
    <row r="9" spans="1:68" s="14" customFormat="1"/>
    <row r="10" spans="1:68" s="14" customFormat="1"/>
    <row r="11" spans="1:68" s="14" customFormat="1"/>
    <row r="12" spans="1:68" s="14" customFormat="1"/>
    <row r="13" spans="1:68" s="14" customFormat="1"/>
    <row r="14" spans="1:68" s="14" customFormat="1"/>
    <row r="15" spans="1:68" s="14" customFormat="1"/>
    <row r="16" spans="1:68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tabSelected="1" topLeftCell="C1" zoomScale="70" zoomScaleNormal="70" workbookViewId="0">
      <selection activeCell="P3" sqref="P3"/>
    </sheetView>
  </sheetViews>
  <sheetFormatPr defaultColWidth="9.109375" defaultRowHeight="15.6"/>
  <cols>
    <col min="1" max="2" width="9.109375" style="22"/>
    <col min="3" max="3" width="27" style="22" bestFit="1" customWidth="1"/>
    <col min="4" max="4" width="19.109375" style="22" bestFit="1" customWidth="1"/>
    <col min="5" max="5" width="9.109375" style="22"/>
    <col min="6" max="6" width="27" style="22" bestFit="1" customWidth="1"/>
    <col min="7" max="7" width="16.88671875" style="22" bestFit="1" customWidth="1"/>
    <col min="8" max="8" width="9.109375" style="22"/>
    <col min="9" max="9" width="27" style="22" bestFit="1" customWidth="1"/>
    <col min="10" max="10" width="16.88671875" style="22" bestFit="1" customWidth="1"/>
    <col min="11" max="11" width="9.109375" style="22"/>
    <col min="12" max="12" width="27" style="22" bestFit="1" customWidth="1"/>
    <col min="13" max="13" width="21.44140625" style="22" bestFit="1" customWidth="1"/>
    <col min="14" max="14" width="9.109375" style="22"/>
    <col min="15" max="15" width="43" style="22" bestFit="1" customWidth="1"/>
    <col min="16" max="16" width="20.44140625" style="22" bestFit="1" customWidth="1"/>
    <col min="17" max="16384" width="9.109375" style="22"/>
  </cols>
  <sheetData>
    <row r="1" spans="1:16">
      <c r="C1" s="30"/>
      <c r="D1" s="32"/>
    </row>
    <row r="2" spans="1:16" s="23" customFormat="1">
      <c r="A2" s="23" t="s">
        <v>60</v>
      </c>
      <c r="C2" s="23" t="s">
        <v>82</v>
      </c>
      <c r="D2" s="23" t="s">
        <v>62</v>
      </c>
      <c r="F2" s="23" t="s">
        <v>82</v>
      </c>
      <c r="G2" s="23" t="s">
        <v>62</v>
      </c>
      <c r="I2" s="23" t="s">
        <v>82</v>
      </c>
      <c r="J2" s="23" t="s">
        <v>62</v>
      </c>
      <c r="L2" s="23" t="s">
        <v>82</v>
      </c>
      <c r="M2" s="23" t="s">
        <v>62</v>
      </c>
      <c r="O2" s="23" t="s">
        <v>87</v>
      </c>
      <c r="P2" s="23" t="s">
        <v>95</v>
      </c>
    </row>
    <row r="3" spans="1:16">
      <c r="A3" s="22">
        <v>1960</v>
      </c>
      <c r="C3" s="24">
        <f>Xin_2014!C5</f>
        <v>0.33939000000000002</v>
      </c>
      <c r="D3" s="31" t="s">
        <v>83</v>
      </c>
      <c r="F3" s="24">
        <f>Detroit_2012!B6</f>
        <v>0.33700000000000002</v>
      </c>
      <c r="G3" s="22" t="s">
        <v>84</v>
      </c>
      <c r="L3" s="24">
        <f>C3</f>
        <v>0.33939000000000002</v>
      </c>
      <c r="M3" s="33" t="s">
        <v>83</v>
      </c>
      <c r="O3" s="34">
        <f t="shared" ref="O3:O60" si="0">L3/L$61</f>
        <v>0.73973823965077512</v>
      </c>
      <c r="P3" s="24">
        <f>O3*'Masih-Tehrani_2020'!$G$13</f>
        <v>0.22864636498296684</v>
      </c>
    </row>
    <row r="4" spans="1:16">
      <c r="A4" s="22">
        <v>1961</v>
      </c>
      <c r="C4" s="24">
        <f>Xin_2014!C6</f>
        <v>0.33872000000000002</v>
      </c>
      <c r="D4" s="31" t="s">
        <v>83</v>
      </c>
      <c r="F4" s="24">
        <f>Detroit_2012!B7</f>
        <v>0.33800000000000002</v>
      </c>
      <c r="G4" s="22" t="s">
        <v>84</v>
      </c>
      <c r="L4" s="24">
        <f t="shared" ref="L4:L53" si="1">C4</f>
        <v>0.33872000000000002</v>
      </c>
      <c r="M4" s="33" t="s">
        <v>83</v>
      </c>
      <c r="O4" s="34">
        <f t="shared" si="0"/>
        <v>0.73827790015766681</v>
      </c>
      <c r="P4" s="24">
        <f>O4*'Masih-Tehrani_2020'!$G$13</f>
        <v>0.22819498732146065</v>
      </c>
    </row>
    <row r="5" spans="1:16">
      <c r="A5" s="22">
        <v>1962</v>
      </c>
      <c r="C5" s="24">
        <f>Xin_2014!C7</f>
        <v>0.34021000000000001</v>
      </c>
      <c r="D5" s="31" t="s">
        <v>83</v>
      </c>
      <c r="F5" s="24">
        <f>Detroit_2012!B8</f>
        <v>0.33800000000000002</v>
      </c>
      <c r="G5" s="22" t="s">
        <v>84</v>
      </c>
      <c r="L5" s="24">
        <f t="shared" si="1"/>
        <v>0.34021000000000001</v>
      </c>
      <c r="M5" s="33" t="s">
        <v>83</v>
      </c>
      <c r="O5" s="34">
        <f t="shared" si="0"/>
        <v>0.74152552082144485</v>
      </c>
      <c r="P5" s="24">
        <f>O5*'Masih-Tehrani_2020'!$G$13</f>
        <v>0.22919879734481022</v>
      </c>
    </row>
    <row r="6" spans="1:16">
      <c r="A6" s="22">
        <v>1963</v>
      </c>
      <c r="C6" s="24">
        <f>Xin_2014!C8</f>
        <v>0.3417</v>
      </c>
      <c r="D6" s="31" t="s">
        <v>83</v>
      </c>
      <c r="F6" s="24">
        <f>Detroit_2012!B9</f>
        <v>0.33900000000000002</v>
      </c>
      <c r="G6" s="22" t="s">
        <v>84</v>
      </c>
      <c r="L6" s="24">
        <f t="shared" si="1"/>
        <v>0.3417</v>
      </c>
      <c r="M6" s="33" t="s">
        <v>83</v>
      </c>
      <c r="O6" s="34">
        <f t="shared" si="0"/>
        <v>0.744773141485223</v>
      </c>
      <c r="P6" s="24">
        <f>O6*'Masih-Tehrani_2020'!$G$13</f>
        <v>0.23020260736815984</v>
      </c>
    </row>
    <row r="7" spans="1:16">
      <c r="A7" s="22">
        <v>1964</v>
      </c>
      <c r="C7" s="24">
        <f>Xin_2014!C9</f>
        <v>0.34320000000000001</v>
      </c>
      <c r="D7" s="31" t="s">
        <v>83</v>
      </c>
      <c r="F7" s="24">
        <f>Detroit_2012!B10</f>
        <v>0.33900000000000002</v>
      </c>
      <c r="G7" s="22" t="s">
        <v>84</v>
      </c>
      <c r="L7" s="24">
        <f t="shared" si="1"/>
        <v>0.34320000000000001</v>
      </c>
      <c r="M7" s="33" t="s">
        <v>83</v>
      </c>
      <c r="O7" s="34">
        <f t="shared" si="0"/>
        <v>0.74804255826083854</v>
      </c>
      <c r="P7" s="24">
        <f>O7*'Masih-Tehrani_2020'!$G$13</f>
        <v>0.23121315437153192</v>
      </c>
    </row>
    <row r="8" spans="1:16">
      <c r="A8" s="22">
        <v>1965</v>
      </c>
      <c r="C8" s="24">
        <f>Xin_2014!C10</f>
        <v>0.34469</v>
      </c>
      <c r="D8" s="31" t="s">
        <v>83</v>
      </c>
      <c r="F8" s="24">
        <f>Detroit_2012!B11</f>
        <v>0.34</v>
      </c>
      <c r="G8" s="22" t="s">
        <v>84</v>
      </c>
      <c r="L8" s="24">
        <f t="shared" si="1"/>
        <v>0.34469</v>
      </c>
      <c r="M8" s="33" t="s">
        <v>83</v>
      </c>
      <c r="O8" s="34">
        <f t="shared" si="0"/>
        <v>0.75129017892461658</v>
      </c>
      <c r="P8" s="24">
        <f>O8*'Masih-Tehrani_2020'!$G$13</f>
        <v>0.23221696439488149</v>
      </c>
    </row>
    <row r="9" spans="1:16">
      <c r="A9" s="22">
        <v>1966</v>
      </c>
      <c r="C9" s="24">
        <f>Xin_2014!C11</f>
        <v>0.34515999999999997</v>
      </c>
      <c r="D9" s="31" t="s">
        <v>83</v>
      </c>
      <c r="F9" s="24">
        <f>Detroit_2012!B12</f>
        <v>0.34100000000000003</v>
      </c>
      <c r="G9" s="22" t="s">
        <v>84</v>
      </c>
      <c r="L9" s="24">
        <f t="shared" si="1"/>
        <v>0.34515999999999997</v>
      </c>
      <c r="M9" s="33" t="s">
        <v>83</v>
      </c>
      <c r="O9" s="34">
        <f t="shared" si="0"/>
        <v>0.75231459618097607</v>
      </c>
      <c r="P9" s="24">
        <f>O9*'Masih-Tehrani_2020'!$G$13</f>
        <v>0.23253360245593804</v>
      </c>
    </row>
    <row r="10" spans="1:16">
      <c r="A10" s="22">
        <v>1967</v>
      </c>
      <c r="C10" s="24">
        <f>Xin_2014!C12</f>
        <v>0.34555999999999998</v>
      </c>
      <c r="D10" s="31" t="s">
        <v>83</v>
      </c>
      <c r="F10" s="24">
        <f>Detroit_2012!B13</f>
        <v>0.34200000000000003</v>
      </c>
      <c r="G10" s="22" t="s">
        <v>84</v>
      </c>
      <c r="L10" s="24">
        <f t="shared" si="1"/>
        <v>0.34555999999999998</v>
      </c>
      <c r="M10" s="33" t="s">
        <v>83</v>
      </c>
      <c r="O10" s="34">
        <f t="shared" si="0"/>
        <v>0.7531864406544736</v>
      </c>
      <c r="P10" s="24">
        <f>O10*'Masih-Tehrani_2020'!$G$13</f>
        <v>0.2328030816568373</v>
      </c>
    </row>
    <row r="11" spans="1:16">
      <c r="A11" s="22">
        <v>1968</v>
      </c>
      <c r="C11" s="24">
        <f>Xin_2014!C13</f>
        <v>0.34597</v>
      </c>
      <c r="D11" s="31" t="s">
        <v>83</v>
      </c>
      <c r="F11" s="24">
        <f>Detroit_2012!B14</f>
        <v>0.34200000000000003</v>
      </c>
      <c r="G11" s="22" t="s">
        <v>84</v>
      </c>
      <c r="L11" s="24">
        <f t="shared" si="1"/>
        <v>0.34597</v>
      </c>
      <c r="M11" s="33" t="s">
        <v>83</v>
      </c>
      <c r="O11" s="34">
        <f t="shared" si="0"/>
        <v>0.75408008123980863</v>
      </c>
      <c r="P11" s="24">
        <f>O11*'Masih-Tehrani_2020'!$G$13</f>
        <v>0.23307929783775902</v>
      </c>
    </row>
    <row r="12" spans="1:16">
      <c r="A12" s="22">
        <v>1969</v>
      </c>
      <c r="C12" s="24">
        <f>Xin_2014!C14</f>
        <v>0.34637000000000001</v>
      </c>
      <c r="D12" s="31" t="s">
        <v>83</v>
      </c>
      <c r="F12" s="24">
        <f>Detroit_2012!B15</f>
        <v>0.34300000000000003</v>
      </c>
      <c r="G12" s="22" t="s">
        <v>84</v>
      </c>
      <c r="L12" s="24">
        <f t="shared" si="1"/>
        <v>0.34637000000000001</v>
      </c>
      <c r="M12" s="33" t="s">
        <v>83</v>
      </c>
      <c r="O12" s="34">
        <f t="shared" si="0"/>
        <v>0.75495192571330605</v>
      </c>
      <c r="P12" s="24">
        <f>O12*'Masih-Tehrani_2020'!$G$13</f>
        <v>0.23334877703865822</v>
      </c>
    </row>
    <row r="13" spans="1:16">
      <c r="A13" s="22">
        <v>1970</v>
      </c>
      <c r="C13" s="24">
        <f>Xin_2014!C15</f>
        <v>0.34677999999999998</v>
      </c>
      <c r="D13" s="31" t="s">
        <v>83</v>
      </c>
      <c r="F13" s="24">
        <f>Detroit_2012!B16</f>
        <v>0.34399999999999997</v>
      </c>
      <c r="G13" s="22" t="s">
        <v>84</v>
      </c>
      <c r="I13" s="24">
        <f>Shrinivasa_2012!C5</f>
        <v>0.40958</v>
      </c>
      <c r="J13" s="22" t="s">
        <v>85</v>
      </c>
      <c r="L13" s="24">
        <f t="shared" si="1"/>
        <v>0.34677999999999998</v>
      </c>
      <c r="M13" s="33" t="s">
        <v>83</v>
      </c>
      <c r="O13" s="34">
        <f t="shared" si="0"/>
        <v>0.75584556629864097</v>
      </c>
      <c r="P13" s="24">
        <f>O13*'Masih-Tehrani_2020'!$G$13</f>
        <v>0.23362499321957994</v>
      </c>
    </row>
    <row r="14" spans="1:16">
      <c r="A14" s="22">
        <v>1971</v>
      </c>
      <c r="C14" s="24">
        <f>Xin_2014!C16</f>
        <v>0.34719</v>
      </c>
      <c r="D14" s="31" t="s">
        <v>83</v>
      </c>
      <c r="F14" s="24">
        <f>Detroit_2012!B17</f>
        <v>0.34599999999999997</v>
      </c>
      <c r="G14" s="22" t="s">
        <v>84</v>
      </c>
      <c r="I14" s="24">
        <f>Shrinivasa_2012!C6</f>
        <v>0.41100999999999999</v>
      </c>
      <c r="J14" s="22" t="s">
        <v>85</v>
      </c>
      <c r="L14" s="24">
        <f t="shared" si="1"/>
        <v>0.34719</v>
      </c>
      <c r="M14" s="33" t="s">
        <v>83</v>
      </c>
      <c r="O14" s="34">
        <f t="shared" si="0"/>
        <v>0.75673920688397589</v>
      </c>
      <c r="P14" s="24">
        <f>O14*'Masih-Tehrani_2020'!$G$13</f>
        <v>0.23390120940050163</v>
      </c>
    </row>
    <row r="15" spans="1:16">
      <c r="A15" s="22">
        <v>1972</v>
      </c>
      <c r="C15" s="24">
        <f>Xin_2014!C17</f>
        <v>0.34759999999999996</v>
      </c>
      <c r="D15" s="31" t="s">
        <v>83</v>
      </c>
      <c r="F15" s="24">
        <f>Detroit_2012!B18</f>
        <v>0.34699999999999998</v>
      </c>
      <c r="G15" s="22" t="s">
        <v>84</v>
      </c>
      <c r="I15" s="24">
        <f>Shrinivasa_2012!C7</f>
        <v>0.41243000000000002</v>
      </c>
      <c r="J15" s="22" t="s">
        <v>85</v>
      </c>
      <c r="L15" s="24">
        <f t="shared" si="1"/>
        <v>0.34759999999999996</v>
      </c>
      <c r="M15" s="33" t="s">
        <v>83</v>
      </c>
      <c r="O15" s="34">
        <f t="shared" si="0"/>
        <v>0.7576328474693107</v>
      </c>
      <c r="P15" s="24">
        <f>O15*'Masih-Tehrani_2020'!$G$13</f>
        <v>0.23417742558142329</v>
      </c>
    </row>
    <row r="16" spans="1:16">
      <c r="A16" s="22">
        <v>1973</v>
      </c>
      <c r="C16" s="24">
        <f>Xin_2014!C18</f>
        <v>0.34802</v>
      </c>
      <c r="D16" s="31" t="s">
        <v>83</v>
      </c>
      <c r="F16" s="24">
        <f>Detroit_2012!B19</f>
        <v>0.34899999999999998</v>
      </c>
      <c r="G16" s="22" t="s">
        <v>84</v>
      </c>
      <c r="I16" s="24">
        <f>Shrinivasa_2012!C8</f>
        <v>0.41386000000000001</v>
      </c>
      <c r="J16" s="22" t="s">
        <v>85</v>
      </c>
      <c r="L16" s="24">
        <f t="shared" si="1"/>
        <v>0.34802</v>
      </c>
      <c r="M16" s="33" t="s">
        <v>83</v>
      </c>
      <c r="O16" s="34">
        <f t="shared" si="0"/>
        <v>0.75854828416648312</v>
      </c>
      <c r="P16" s="24">
        <f>O16*'Masih-Tehrani_2020'!$G$13</f>
        <v>0.2344603787423675</v>
      </c>
    </row>
    <row r="17" spans="1:16">
      <c r="A17" s="22">
        <v>1974</v>
      </c>
      <c r="C17" s="24">
        <f>Xin_2014!C19</f>
        <v>0.34843000000000002</v>
      </c>
      <c r="D17" s="31" t="s">
        <v>83</v>
      </c>
      <c r="F17" s="24">
        <f>Detroit_2012!B20</f>
        <v>0.35</v>
      </c>
      <c r="G17" s="22" t="s">
        <v>84</v>
      </c>
      <c r="I17" s="24">
        <f>Shrinivasa_2012!C9</f>
        <v>0.41529000000000005</v>
      </c>
      <c r="J17" s="22" t="s">
        <v>85</v>
      </c>
      <c r="L17" s="24">
        <f t="shared" si="1"/>
        <v>0.34843000000000002</v>
      </c>
      <c r="M17" s="33" t="s">
        <v>83</v>
      </c>
      <c r="O17" s="34">
        <f t="shared" si="0"/>
        <v>0.75944192475181815</v>
      </c>
      <c r="P17" s="24">
        <f>O17*'Masih-Tehrani_2020'!$G$13</f>
        <v>0.23473659492328924</v>
      </c>
    </row>
    <row r="18" spans="1:16">
      <c r="A18" s="22">
        <v>1975</v>
      </c>
      <c r="C18" s="24">
        <f>Xin_2014!C20</f>
        <v>0.34895000000000004</v>
      </c>
      <c r="D18" s="31" t="s">
        <v>83</v>
      </c>
      <c r="F18" s="24">
        <f>Detroit_2012!B21</f>
        <v>0.35199999999999998</v>
      </c>
      <c r="G18" s="22" t="s">
        <v>84</v>
      </c>
      <c r="I18" s="24">
        <f>Shrinivasa_2012!C10</f>
        <v>0.41670999999999997</v>
      </c>
      <c r="J18" s="22" t="s">
        <v>85</v>
      </c>
      <c r="L18" s="24">
        <f t="shared" si="1"/>
        <v>0.34895000000000004</v>
      </c>
      <c r="M18" s="33" t="s">
        <v>83</v>
      </c>
      <c r="O18" s="34">
        <f t="shared" si="0"/>
        <v>0.76057532256736493</v>
      </c>
      <c r="P18" s="24">
        <f>O18*'Masih-Tehrani_2020'!$G$13</f>
        <v>0.23508691788445824</v>
      </c>
    </row>
    <row r="19" spans="1:16">
      <c r="A19" s="22">
        <v>1976</v>
      </c>
      <c r="C19" s="24">
        <f>Xin_2014!C21</f>
        <v>0.35094000000000003</v>
      </c>
      <c r="D19" s="31" t="s">
        <v>83</v>
      </c>
      <c r="F19" s="24">
        <f>Detroit_2012!B22</f>
        <v>0.35299999999999998</v>
      </c>
      <c r="G19" s="22" t="s">
        <v>84</v>
      </c>
      <c r="I19" s="24">
        <f>Shrinivasa_2012!C11</f>
        <v>0.41840000000000005</v>
      </c>
      <c r="J19" s="22" t="s">
        <v>85</v>
      </c>
      <c r="L19" s="24">
        <f t="shared" si="1"/>
        <v>0.35094000000000003</v>
      </c>
      <c r="M19" s="33" t="s">
        <v>83</v>
      </c>
      <c r="O19" s="34">
        <f t="shared" si="0"/>
        <v>0.76491274882301485</v>
      </c>
      <c r="P19" s="24">
        <f>O19*'Masih-Tehrani_2020'!$G$13</f>
        <v>0.23642757690893185</v>
      </c>
    </row>
    <row r="20" spans="1:16">
      <c r="A20" s="22">
        <v>1977</v>
      </c>
      <c r="C20" s="24">
        <f>Xin_2014!C22</f>
        <v>0.35293999999999998</v>
      </c>
      <c r="D20" s="31" t="s">
        <v>83</v>
      </c>
      <c r="F20" s="24">
        <f>Detroit_2012!B23</f>
        <v>0.35499999999999998</v>
      </c>
      <c r="G20" s="22" t="s">
        <v>84</v>
      </c>
      <c r="I20" s="24">
        <f>Shrinivasa_2012!C12</f>
        <v>0.42009999999999997</v>
      </c>
      <c r="J20" s="22" t="s">
        <v>85</v>
      </c>
      <c r="L20" s="24">
        <f t="shared" si="1"/>
        <v>0.35293999999999998</v>
      </c>
      <c r="M20" s="33" t="s">
        <v>83</v>
      </c>
      <c r="O20" s="34">
        <f t="shared" si="0"/>
        <v>0.76927197119050217</v>
      </c>
      <c r="P20" s="24">
        <f>O20*'Masih-Tehrani_2020'!$G$13</f>
        <v>0.23777497291342795</v>
      </c>
    </row>
    <row r="21" spans="1:16">
      <c r="A21" s="22">
        <v>1978</v>
      </c>
      <c r="C21" s="24">
        <f>Xin_2014!C23</f>
        <v>0.35493000000000002</v>
      </c>
      <c r="D21" s="31" t="s">
        <v>83</v>
      </c>
      <c r="F21" s="24">
        <f>Detroit_2012!B24</f>
        <v>0.35699999999999998</v>
      </c>
      <c r="G21" s="22" t="s">
        <v>84</v>
      </c>
      <c r="I21" s="24">
        <f>Shrinivasa_2012!C13</f>
        <v>0.42180000000000001</v>
      </c>
      <c r="J21" s="22" t="s">
        <v>85</v>
      </c>
      <c r="L21" s="24">
        <f t="shared" si="1"/>
        <v>0.35493000000000002</v>
      </c>
      <c r="M21" s="33" t="s">
        <v>83</v>
      </c>
      <c r="O21" s="34">
        <f t="shared" si="0"/>
        <v>0.7736093974461522</v>
      </c>
      <c r="P21" s="24">
        <f>O21*'Masih-Tehrani_2020'!$G$13</f>
        <v>0.23911563193790158</v>
      </c>
    </row>
    <row r="22" spans="1:16">
      <c r="A22" s="22">
        <v>1979</v>
      </c>
      <c r="C22" s="24">
        <f>Xin_2014!C24</f>
        <v>0.35692999999999997</v>
      </c>
      <c r="D22" s="31" t="s">
        <v>83</v>
      </c>
      <c r="F22" s="24">
        <f>Detroit_2012!B25</f>
        <v>0.35899999999999999</v>
      </c>
      <c r="G22" s="22" t="s">
        <v>84</v>
      </c>
      <c r="I22" s="24">
        <f>Shrinivasa_2012!C14</f>
        <v>0.42349999999999999</v>
      </c>
      <c r="J22" s="22" t="s">
        <v>85</v>
      </c>
      <c r="L22" s="24">
        <f t="shared" si="1"/>
        <v>0.35692999999999997</v>
      </c>
      <c r="M22" s="33" t="s">
        <v>83</v>
      </c>
      <c r="O22" s="34">
        <f t="shared" si="0"/>
        <v>0.77796861981363952</v>
      </c>
      <c r="P22" s="24">
        <f>O22*'Masih-Tehrani_2020'!$G$13</f>
        <v>0.24046302794239766</v>
      </c>
    </row>
    <row r="23" spans="1:16">
      <c r="A23" s="22">
        <v>1980</v>
      </c>
      <c r="C23" s="24">
        <f>Xin_2014!C25</f>
        <v>0.35892000000000002</v>
      </c>
      <c r="D23" s="31" t="s">
        <v>83</v>
      </c>
      <c r="F23" s="24">
        <f>Detroit_2012!B26</f>
        <v>0.36099999999999999</v>
      </c>
      <c r="G23" s="22" t="s">
        <v>84</v>
      </c>
      <c r="I23" s="24">
        <f>Shrinivasa_2012!C15</f>
        <v>0.42523000000000005</v>
      </c>
      <c r="J23" s="22" t="s">
        <v>85</v>
      </c>
      <c r="L23" s="24">
        <f t="shared" si="1"/>
        <v>0.35892000000000002</v>
      </c>
      <c r="M23" s="33" t="s">
        <v>83</v>
      </c>
      <c r="O23" s="34">
        <f t="shared" si="0"/>
        <v>0.78230604606928955</v>
      </c>
      <c r="P23" s="24">
        <f>O23*'Masih-Tehrani_2020'!$G$13</f>
        <v>0.24180368696687132</v>
      </c>
    </row>
    <row r="24" spans="1:16">
      <c r="A24" s="22">
        <v>1981</v>
      </c>
      <c r="C24" s="24">
        <f>Xin_2014!C26</f>
        <v>0.36198000000000002</v>
      </c>
      <c r="D24" s="31" t="s">
        <v>83</v>
      </c>
      <c r="F24" s="24">
        <f>Detroit_2012!B27</f>
        <v>0.36399999999999999</v>
      </c>
      <c r="G24" s="22" t="s">
        <v>84</v>
      </c>
      <c r="I24" s="24">
        <f>Shrinivasa_2012!C16</f>
        <v>0.42771999999999999</v>
      </c>
      <c r="J24" s="22" t="s">
        <v>85</v>
      </c>
      <c r="L24" s="24">
        <f t="shared" si="1"/>
        <v>0.36198000000000002</v>
      </c>
      <c r="M24" s="33" t="s">
        <v>83</v>
      </c>
      <c r="O24" s="34">
        <f t="shared" si="0"/>
        <v>0.78897565629154531</v>
      </c>
      <c r="P24" s="24">
        <f>O24*'Masih-Tehrani_2020'!$G$13</f>
        <v>0.24386520285375035</v>
      </c>
    </row>
    <row r="25" spans="1:16">
      <c r="A25" s="22">
        <v>1982</v>
      </c>
      <c r="C25" s="24">
        <f>Xin_2014!C27</f>
        <v>0.36503999999999998</v>
      </c>
      <c r="D25" s="31" t="s">
        <v>83</v>
      </c>
      <c r="F25" s="24">
        <f>Detroit_2012!B28</f>
        <v>0.36599999999999999</v>
      </c>
      <c r="G25" s="22" t="s">
        <v>84</v>
      </c>
      <c r="I25" s="24">
        <f>Shrinivasa_2012!C17</f>
        <v>0.43021999999999999</v>
      </c>
      <c r="J25" s="22" t="s">
        <v>85</v>
      </c>
      <c r="L25" s="24">
        <f t="shared" si="1"/>
        <v>0.36503999999999998</v>
      </c>
      <c r="M25" s="33" t="s">
        <v>83</v>
      </c>
      <c r="O25" s="34">
        <f t="shared" si="0"/>
        <v>0.79564526651380096</v>
      </c>
      <c r="P25" s="24">
        <f>O25*'Masih-Tehrani_2020'!$G$13</f>
        <v>0.24592671874062938</v>
      </c>
    </row>
    <row r="26" spans="1:16">
      <c r="A26" s="22">
        <v>1983</v>
      </c>
      <c r="C26" s="24">
        <f>Xin_2014!C28</f>
        <v>0.36810000000000004</v>
      </c>
      <c r="D26" s="31" t="s">
        <v>83</v>
      </c>
      <c r="F26" s="24">
        <f>Detroit_2012!B29</f>
        <v>0.36899999999999999</v>
      </c>
      <c r="G26" s="22" t="s">
        <v>84</v>
      </c>
      <c r="I26" s="24">
        <f>Shrinivasa_2012!C18</f>
        <v>0.43271999999999999</v>
      </c>
      <c r="J26" s="22" t="s">
        <v>85</v>
      </c>
      <c r="L26" s="24">
        <f t="shared" si="1"/>
        <v>0.36810000000000004</v>
      </c>
      <c r="M26" s="33" t="s">
        <v>83</v>
      </c>
      <c r="O26" s="34">
        <f t="shared" si="0"/>
        <v>0.80231487673605684</v>
      </c>
      <c r="P26" s="24">
        <f>O26*'Masih-Tehrani_2020'!$G$13</f>
        <v>0.24798823462750846</v>
      </c>
    </row>
    <row r="27" spans="1:16">
      <c r="A27" s="22">
        <v>1984</v>
      </c>
      <c r="C27" s="24">
        <f>Xin_2014!C29</f>
        <v>0.37115999999999999</v>
      </c>
      <c r="D27" s="31" t="s">
        <v>83</v>
      </c>
      <c r="F27" s="24">
        <f>Detroit_2012!B30</f>
        <v>0.372</v>
      </c>
      <c r="G27" s="22" t="s">
        <v>84</v>
      </c>
      <c r="I27" s="24">
        <f>Shrinivasa_2012!C19</f>
        <v>0.43520999999999999</v>
      </c>
      <c r="J27" s="22" t="s">
        <v>85</v>
      </c>
      <c r="L27" s="24">
        <f t="shared" si="1"/>
        <v>0.37115999999999999</v>
      </c>
      <c r="M27" s="33" t="s">
        <v>83</v>
      </c>
      <c r="O27" s="34">
        <f t="shared" si="0"/>
        <v>0.80898448695831238</v>
      </c>
      <c r="P27" s="24">
        <f>O27*'Masih-Tehrani_2020'!$G$13</f>
        <v>0.25004975051438744</v>
      </c>
    </row>
    <row r="28" spans="1:16">
      <c r="A28" s="22">
        <v>1985</v>
      </c>
      <c r="C28" s="24">
        <f>Xin_2014!C30</f>
        <v>0.37422</v>
      </c>
      <c r="D28" s="31" t="s">
        <v>83</v>
      </c>
      <c r="F28" s="24">
        <f>Detroit_2012!B31</f>
        <v>0.375</v>
      </c>
      <c r="G28" s="22" t="s">
        <v>84</v>
      </c>
      <c r="I28" s="24">
        <f>Shrinivasa_2012!C20</f>
        <v>0.43770999999999999</v>
      </c>
      <c r="J28" s="22" t="s">
        <v>85</v>
      </c>
      <c r="L28" s="24">
        <f t="shared" si="1"/>
        <v>0.37422</v>
      </c>
      <c r="M28" s="33" t="s">
        <v>83</v>
      </c>
      <c r="O28" s="34">
        <f t="shared" si="0"/>
        <v>0.81565409718056814</v>
      </c>
      <c r="P28" s="24">
        <f>O28*'Masih-Tehrani_2020'!$G$13</f>
        <v>0.25211126640126652</v>
      </c>
    </row>
    <row r="29" spans="1:16">
      <c r="A29" s="22">
        <v>1986</v>
      </c>
      <c r="C29" s="24">
        <f>Xin_2014!C31</f>
        <v>0.37706000000000001</v>
      </c>
      <c r="D29" s="31" t="s">
        <v>83</v>
      </c>
      <c r="F29" s="24">
        <f>Detroit_2012!B32</f>
        <v>0.379</v>
      </c>
      <c r="G29" s="22" t="s">
        <v>84</v>
      </c>
      <c r="I29" s="24">
        <f>Shrinivasa_2012!C21</f>
        <v>0.44091999999999998</v>
      </c>
      <c r="J29" s="22" t="s">
        <v>85</v>
      </c>
      <c r="L29" s="24">
        <f t="shared" si="1"/>
        <v>0.37706000000000001</v>
      </c>
      <c r="M29" s="33" t="s">
        <v>83</v>
      </c>
      <c r="O29" s="34">
        <f t="shared" si="0"/>
        <v>0.8218441929424003</v>
      </c>
      <c r="P29" s="24">
        <f>O29*'Masih-Tehrani_2020'!$G$13</f>
        <v>0.254024568727651</v>
      </c>
    </row>
    <row r="30" spans="1:16">
      <c r="A30" s="22">
        <v>1987</v>
      </c>
      <c r="C30" s="24">
        <f>Xin_2014!C32</f>
        <v>0.37988999999999995</v>
      </c>
      <c r="D30" s="31" t="s">
        <v>83</v>
      </c>
      <c r="F30" s="24">
        <f>Detroit_2012!B33</f>
        <v>0.38200000000000001</v>
      </c>
      <c r="G30" s="22" t="s">
        <v>84</v>
      </c>
      <c r="I30" s="24">
        <f>Shrinivasa_2012!C22</f>
        <v>0.44412999999999997</v>
      </c>
      <c r="J30" s="22" t="s">
        <v>85</v>
      </c>
      <c r="L30" s="24">
        <f t="shared" si="1"/>
        <v>0.37988999999999995</v>
      </c>
      <c r="M30" s="33" t="s">
        <v>83</v>
      </c>
      <c r="O30" s="34">
        <f t="shared" si="0"/>
        <v>0.82801249259239484</v>
      </c>
      <c r="P30" s="24">
        <f>O30*'Masih-Tehrani_2020'!$G$13</f>
        <v>0.25593113407401297</v>
      </c>
    </row>
    <row r="31" spans="1:16">
      <c r="A31" s="22">
        <v>1988</v>
      </c>
      <c r="C31" s="24">
        <f>Xin_2014!C33</f>
        <v>0.38272</v>
      </c>
      <c r="D31" s="31" t="s">
        <v>83</v>
      </c>
      <c r="F31" s="24">
        <f>Detroit_2012!B34</f>
        <v>0.38600000000000001</v>
      </c>
      <c r="G31" s="22" t="s">
        <v>84</v>
      </c>
      <c r="I31" s="24">
        <f>Shrinivasa_2012!C23</f>
        <v>0.44734000000000002</v>
      </c>
      <c r="J31" s="22" t="s">
        <v>85</v>
      </c>
      <c r="L31" s="24">
        <f t="shared" si="1"/>
        <v>0.38272</v>
      </c>
      <c r="M31" s="33" t="s">
        <v>83</v>
      </c>
      <c r="O31" s="34">
        <f t="shared" si="0"/>
        <v>0.83418079224238961</v>
      </c>
      <c r="P31" s="24">
        <f>O31*'Masih-Tehrani_2020'!$G$13</f>
        <v>0.25783769942037499</v>
      </c>
    </row>
    <row r="32" spans="1:16">
      <c r="A32" s="22">
        <v>1989</v>
      </c>
      <c r="C32" s="24">
        <f>Xin_2014!C34</f>
        <v>0.38555</v>
      </c>
      <c r="D32" s="31" t="s">
        <v>83</v>
      </c>
      <c r="F32" s="24">
        <f>Detroit_2012!B35</f>
        <v>0.39</v>
      </c>
      <c r="G32" s="22" t="s">
        <v>84</v>
      </c>
      <c r="I32" s="24">
        <f>Shrinivasa_2012!C24</f>
        <v>0.45055000000000001</v>
      </c>
      <c r="J32" s="22" t="s">
        <v>85</v>
      </c>
      <c r="L32" s="24">
        <f t="shared" si="1"/>
        <v>0.38555</v>
      </c>
      <c r="M32" s="33" t="s">
        <v>83</v>
      </c>
      <c r="O32" s="34">
        <f t="shared" si="0"/>
        <v>0.84034909189238427</v>
      </c>
      <c r="P32" s="24">
        <f>O32*'Masih-Tehrani_2020'!$G$13</f>
        <v>0.25974426476673695</v>
      </c>
    </row>
    <row r="33" spans="1:16">
      <c r="A33" s="22">
        <v>1990</v>
      </c>
      <c r="C33" s="24">
        <f>Xin_2014!C35</f>
        <v>0.38838</v>
      </c>
      <c r="D33" s="31" t="s">
        <v>83</v>
      </c>
      <c r="F33" s="24">
        <f>Detroit_2012!B36</f>
        <v>0.39300000000000002</v>
      </c>
      <c r="G33" s="22" t="s">
        <v>84</v>
      </c>
      <c r="I33" s="24">
        <f>Shrinivasa_2012!C25</f>
        <v>0.45376</v>
      </c>
      <c r="J33" s="22" t="s">
        <v>85</v>
      </c>
      <c r="L33" s="24">
        <f t="shared" si="1"/>
        <v>0.38838</v>
      </c>
      <c r="M33" s="33" t="s">
        <v>83</v>
      </c>
      <c r="O33" s="34">
        <f t="shared" si="0"/>
        <v>0.84651739154237904</v>
      </c>
      <c r="P33" s="24">
        <f>O33*'Masih-Tehrani_2020'!$G$13</f>
        <v>0.26165083011309898</v>
      </c>
    </row>
    <row r="34" spans="1:16">
      <c r="A34" s="22">
        <v>1991</v>
      </c>
      <c r="C34" s="24">
        <f>Xin_2014!C36</f>
        <v>0.39435999999999999</v>
      </c>
      <c r="D34" s="31" t="s">
        <v>83</v>
      </c>
      <c r="F34" s="24">
        <f>Detroit_2012!B37</f>
        <v>0.39800000000000002</v>
      </c>
      <c r="G34" s="22" t="s">
        <v>84</v>
      </c>
      <c r="I34" s="24">
        <f>Shrinivasa_2012!C26</f>
        <v>0.45754</v>
      </c>
      <c r="J34" s="22" t="s">
        <v>85</v>
      </c>
      <c r="L34" s="24">
        <f t="shared" si="1"/>
        <v>0.39435999999999999</v>
      </c>
      <c r="M34" s="33" t="s">
        <v>83</v>
      </c>
      <c r="O34" s="34">
        <f t="shared" si="0"/>
        <v>0.85955146642116631</v>
      </c>
      <c r="P34" s="24">
        <f>O34*'Masih-Tehrani_2020'!$G$13</f>
        <v>0.26567954416654233</v>
      </c>
    </row>
    <row r="35" spans="1:16">
      <c r="A35" s="22">
        <v>1992</v>
      </c>
      <c r="C35" s="24">
        <f>Xin_2014!C37</f>
        <v>0.40055999999999997</v>
      </c>
      <c r="D35" s="31" t="s">
        <v>83</v>
      </c>
      <c r="F35" s="24">
        <f>Detroit_2012!B38</f>
        <v>0.40200000000000002</v>
      </c>
      <c r="G35" s="22" t="s">
        <v>84</v>
      </c>
      <c r="I35" s="24">
        <f>Shrinivasa_2012!C27</f>
        <v>0.46134000000000003</v>
      </c>
      <c r="J35" s="22" t="s">
        <v>85</v>
      </c>
      <c r="L35" s="24">
        <f t="shared" si="1"/>
        <v>0.40055999999999997</v>
      </c>
      <c r="M35" s="33" t="s">
        <v>83</v>
      </c>
      <c r="O35" s="34">
        <f>L35/L$61</f>
        <v>0.87306505576037718</v>
      </c>
      <c r="P35" s="24">
        <f>O35*'Masih-Tehrani_2020'!$G$13</f>
        <v>0.26985647178048022</v>
      </c>
    </row>
    <row r="36" spans="1:16">
      <c r="A36" s="22">
        <v>1993</v>
      </c>
      <c r="C36" s="24">
        <f>Xin_2014!C38</f>
        <v>0.40674999999999994</v>
      </c>
      <c r="D36" s="31" t="s">
        <v>83</v>
      </c>
      <c r="F36" s="24">
        <f>Detroit_2012!B39</f>
        <v>0.40699999999999997</v>
      </c>
      <c r="G36" s="22" t="s">
        <v>84</v>
      </c>
      <c r="I36" s="24">
        <f>Shrinivasa_2012!C28</f>
        <v>0.46515000000000001</v>
      </c>
      <c r="J36" s="22" t="s">
        <v>85</v>
      </c>
      <c r="L36" s="24">
        <f t="shared" si="1"/>
        <v>0.40674999999999994</v>
      </c>
      <c r="M36" s="33" t="s">
        <v>83</v>
      </c>
      <c r="O36" s="34">
        <f t="shared" si="0"/>
        <v>0.88655684898775067</v>
      </c>
      <c r="P36" s="24">
        <f>O36*'Masih-Tehrani_2020'!$G$13</f>
        <v>0.27402666241439566</v>
      </c>
    </row>
    <row r="37" spans="1:16">
      <c r="A37" s="22">
        <v>1994</v>
      </c>
      <c r="C37" s="24">
        <f>Xin_2014!C39</f>
        <v>0.41295000000000004</v>
      </c>
      <c r="D37" s="31" t="s">
        <v>83</v>
      </c>
      <c r="F37" s="24">
        <f>Detroit_2012!B40</f>
        <v>0.41099999999999998</v>
      </c>
      <c r="G37" s="22" t="s">
        <v>84</v>
      </c>
      <c r="I37" s="24">
        <f>Shrinivasa_2012!C29</f>
        <v>0.46895000000000003</v>
      </c>
      <c r="J37" s="22" t="s">
        <v>85</v>
      </c>
      <c r="L37" s="24">
        <f t="shared" si="1"/>
        <v>0.41295000000000004</v>
      </c>
      <c r="M37" s="33" t="s">
        <v>83</v>
      </c>
      <c r="O37" s="34">
        <f t="shared" si="0"/>
        <v>0.90007043832696187</v>
      </c>
      <c r="P37" s="24">
        <f>O37*'Masih-Tehrani_2020'!$G$13</f>
        <v>0.27820359002833367</v>
      </c>
    </row>
    <row r="38" spans="1:16">
      <c r="A38" s="22">
        <v>1995</v>
      </c>
      <c r="C38" s="24">
        <f>Xin_2014!C40</f>
        <v>0.41914000000000001</v>
      </c>
      <c r="D38" s="31" t="s">
        <v>83</v>
      </c>
      <c r="F38" s="24">
        <f>Detroit_2012!B41</f>
        <v>0.41599999999999998</v>
      </c>
      <c r="G38" s="22" t="s">
        <v>84</v>
      </c>
      <c r="I38" s="24">
        <f>Shrinivasa_2012!C30</f>
        <v>0.47276000000000001</v>
      </c>
      <c r="J38" s="22" t="s">
        <v>85</v>
      </c>
      <c r="L38" s="24">
        <f t="shared" si="1"/>
        <v>0.41914000000000001</v>
      </c>
      <c r="M38" s="33" t="s">
        <v>83</v>
      </c>
      <c r="O38" s="34">
        <f t="shared" si="0"/>
        <v>0.91356223155433525</v>
      </c>
      <c r="P38" s="24">
        <f>O38*'Masih-Tehrani_2020'!$G$13</f>
        <v>0.28237378066224905</v>
      </c>
    </row>
    <row r="39" spans="1:16">
      <c r="A39" s="22">
        <v>1996</v>
      </c>
      <c r="C39" s="24">
        <f>Xin_2014!C41</f>
        <v>0.42369000000000001</v>
      </c>
      <c r="D39" s="31" t="s">
        <v>83</v>
      </c>
      <c r="F39" s="24">
        <f>Detroit_2012!B42</f>
        <v>0.42</v>
      </c>
      <c r="G39" s="22" t="s">
        <v>84</v>
      </c>
      <c r="I39" s="24">
        <f>Shrinivasa_2012!C31</f>
        <v>0.47700000000000004</v>
      </c>
      <c r="J39" s="22" t="s">
        <v>85</v>
      </c>
      <c r="L39" s="24">
        <f t="shared" si="1"/>
        <v>0.42369000000000001</v>
      </c>
      <c r="M39" s="33" t="s">
        <v>83</v>
      </c>
      <c r="O39" s="34">
        <f t="shared" si="0"/>
        <v>0.92347946244036916</v>
      </c>
      <c r="P39" s="24">
        <f>O39*'Masih-Tehrani_2020'!$G$13</f>
        <v>0.28543910657247773</v>
      </c>
    </row>
    <row r="40" spans="1:16">
      <c r="A40" s="22">
        <v>1997</v>
      </c>
      <c r="C40" s="24">
        <f>Xin_2014!C42</f>
        <v>0.42812</v>
      </c>
      <c r="D40" s="31" t="s">
        <v>83</v>
      </c>
      <c r="F40" s="24">
        <f>Detroit_2012!B43</f>
        <v>0.42399999999999999</v>
      </c>
      <c r="G40" s="22" t="s">
        <v>84</v>
      </c>
      <c r="I40" s="24">
        <f>Shrinivasa_2012!C32</f>
        <v>0.48127999999999999</v>
      </c>
      <c r="J40" s="22" t="s">
        <v>85</v>
      </c>
      <c r="L40" s="24">
        <f t="shared" si="1"/>
        <v>0.42812</v>
      </c>
      <c r="M40" s="33" t="s">
        <v>83</v>
      </c>
      <c r="O40" s="34">
        <f t="shared" si="0"/>
        <v>0.93313513998435371</v>
      </c>
      <c r="P40" s="24">
        <f>O40*'Masih-Tehrani_2020'!$G$13</f>
        <v>0.28842358872243662</v>
      </c>
    </row>
    <row r="41" spans="1:16">
      <c r="A41" s="22">
        <v>1998</v>
      </c>
      <c r="C41" s="24">
        <f>Xin_2014!C43</f>
        <v>0.43314000000000002</v>
      </c>
      <c r="D41" s="31" t="s">
        <v>83</v>
      </c>
      <c r="F41" s="24">
        <f>Detroit_2012!B44</f>
        <v>0.42799999999999999</v>
      </c>
      <c r="G41" s="22" t="s">
        <v>84</v>
      </c>
      <c r="I41" s="24">
        <f>Shrinivasa_2012!C33</f>
        <v>0.48555999999999999</v>
      </c>
      <c r="J41" s="22" t="s">
        <v>85</v>
      </c>
      <c r="L41" s="24">
        <f t="shared" si="1"/>
        <v>0.43314000000000002</v>
      </c>
      <c r="M41" s="33" t="s">
        <v>83</v>
      </c>
      <c r="O41" s="34">
        <f t="shared" si="0"/>
        <v>0.94407678812674711</v>
      </c>
      <c r="P41" s="24">
        <f>O41*'Masih-Tehrani_2020'!$G$13</f>
        <v>0.29180555269372183</v>
      </c>
    </row>
    <row r="42" spans="1:16">
      <c r="A42" s="22">
        <v>1999</v>
      </c>
      <c r="C42" s="24">
        <f>Xin_2014!C44</f>
        <v>0.43829999999999997</v>
      </c>
      <c r="D42" s="31" t="s">
        <v>83</v>
      </c>
      <c r="F42" s="24">
        <f>Detroit_2012!B45</f>
        <v>0.43</v>
      </c>
      <c r="G42" s="22" t="s">
        <v>84</v>
      </c>
      <c r="I42" s="24">
        <f>Shrinivasa_2012!C34</f>
        <v>0.48984</v>
      </c>
      <c r="J42" s="22" t="s">
        <v>85</v>
      </c>
      <c r="L42" s="24">
        <f t="shared" si="1"/>
        <v>0.43829999999999997</v>
      </c>
      <c r="M42" s="33" t="s">
        <v>83</v>
      </c>
      <c r="O42" s="34">
        <f t="shared" si="0"/>
        <v>0.95532358183486454</v>
      </c>
      <c r="P42" s="24">
        <f>O42*'Masih-Tehrani_2020'!$G$13</f>
        <v>0.29528183438532174</v>
      </c>
    </row>
    <row r="43" spans="1:16">
      <c r="A43" s="22">
        <v>2000</v>
      </c>
      <c r="C43" s="24">
        <f>Xin_2014!C45</f>
        <v>0.44345000000000001</v>
      </c>
      <c r="D43" s="31" t="s">
        <v>83</v>
      </c>
      <c r="F43" s="24">
        <f>Detroit_2012!B46</f>
        <v>0.432</v>
      </c>
      <c r="G43" s="22" t="s">
        <v>84</v>
      </c>
      <c r="I43" s="24">
        <f>Shrinivasa_2012!C35</f>
        <v>0.49412</v>
      </c>
      <c r="J43" s="22" t="s">
        <v>85</v>
      </c>
      <c r="L43" s="24">
        <f t="shared" si="1"/>
        <v>0.44345000000000001</v>
      </c>
      <c r="M43" s="33" t="s">
        <v>83</v>
      </c>
      <c r="O43" s="34">
        <f t="shared" si="0"/>
        <v>0.96654857943114469</v>
      </c>
      <c r="P43" s="24">
        <f>O43*'Masih-Tehrani_2020'!$G$13</f>
        <v>0.29875137909689925</v>
      </c>
    </row>
    <row r="44" spans="1:16">
      <c r="A44" s="22">
        <v>2001</v>
      </c>
      <c r="C44" s="24">
        <f>Xin_2014!C46</f>
        <v>0.43973000000000001</v>
      </c>
      <c r="D44" s="31" t="s">
        <v>83</v>
      </c>
      <c r="F44" s="24">
        <f>Detroit_2012!B47</f>
        <v>0.433</v>
      </c>
      <c r="G44" s="22" t="s">
        <v>84</v>
      </c>
      <c r="I44" s="24">
        <f>Shrinivasa_2012!C36</f>
        <v>0.49524000000000001</v>
      </c>
      <c r="J44" s="22" t="s">
        <v>85</v>
      </c>
      <c r="L44" s="24">
        <f t="shared" si="1"/>
        <v>0.43973000000000001</v>
      </c>
      <c r="M44" s="33" t="s">
        <v>83</v>
      </c>
      <c r="O44" s="34">
        <f t="shared" si="0"/>
        <v>0.95844042582761813</v>
      </c>
      <c r="P44" s="24">
        <f>O44*'Masih-Tehrani_2020'!$G$13</f>
        <v>0.29624522252853652</v>
      </c>
    </row>
    <row r="45" spans="1:16">
      <c r="A45" s="22">
        <v>2002</v>
      </c>
      <c r="C45" s="24">
        <f>Xin_2014!C47</f>
        <v>0.41953000000000001</v>
      </c>
      <c r="D45" s="31" t="s">
        <v>83</v>
      </c>
      <c r="I45" s="24">
        <f>Shrinivasa_2012!C37</f>
        <v>0.49595999999999996</v>
      </c>
      <c r="J45" s="22" t="s">
        <v>85</v>
      </c>
      <c r="L45" s="24">
        <f t="shared" si="1"/>
        <v>0.41953000000000001</v>
      </c>
      <c r="M45" s="33" t="s">
        <v>83</v>
      </c>
      <c r="O45" s="34">
        <f t="shared" si="0"/>
        <v>0.91441227991599539</v>
      </c>
      <c r="P45" s="24">
        <f>O45*'Masih-Tehrani_2020'!$G$13</f>
        <v>0.28263652288312585</v>
      </c>
    </row>
    <row r="46" spans="1:16">
      <c r="A46" s="22">
        <v>2003</v>
      </c>
      <c r="C46" s="24">
        <f>Xin_2014!C48</f>
        <v>0.42063</v>
      </c>
      <c r="D46" s="31" t="s">
        <v>83</v>
      </c>
      <c r="I46" s="24">
        <f>Shrinivasa_2012!C38</f>
        <v>0.49667</v>
      </c>
      <c r="J46" s="22" t="s">
        <v>85</v>
      </c>
      <c r="L46" s="24">
        <f t="shared" si="1"/>
        <v>0.42063</v>
      </c>
      <c r="M46" s="33" t="s">
        <v>83</v>
      </c>
      <c r="O46" s="34">
        <f t="shared" si="0"/>
        <v>0.9168098522181134</v>
      </c>
      <c r="P46" s="24">
        <f>O46*'Masih-Tehrani_2020'!$G$13</f>
        <v>0.2833775906855987</v>
      </c>
    </row>
    <row r="47" spans="1:16">
      <c r="A47" s="22">
        <v>2004</v>
      </c>
      <c r="C47" s="24">
        <f>Xin_2014!C49</f>
        <v>0.42172999999999999</v>
      </c>
      <c r="D47" s="31" t="s">
        <v>83</v>
      </c>
      <c r="I47" s="24">
        <f>Shrinivasa_2012!C39</f>
        <v>0.49737999999999999</v>
      </c>
      <c r="J47" s="22" t="s">
        <v>85</v>
      </c>
      <c r="L47" s="24">
        <f t="shared" si="1"/>
        <v>0.42172999999999999</v>
      </c>
      <c r="M47" s="33" t="s">
        <v>83</v>
      </c>
      <c r="O47" s="34">
        <f t="shared" si="0"/>
        <v>0.91920742452023141</v>
      </c>
      <c r="P47" s="24">
        <f>O47*'Masih-Tehrani_2020'!$G$13</f>
        <v>0.2841186584880715</v>
      </c>
    </row>
    <row r="48" spans="1:16">
      <c r="A48" s="22">
        <v>2005</v>
      </c>
      <c r="C48" s="24">
        <f>Xin_2014!C50</f>
        <v>0.42283000000000004</v>
      </c>
      <c r="D48" s="31" t="s">
        <v>83</v>
      </c>
      <c r="I48" s="24">
        <f>Shrinivasa_2012!C40</f>
        <v>0.49810000000000004</v>
      </c>
      <c r="J48" s="22" t="s">
        <v>85</v>
      </c>
      <c r="L48" s="24">
        <f t="shared" si="1"/>
        <v>0.42283000000000004</v>
      </c>
      <c r="M48" s="33" t="s">
        <v>83</v>
      </c>
      <c r="O48" s="34">
        <f t="shared" si="0"/>
        <v>0.92160499682234964</v>
      </c>
      <c r="P48" s="24">
        <f>O48*'Masih-Tehrani_2020'!$G$13</f>
        <v>0.2848597262905444</v>
      </c>
    </row>
    <row r="49" spans="1:16">
      <c r="A49" s="22">
        <v>2006</v>
      </c>
      <c r="C49" s="24">
        <f>Xin_2014!C51</f>
        <v>0.42438000000000003</v>
      </c>
      <c r="D49" s="31" t="s">
        <v>83</v>
      </c>
      <c r="I49" s="24">
        <f>Shrinivasa_2012!C41</f>
        <v>0.49878999999999996</v>
      </c>
      <c r="J49" s="22" t="s">
        <v>85</v>
      </c>
      <c r="L49" s="24">
        <f t="shared" si="1"/>
        <v>0.42438000000000003</v>
      </c>
      <c r="M49" s="33" t="s">
        <v>83</v>
      </c>
      <c r="O49" s="34">
        <f t="shared" si="0"/>
        <v>0.92498339415715236</v>
      </c>
      <c r="P49" s="24">
        <f>O49*'Masih-Tehrani_2020'!$G$13</f>
        <v>0.28590395819402892</v>
      </c>
    </row>
    <row r="50" spans="1:16">
      <c r="A50" s="22">
        <v>2007</v>
      </c>
      <c r="C50" s="24">
        <f>Xin_2014!C52</f>
        <v>0.42597000000000002</v>
      </c>
      <c r="D50" s="31" t="s">
        <v>83</v>
      </c>
      <c r="I50" s="24"/>
      <c r="L50" s="24">
        <f t="shared" si="1"/>
        <v>0.42597000000000002</v>
      </c>
      <c r="M50" s="33" t="s">
        <v>83</v>
      </c>
      <c r="O50" s="34">
        <f t="shared" si="0"/>
        <v>0.92844897593930475</v>
      </c>
      <c r="P50" s="24">
        <f>O50*'Masih-Tehrani_2020'!$G$13</f>
        <v>0.28697513801760327</v>
      </c>
    </row>
    <row r="51" spans="1:16">
      <c r="A51" s="22">
        <v>2008</v>
      </c>
      <c r="C51" s="24">
        <f>Xin_2014!C53</f>
        <v>0.42859999999999998</v>
      </c>
      <c r="D51" s="31" t="s">
        <v>83</v>
      </c>
      <c r="L51" s="24">
        <f t="shared" si="1"/>
        <v>0.42859999999999998</v>
      </c>
      <c r="M51" s="33" t="s">
        <v>83</v>
      </c>
      <c r="O51" s="34">
        <f t="shared" si="0"/>
        <v>0.93418135335255059</v>
      </c>
      <c r="P51" s="24">
        <f>O51*'Masih-Tehrani_2020'!$G$13</f>
        <v>0.28874696376351561</v>
      </c>
    </row>
    <row r="52" spans="1:16">
      <c r="A52" s="22">
        <v>2009</v>
      </c>
      <c r="C52" s="24">
        <f>Xin_2014!C54</f>
        <v>0.43146999999999996</v>
      </c>
      <c r="D52" s="31" t="s">
        <v>83</v>
      </c>
      <c r="L52" s="24">
        <f t="shared" si="1"/>
        <v>0.43146999999999996</v>
      </c>
      <c r="M52" s="33" t="s">
        <v>83</v>
      </c>
      <c r="O52" s="34">
        <f t="shared" si="0"/>
        <v>0.94043683744989504</v>
      </c>
      <c r="P52" s="24">
        <f>O52*'Masih-Tehrani_2020'!$G$13</f>
        <v>0.29068047702996752</v>
      </c>
    </row>
    <row r="53" spans="1:16">
      <c r="A53" s="22">
        <v>2010</v>
      </c>
      <c r="C53" s="24">
        <f>Xin_2014!C55</f>
        <v>0.43433999999999995</v>
      </c>
      <c r="D53" s="31" t="s">
        <v>83</v>
      </c>
      <c r="L53" s="24">
        <f t="shared" si="1"/>
        <v>0.43433999999999995</v>
      </c>
      <c r="M53" s="33" t="s">
        <v>83</v>
      </c>
      <c r="O53" s="34">
        <f t="shared" si="0"/>
        <v>0.94669232154723937</v>
      </c>
      <c r="P53" s="24">
        <f>O53*'Masih-Tehrani_2020'!$G$13</f>
        <v>0.29261399029641944</v>
      </c>
    </row>
    <row r="54" spans="1:16">
      <c r="A54" s="22">
        <v>2011</v>
      </c>
      <c r="C54" s="24"/>
      <c r="L54" s="25">
        <f>_xlfn.FORECAST.LINEAR(A54,L$3:L$53,A$3:A$53)</f>
        <v>0.44265001568627493</v>
      </c>
      <c r="M54" s="26" t="s">
        <v>86</v>
      </c>
      <c r="O54" s="34">
        <f t="shared" si="0"/>
        <v>0.96480492467412993</v>
      </c>
      <c r="P54" s="24">
        <f>O54*'Masih-Tehrani_2020'!$G$13</f>
        <v>0.29821243126291286</v>
      </c>
    </row>
    <row r="55" spans="1:16">
      <c r="A55" s="22">
        <v>2012</v>
      </c>
      <c r="C55" s="24"/>
      <c r="L55" s="25">
        <f t="shared" ref="L55:L63" si="2">_xlfn.FORECAST.LINEAR(A55,L$3:L$53,A$3:A$53)</f>
        <v>0.44495678853695342</v>
      </c>
      <c r="M55" s="26" t="s">
        <v>86</v>
      </c>
      <c r="O55" s="34">
        <f t="shared" si="0"/>
        <v>0.96983279257782518</v>
      </c>
      <c r="P55" s="24">
        <f>O55*'Masih-Tehrani_2020'!$G$13</f>
        <v>0.29976649952405504</v>
      </c>
    </row>
    <row r="56" spans="1:16">
      <c r="A56" s="22">
        <v>2013</v>
      </c>
      <c r="C56" s="24"/>
      <c r="L56" s="25">
        <f t="shared" si="2"/>
        <v>0.4472635613876319</v>
      </c>
      <c r="M56" s="26" t="s">
        <v>86</v>
      </c>
      <c r="O56" s="34">
        <f t="shared" si="0"/>
        <v>0.97486066048152031</v>
      </c>
      <c r="P56" s="24">
        <f>O56*'Masih-Tehrani_2020'!$G$13</f>
        <v>0.30132056778519717</v>
      </c>
    </row>
    <row r="57" spans="1:16">
      <c r="A57" s="22">
        <v>2014</v>
      </c>
      <c r="C57" s="24"/>
      <c r="L57" s="25">
        <f t="shared" si="2"/>
        <v>0.44957033423831039</v>
      </c>
      <c r="M57" s="26" t="s">
        <v>86</v>
      </c>
      <c r="O57" s="34">
        <f t="shared" si="0"/>
        <v>0.97988852838521545</v>
      </c>
      <c r="P57" s="24">
        <f>O57*'Masih-Tehrani_2020'!$G$13</f>
        <v>0.3028746360463393</v>
      </c>
    </row>
    <row r="58" spans="1:16">
      <c r="A58" s="22">
        <v>2015</v>
      </c>
      <c r="C58" s="24"/>
      <c r="L58" s="25">
        <f t="shared" si="2"/>
        <v>0.45187710708898976</v>
      </c>
      <c r="M58" s="26" t="s">
        <v>86</v>
      </c>
      <c r="O58" s="34">
        <f t="shared" si="0"/>
        <v>0.98491639628891259</v>
      </c>
      <c r="P58" s="24">
        <f>O58*'Masih-Tehrani_2020'!$G$13</f>
        <v>0.30442870430748209</v>
      </c>
    </row>
    <row r="59" spans="1:16">
      <c r="A59" s="22">
        <v>2016</v>
      </c>
      <c r="C59" s="24"/>
      <c r="L59" s="25">
        <f t="shared" si="2"/>
        <v>0.45418387993966824</v>
      </c>
      <c r="M59" s="26" t="s">
        <v>86</v>
      </c>
      <c r="O59" s="34">
        <f t="shared" si="0"/>
        <v>0.98994426419260773</v>
      </c>
      <c r="P59" s="24">
        <f>O59*'Masih-Tehrani_2020'!$G$13</f>
        <v>0.30598277256862422</v>
      </c>
    </row>
    <row r="60" spans="1:16">
      <c r="A60" s="22">
        <v>2017</v>
      </c>
      <c r="C60" s="24"/>
      <c r="L60" s="25">
        <f t="shared" si="2"/>
        <v>0.45649065279034673</v>
      </c>
      <c r="M60" s="26" t="s">
        <v>86</v>
      </c>
      <c r="O60" s="34">
        <f t="shared" si="0"/>
        <v>0.99497213209630286</v>
      </c>
      <c r="P60" s="24">
        <f>O60*'Masih-Tehrani_2020'!$G$13</f>
        <v>0.30753684082976634</v>
      </c>
    </row>
    <row r="61" spans="1:16">
      <c r="A61" s="22">
        <v>2018</v>
      </c>
      <c r="C61" s="24"/>
      <c r="L61" s="25">
        <f t="shared" si="2"/>
        <v>0.4587974256410261</v>
      </c>
      <c r="M61" s="26" t="s">
        <v>86</v>
      </c>
      <c r="O61" s="34">
        <f>L61/L$61</f>
        <v>1</v>
      </c>
      <c r="P61" s="24">
        <f>O61*'Masih-Tehrani_2020'!$G$13</f>
        <v>0.30909090909090908</v>
      </c>
    </row>
    <row r="62" spans="1:16">
      <c r="A62" s="22">
        <v>2019</v>
      </c>
      <c r="C62" s="24"/>
      <c r="L62" s="25">
        <f t="shared" si="2"/>
        <v>0.46110419849170459</v>
      </c>
      <c r="M62" s="26" t="s">
        <v>86</v>
      </c>
      <c r="O62" s="34">
        <f t="shared" ref="O62:O63" si="3">L62/L$61</f>
        <v>1.0050278679036952</v>
      </c>
      <c r="P62" s="24">
        <f>O62*'Masih-Tehrani_2020'!$G$13</f>
        <v>0.31064497735205127</v>
      </c>
    </row>
    <row r="63" spans="1:16">
      <c r="A63" s="22">
        <v>2020</v>
      </c>
      <c r="C63" s="24"/>
      <c r="L63" s="25">
        <f t="shared" si="2"/>
        <v>0.46341097134238307</v>
      </c>
      <c r="M63" s="26" t="s">
        <v>86</v>
      </c>
      <c r="O63" s="34">
        <f t="shared" si="3"/>
        <v>1.0100557358073903</v>
      </c>
      <c r="P63" s="24">
        <f>O63*'Masih-Tehrani_2020'!$G$13</f>
        <v>0.31219904561319334</v>
      </c>
    </row>
    <row r="64" spans="1:16">
      <c r="C64" s="24"/>
    </row>
    <row r="65" spans="3:3">
      <c r="C65" s="24"/>
    </row>
    <row r="66" spans="3:3">
      <c r="C66" s="24"/>
    </row>
    <row r="67" spans="3:3">
      <c r="C67" s="24"/>
    </row>
    <row r="68" spans="3:3">
      <c r="C68" s="24"/>
    </row>
    <row r="69" spans="3:3">
      <c r="C69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137"/>
  <sheetViews>
    <sheetView zoomScale="90" zoomScaleNormal="90" workbookViewId="0">
      <selection activeCell="A5" sqref="A5"/>
    </sheetView>
  </sheetViews>
  <sheetFormatPr defaultColWidth="8.88671875" defaultRowHeight="13.2"/>
  <cols>
    <col min="1" max="1" width="16.109375" customWidth="1"/>
    <col min="2" max="2" width="11.44140625" bestFit="1" customWidth="1"/>
    <col min="3" max="3" width="7.88671875" bestFit="1" customWidth="1"/>
    <col min="4" max="4" width="6.44140625" bestFit="1" customWidth="1"/>
    <col min="5" max="5" width="20.44140625" bestFit="1" customWidth="1"/>
    <col min="6" max="6" width="22" bestFit="1" customWidth="1"/>
    <col min="7" max="7" width="15.44140625" bestFit="1" customWidth="1"/>
    <col min="12" max="12" width="11.44140625" customWidth="1"/>
    <col min="13" max="13" width="13.44140625" customWidth="1"/>
    <col min="14" max="14" width="14.44140625" bestFit="1" customWidth="1"/>
    <col min="62" max="62" width="8.6640625" customWidth="1"/>
  </cols>
  <sheetData>
    <row r="1" spans="1:8">
      <c r="A1" t="s">
        <v>90</v>
      </c>
    </row>
    <row r="2" spans="1:8">
      <c r="A2" s="20" t="s">
        <v>91</v>
      </c>
    </row>
    <row r="5" spans="1:8">
      <c r="A5" s="37" t="s">
        <v>92</v>
      </c>
    </row>
    <row r="6" spans="1:8">
      <c r="A6" s="37"/>
    </row>
    <row r="7" spans="1:8">
      <c r="A7" s="29" t="s">
        <v>93</v>
      </c>
      <c r="B7" s="29" t="s">
        <v>5</v>
      </c>
      <c r="C7" s="29"/>
      <c r="D7" s="29"/>
      <c r="E7" s="29" t="s">
        <v>94</v>
      </c>
      <c r="F7" s="29" t="s">
        <v>6</v>
      </c>
      <c r="G7" s="29" t="s">
        <v>7</v>
      </c>
      <c r="H7" s="29"/>
    </row>
    <row r="8" spans="1:8"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8">
      <c r="A9">
        <v>0.1</v>
      </c>
      <c r="B9">
        <v>326</v>
      </c>
      <c r="C9" s="3">
        <f t="shared" ref="C9:C14" si="0">B9*B$21/1000</f>
        <v>14.343999999999999</v>
      </c>
      <c r="D9" s="3">
        <f t="shared" ref="D9:D14" si="1">C9/3.6</f>
        <v>3.9844444444444442</v>
      </c>
      <c r="E9" s="4">
        <f t="shared" ref="E9:E14" si="2">1/D9</f>
        <v>0.25097601784718349</v>
      </c>
      <c r="F9" s="4">
        <v>0.85</v>
      </c>
      <c r="G9" s="5">
        <f t="shared" ref="G9:G14" si="3">E9*F9</f>
        <v>0.21332961517010596</v>
      </c>
    </row>
    <row r="10" spans="1:8">
      <c r="A10">
        <v>0.2</v>
      </c>
      <c r="B10">
        <v>295</v>
      </c>
      <c r="C10" s="3">
        <f t="shared" si="0"/>
        <v>12.98</v>
      </c>
      <c r="D10" s="3">
        <f t="shared" si="1"/>
        <v>3.6055555555555556</v>
      </c>
      <c r="E10" s="4">
        <f t="shared" si="2"/>
        <v>0.27734976887519258</v>
      </c>
      <c r="F10" s="4">
        <v>0.85</v>
      </c>
      <c r="G10" s="5">
        <f t="shared" si="3"/>
        <v>0.23574730354391368</v>
      </c>
    </row>
    <row r="11" spans="1:8">
      <c r="A11">
        <v>0.3</v>
      </c>
      <c r="B11">
        <v>265</v>
      </c>
      <c r="C11" s="3">
        <f t="shared" si="0"/>
        <v>11.66</v>
      </c>
      <c r="D11" s="3">
        <f t="shared" si="1"/>
        <v>3.2388888888888889</v>
      </c>
      <c r="E11" s="4">
        <f t="shared" si="2"/>
        <v>0.30874785591766724</v>
      </c>
      <c r="F11" s="4">
        <v>0.85</v>
      </c>
      <c r="G11" s="5">
        <f t="shared" si="3"/>
        <v>0.26243567753001712</v>
      </c>
    </row>
    <row r="12" spans="1:8">
      <c r="A12">
        <v>0.4</v>
      </c>
      <c r="B12">
        <v>243</v>
      </c>
      <c r="C12" s="3">
        <f t="shared" si="0"/>
        <v>10.692</v>
      </c>
      <c r="D12" s="3">
        <f t="shared" si="1"/>
        <v>2.97</v>
      </c>
      <c r="E12" s="4">
        <f t="shared" si="2"/>
        <v>0.33670033670033667</v>
      </c>
      <c r="F12" s="4">
        <v>0.85</v>
      </c>
      <c r="G12" s="5">
        <f t="shared" si="3"/>
        <v>0.28619528619528617</v>
      </c>
    </row>
    <row r="13" spans="1:8">
      <c r="A13" s="1">
        <v>0.5</v>
      </c>
      <c r="B13" s="1">
        <v>225</v>
      </c>
      <c r="C13" s="6">
        <f t="shared" si="0"/>
        <v>9.9</v>
      </c>
      <c r="D13" s="6">
        <f t="shared" si="1"/>
        <v>2.75</v>
      </c>
      <c r="E13" s="7">
        <f t="shared" si="2"/>
        <v>0.36363636363636365</v>
      </c>
      <c r="F13" s="7">
        <v>0.85</v>
      </c>
      <c r="G13" s="8">
        <f t="shared" si="3"/>
        <v>0.30909090909090908</v>
      </c>
    </row>
    <row r="14" spans="1:8">
      <c r="A14">
        <v>0.6</v>
      </c>
      <c r="B14">
        <v>212</v>
      </c>
      <c r="C14" s="3">
        <f t="shared" si="0"/>
        <v>9.3279999999999994</v>
      </c>
      <c r="D14" s="3">
        <f t="shared" si="1"/>
        <v>2.5911111111111107</v>
      </c>
      <c r="E14" s="4">
        <f t="shared" si="2"/>
        <v>0.38593481989708411</v>
      </c>
      <c r="F14" s="4">
        <v>0.85</v>
      </c>
      <c r="G14" s="5">
        <f t="shared" si="3"/>
        <v>0.32804459691252147</v>
      </c>
    </row>
    <row r="16" spans="1:8">
      <c r="A16" t="s">
        <v>12</v>
      </c>
    </row>
    <row r="19" spans="1:2">
      <c r="A19" t="s">
        <v>0</v>
      </c>
    </row>
    <row r="20" spans="1:2">
      <c r="A20" t="s">
        <v>1</v>
      </c>
      <c r="B20" t="s">
        <v>2</v>
      </c>
    </row>
    <row r="21" spans="1:2">
      <c r="A21" s="2" t="s">
        <v>3</v>
      </c>
      <c r="B21">
        <v>44</v>
      </c>
    </row>
    <row r="22" spans="1:2">
      <c r="A22" t="s">
        <v>4</v>
      </c>
    </row>
    <row r="39" spans="2:5">
      <c r="B39" s="35"/>
      <c r="C39" s="35"/>
      <c r="D39" s="35"/>
      <c r="E39" s="35"/>
    </row>
    <row r="40" spans="2:5">
      <c r="B40" s="35"/>
      <c r="C40" s="35"/>
      <c r="D40" s="35"/>
      <c r="E40" s="35"/>
    </row>
    <row r="41" spans="2:5">
      <c r="B41" s="36"/>
      <c r="C41" s="36"/>
      <c r="D41" s="36"/>
      <c r="E41" s="35"/>
    </row>
    <row r="42" spans="2:5">
      <c r="B42" s="35"/>
      <c r="C42" s="35"/>
      <c r="D42" s="35"/>
      <c r="E42" s="35"/>
    </row>
    <row r="43" spans="2:5">
      <c r="B43" s="35"/>
      <c r="C43" s="35"/>
      <c r="D43" s="35"/>
      <c r="E43" s="35"/>
    </row>
    <row r="44" spans="2:5">
      <c r="B44" s="35"/>
      <c r="C44" s="35"/>
      <c r="D44" s="35"/>
      <c r="E44" s="35"/>
    </row>
    <row r="45" spans="2:5">
      <c r="B45" s="35"/>
      <c r="C45" s="35"/>
      <c r="D45" s="35"/>
      <c r="E45" s="35"/>
    </row>
    <row r="99" spans="8:13">
      <c r="H99" t="s">
        <v>13</v>
      </c>
    </row>
    <row r="100" spans="8:13">
      <c r="H100" t="s">
        <v>14</v>
      </c>
      <c r="J100" t="s">
        <v>15</v>
      </c>
      <c r="L100" t="s">
        <v>16</v>
      </c>
    </row>
    <row r="101" spans="8:13">
      <c r="I101" t="s">
        <v>17</v>
      </c>
      <c r="J101" t="s">
        <v>18</v>
      </c>
      <c r="K101" t="s">
        <v>19</v>
      </c>
      <c r="L101" t="s">
        <v>20</v>
      </c>
      <c r="M101" t="s">
        <v>21</v>
      </c>
    </row>
    <row r="102" spans="8:13">
      <c r="H102" t="s">
        <v>22</v>
      </c>
      <c r="I102">
        <v>120</v>
      </c>
      <c r="J102">
        <v>10.6</v>
      </c>
      <c r="K102" s="3">
        <f>J102*1000/3600</f>
        <v>2.9444444444444446</v>
      </c>
      <c r="L102" s="9">
        <f>I102*K102</f>
        <v>353.33333333333337</v>
      </c>
      <c r="M102" s="10">
        <f>L102*3600</f>
        <v>1272000.0000000002</v>
      </c>
    </row>
    <row r="137" s="27" customFormat="1"/>
  </sheetData>
  <hyperlinks>
    <hyperlink ref="A2" r:id="rId1" xr:uid="{00000000-0004-0000-0400-000000000000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D55"/>
  <sheetViews>
    <sheetView zoomScale="80" zoomScaleNormal="80" workbookViewId="0">
      <selection activeCell="E17" sqref="E17"/>
    </sheetView>
  </sheetViews>
  <sheetFormatPr defaultColWidth="8.88671875" defaultRowHeight="13.2"/>
  <cols>
    <col min="2" max="2" width="14.33203125" bestFit="1" customWidth="1"/>
    <col min="3" max="3" width="13.109375" bestFit="1" customWidth="1"/>
    <col min="4" max="4" width="13.6640625" bestFit="1" customWidth="1"/>
  </cols>
  <sheetData>
    <row r="1" spans="1:4">
      <c r="A1" t="s">
        <v>75</v>
      </c>
    </row>
    <row r="2" spans="1:4">
      <c r="A2" s="20" t="s">
        <v>74</v>
      </c>
    </row>
    <row r="4" spans="1:4">
      <c r="A4" s="28" t="s">
        <v>60</v>
      </c>
      <c r="B4" s="28" t="s">
        <v>79</v>
      </c>
      <c r="C4" s="28" t="s">
        <v>61</v>
      </c>
      <c r="D4" s="37" t="s">
        <v>99</v>
      </c>
    </row>
    <row r="5" spans="1:4">
      <c r="A5" s="16">
        <v>1960</v>
      </c>
      <c r="B5" s="19">
        <v>33.939</v>
      </c>
      <c r="C5" s="18">
        <f>B5/100</f>
        <v>0.33939000000000002</v>
      </c>
    </row>
    <row r="6" spans="1:4">
      <c r="A6" s="16">
        <v>1961</v>
      </c>
      <c r="B6" s="19">
        <v>33.872</v>
      </c>
      <c r="C6" s="18">
        <f t="shared" ref="C6:C55" si="0">B6/100</f>
        <v>0.33872000000000002</v>
      </c>
    </row>
    <row r="7" spans="1:4">
      <c r="A7" s="16">
        <v>1962</v>
      </c>
      <c r="B7" s="19">
        <v>34.021000000000001</v>
      </c>
      <c r="C7" s="18">
        <f t="shared" si="0"/>
        <v>0.34021000000000001</v>
      </c>
    </row>
    <row r="8" spans="1:4">
      <c r="A8" s="16">
        <v>1963</v>
      </c>
      <c r="B8" s="19">
        <v>34.17</v>
      </c>
      <c r="C8" s="18">
        <f t="shared" si="0"/>
        <v>0.3417</v>
      </c>
      <c r="D8" s="39"/>
    </row>
    <row r="9" spans="1:4">
      <c r="A9" s="16">
        <v>1964</v>
      </c>
      <c r="B9" s="19">
        <v>34.32</v>
      </c>
      <c r="C9" s="18">
        <f t="shared" si="0"/>
        <v>0.34320000000000001</v>
      </c>
      <c r="D9" s="39">
        <f t="shared" ref="D9:D55" si="1">SUM(B5:B9)/500</f>
        <v>0.340644</v>
      </c>
    </row>
    <row r="10" spans="1:4">
      <c r="A10" s="16">
        <v>1965</v>
      </c>
      <c r="B10" s="19">
        <v>34.469000000000001</v>
      </c>
      <c r="C10" s="18">
        <f t="shared" si="0"/>
        <v>0.34469</v>
      </c>
      <c r="D10" s="39">
        <f t="shared" si="1"/>
        <v>0.34170400000000001</v>
      </c>
    </row>
    <row r="11" spans="1:4">
      <c r="A11" s="16">
        <v>1966</v>
      </c>
      <c r="B11" s="19">
        <v>34.515999999999998</v>
      </c>
      <c r="C11" s="18">
        <f t="shared" si="0"/>
        <v>0.34515999999999997</v>
      </c>
      <c r="D11" s="39">
        <f t="shared" si="1"/>
        <v>0.34299199999999996</v>
      </c>
    </row>
    <row r="12" spans="1:4">
      <c r="A12" s="16">
        <v>1967</v>
      </c>
      <c r="B12" s="19">
        <v>34.555999999999997</v>
      </c>
      <c r="C12" s="18">
        <f t="shared" si="0"/>
        <v>0.34555999999999998</v>
      </c>
      <c r="D12" s="39">
        <f t="shared" si="1"/>
        <v>0.34406200000000003</v>
      </c>
    </row>
    <row r="13" spans="1:4">
      <c r="A13" s="16">
        <v>1968</v>
      </c>
      <c r="B13" s="19">
        <v>34.597000000000001</v>
      </c>
      <c r="C13" s="18">
        <f t="shared" si="0"/>
        <v>0.34597</v>
      </c>
      <c r="D13" s="39">
        <f t="shared" si="1"/>
        <v>0.344916</v>
      </c>
    </row>
    <row r="14" spans="1:4">
      <c r="A14" s="16">
        <v>1969</v>
      </c>
      <c r="B14" s="19">
        <v>34.637</v>
      </c>
      <c r="C14" s="18">
        <f t="shared" si="0"/>
        <v>0.34637000000000001</v>
      </c>
      <c r="D14" s="39">
        <f t="shared" si="1"/>
        <v>0.34555000000000002</v>
      </c>
    </row>
    <row r="15" spans="1:4">
      <c r="A15" s="16">
        <v>1970</v>
      </c>
      <c r="B15" s="19">
        <v>34.677999999999997</v>
      </c>
      <c r="C15" s="18">
        <f t="shared" si="0"/>
        <v>0.34677999999999998</v>
      </c>
      <c r="D15" s="39">
        <f t="shared" si="1"/>
        <v>0.345968</v>
      </c>
    </row>
    <row r="16" spans="1:4">
      <c r="A16" s="16">
        <v>1971</v>
      </c>
      <c r="B16" s="19">
        <v>34.719000000000001</v>
      </c>
      <c r="C16" s="18">
        <f t="shared" si="0"/>
        <v>0.34719</v>
      </c>
      <c r="D16" s="39">
        <f t="shared" si="1"/>
        <v>0.34637399999999996</v>
      </c>
    </row>
    <row r="17" spans="1:4">
      <c r="A17" s="16">
        <v>1972</v>
      </c>
      <c r="B17" s="19">
        <v>34.76</v>
      </c>
      <c r="C17" s="18">
        <f t="shared" si="0"/>
        <v>0.34759999999999996</v>
      </c>
      <c r="D17" s="39">
        <f t="shared" si="1"/>
        <v>0.34678199999999998</v>
      </c>
    </row>
    <row r="18" spans="1:4">
      <c r="A18" s="16">
        <v>1973</v>
      </c>
      <c r="B18" s="19">
        <v>34.802</v>
      </c>
      <c r="C18" s="18">
        <f t="shared" si="0"/>
        <v>0.34802</v>
      </c>
      <c r="D18" s="39">
        <f t="shared" si="1"/>
        <v>0.34719199999999995</v>
      </c>
    </row>
    <row r="19" spans="1:4">
      <c r="A19" s="16">
        <v>1974</v>
      </c>
      <c r="B19" s="19">
        <v>34.843000000000004</v>
      </c>
      <c r="C19" s="18">
        <f t="shared" si="0"/>
        <v>0.34843000000000002</v>
      </c>
      <c r="D19" s="39">
        <f t="shared" si="1"/>
        <v>0.34760399999999991</v>
      </c>
    </row>
    <row r="20" spans="1:4">
      <c r="A20" s="16">
        <v>1975</v>
      </c>
      <c r="B20" s="19">
        <v>34.895000000000003</v>
      </c>
      <c r="C20" s="18">
        <f t="shared" si="0"/>
        <v>0.34895000000000004</v>
      </c>
      <c r="D20" s="39">
        <f t="shared" si="1"/>
        <v>0.34803800000000007</v>
      </c>
    </row>
    <row r="21" spans="1:4">
      <c r="A21" s="16">
        <v>1976</v>
      </c>
      <c r="B21" s="19">
        <v>35.094000000000001</v>
      </c>
      <c r="C21" s="18">
        <f t="shared" si="0"/>
        <v>0.35094000000000003</v>
      </c>
      <c r="D21" s="39">
        <f t="shared" si="1"/>
        <v>0.34878799999999999</v>
      </c>
    </row>
    <row r="22" spans="1:4">
      <c r="A22" s="16">
        <v>1977</v>
      </c>
      <c r="B22" s="19">
        <v>35.293999999999997</v>
      </c>
      <c r="C22" s="18">
        <f t="shared" si="0"/>
        <v>0.35293999999999998</v>
      </c>
      <c r="D22" s="39">
        <f t="shared" si="1"/>
        <v>0.349856</v>
      </c>
    </row>
    <row r="23" spans="1:4">
      <c r="A23" s="16">
        <v>1978</v>
      </c>
      <c r="B23" s="19">
        <v>35.493000000000002</v>
      </c>
      <c r="C23" s="18">
        <f t="shared" si="0"/>
        <v>0.35493000000000002</v>
      </c>
      <c r="D23" s="39">
        <f t="shared" si="1"/>
        <v>0.35123799999999994</v>
      </c>
    </row>
    <row r="24" spans="1:4">
      <c r="A24" s="16">
        <v>1979</v>
      </c>
      <c r="B24" s="19">
        <v>35.692999999999998</v>
      </c>
      <c r="C24" s="18">
        <f t="shared" si="0"/>
        <v>0.35692999999999997</v>
      </c>
      <c r="D24" s="39">
        <f t="shared" si="1"/>
        <v>0.35293799999999997</v>
      </c>
    </row>
    <row r="25" spans="1:4">
      <c r="A25" s="16">
        <v>1980</v>
      </c>
      <c r="B25" s="19">
        <v>35.892000000000003</v>
      </c>
      <c r="C25" s="18">
        <f t="shared" si="0"/>
        <v>0.35892000000000002</v>
      </c>
      <c r="D25" s="39">
        <f t="shared" si="1"/>
        <v>0.35493200000000003</v>
      </c>
    </row>
    <row r="26" spans="1:4">
      <c r="A26" s="16">
        <v>1981</v>
      </c>
      <c r="B26" s="19">
        <v>36.198</v>
      </c>
      <c r="C26" s="18">
        <f t="shared" si="0"/>
        <v>0.36198000000000002</v>
      </c>
      <c r="D26" s="39">
        <f t="shared" si="1"/>
        <v>0.35714000000000007</v>
      </c>
    </row>
    <row r="27" spans="1:4">
      <c r="A27" s="16">
        <v>1982</v>
      </c>
      <c r="B27" s="19">
        <v>36.503999999999998</v>
      </c>
      <c r="C27" s="18">
        <f t="shared" si="0"/>
        <v>0.36503999999999998</v>
      </c>
      <c r="D27" s="39">
        <f t="shared" si="1"/>
        <v>0.35955999999999999</v>
      </c>
    </row>
    <row r="28" spans="1:4">
      <c r="A28" s="16">
        <v>1983</v>
      </c>
      <c r="B28" s="19">
        <v>36.81</v>
      </c>
      <c r="C28" s="18">
        <f t="shared" si="0"/>
        <v>0.36810000000000004</v>
      </c>
      <c r="D28" s="39">
        <f t="shared" si="1"/>
        <v>0.36219400000000002</v>
      </c>
    </row>
    <row r="29" spans="1:4">
      <c r="A29" s="16">
        <v>1984</v>
      </c>
      <c r="B29" s="19">
        <v>37.116</v>
      </c>
      <c r="C29" s="18">
        <f t="shared" si="0"/>
        <v>0.37115999999999999</v>
      </c>
      <c r="D29" s="39">
        <f t="shared" si="1"/>
        <v>0.36503999999999998</v>
      </c>
    </row>
    <row r="30" spans="1:4">
      <c r="A30" s="16">
        <v>1985</v>
      </c>
      <c r="B30" s="19">
        <v>37.421999999999997</v>
      </c>
      <c r="C30" s="18">
        <f t="shared" si="0"/>
        <v>0.37422</v>
      </c>
      <c r="D30" s="39">
        <f t="shared" si="1"/>
        <v>0.36809999999999998</v>
      </c>
    </row>
    <row r="31" spans="1:4">
      <c r="A31" s="16">
        <v>1986</v>
      </c>
      <c r="B31" s="19">
        <v>37.706000000000003</v>
      </c>
      <c r="C31" s="18">
        <f t="shared" si="0"/>
        <v>0.37706000000000001</v>
      </c>
      <c r="D31" s="39">
        <f t="shared" si="1"/>
        <v>0.371116</v>
      </c>
    </row>
    <row r="32" spans="1:4">
      <c r="A32" s="16">
        <v>1987</v>
      </c>
      <c r="B32" s="19">
        <v>37.988999999999997</v>
      </c>
      <c r="C32" s="18">
        <f t="shared" si="0"/>
        <v>0.37988999999999995</v>
      </c>
      <c r="D32" s="39">
        <f t="shared" si="1"/>
        <v>0.37408600000000003</v>
      </c>
    </row>
    <row r="33" spans="1:4">
      <c r="A33" s="16">
        <v>1988</v>
      </c>
      <c r="B33" s="19">
        <v>38.271999999999998</v>
      </c>
      <c r="C33" s="18">
        <f t="shared" si="0"/>
        <v>0.38272</v>
      </c>
      <c r="D33" s="39">
        <f t="shared" si="1"/>
        <v>0.37701000000000001</v>
      </c>
    </row>
    <row r="34" spans="1:4">
      <c r="A34" s="16">
        <v>1989</v>
      </c>
      <c r="B34" s="19">
        <v>38.555</v>
      </c>
      <c r="C34" s="18">
        <f t="shared" si="0"/>
        <v>0.38555</v>
      </c>
      <c r="D34" s="39">
        <f t="shared" si="1"/>
        <v>0.379888</v>
      </c>
    </row>
    <row r="35" spans="1:4">
      <c r="A35" s="16">
        <v>1990</v>
      </c>
      <c r="B35" s="19">
        <v>38.838000000000001</v>
      </c>
      <c r="C35" s="18">
        <f t="shared" si="0"/>
        <v>0.38838</v>
      </c>
      <c r="D35" s="39">
        <f t="shared" si="1"/>
        <v>0.38271999999999995</v>
      </c>
    </row>
    <row r="36" spans="1:4">
      <c r="A36" s="16">
        <v>1991</v>
      </c>
      <c r="B36" s="19">
        <v>39.436</v>
      </c>
      <c r="C36" s="18">
        <f t="shared" si="0"/>
        <v>0.39435999999999999</v>
      </c>
      <c r="D36" s="39">
        <f t="shared" si="1"/>
        <v>0.38618000000000002</v>
      </c>
    </row>
    <row r="37" spans="1:4">
      <c r="A37" s="16">
        <v>1992</v>
      </c>
      <c r="B37" s="19">
        <v>40.055999999999997</v>
      </c>
      <c r="C37" s="18">
        <f t="shared" si="0"/>
        <v>0.40055999999999997</v>
      </c>
      <c r="D37" s="39">
        <f t="shared" si="1"/>
        <v>0.39031399999999994</v>
      </c>
    </row>
    <row r="38" spans="1:4">
      <c r="A38" s="16">
        <v>1993</v>
      </c>
      <c r="B38" s="19">
        <v>40.674999999999997</v>
      </c>
      <c r="C38" s="18">
        <f t="shared" si="0"/>
        <v>0.40674999999999994</v>
      </c>
      <c r="D38" s="39">
        <f t="shared" si="1"/>
        <v>0.39512000000000003</v>
      </c>
    </row>
    <row r="39" spans="1:4">
      <c r="A39" s="16">
        <v>1994</v>
      </c>
      <c r="B39" s="19">
        <v>41.295000000000002</v>
      </c>
      <c r="C39" s="18">
        <f t="shared" si="0"/>
        <v>0.41295000000000004</v>
      </c>
      <c r="D39" s="39">
        <f t="shared" si="1"/>
        <v>0.40060000000000001</v>
      </c>
    </row>
    <row r="40" spans="1:4">
      <c r="A40" s="16">
        <v>1995</v>
      </c>
      <c r="B40" s="19">
        <v>41.914000000000001</v>
      </c>
      <c r="C40" s="18">
        <f t="shared" si="0"/>
        <v>0.41914000000000001</v>
      </c>
      <c r="D40" s="39">
        <f t="shared" si="1"/>
        <v>0.40675199999999995</v>
      </c>
    </row>
    <row r="41" spans="1:4">
      <c r="A41" s="16">
        <v>1996</v>
      </c>
      <c r="B41" s="19">
        <v>42.369</v>
      </c>
      <c r="C41" s="18">
        <f t="shared" si="0"/>
        <v>0.42369000000000001</v>
      </c>
      <c r="D41" s="39">
        <f t="shared" si="1"/>
        <v>0.41261799999999998</v>
      </c>
    </row>
    <row r="42" spans="1:4">
      <c r="A42" s="16">
        <v>1997</v>
      </c>
      <c r="B42" s="19">
        <v>42.811999999999998</v>
      </c>
      <c r="C42" s="18">
        <f t="shared" si="0"/>
        <v>0.42812</v>
      </c>
      <c r="D42" s="39">
        <f t="shared" si="1"/>
        <v>0.41813</v>
      </c>
    </row>
    <row r="43" spans="1:4">
      <c r="A43" s="16">
        <v>1998</v>
      </c>
      <c r="B43" s="19">
        <v>43.314</v>
      </c>
      <c r="C43" s="18">
        <f t="shared" si="0"/>
        <v>0.43314000000000002</v>
      </c>
      <c r="D43" s="39">
        <f t="shared" si="1"/>
        <v>0.42340799999999995</v>
      </c>
    </row>
    <row r="44" spans="1:4">
      <c r="A44" s="16">
        <v>1999</v>
      </c>
      <c r="B44" s="19">
        <v>43.83</v>
      </c>
      <c r="C44" s="18">
        <f t="shared" si="0"/>
        <v>0.43829999999999997</v>
      </c>
      <c r="D44" s="39">
        <f t="shared" si="1"/>
        <v>0.42847799999999997</v>
      </c>
    </row>
    <row r="45" spans="1:4">
      <c r="A45" s="16">
        <v>2000</v>
      </c>
      <c r="B45" s="19">
        <v>44.344999999999999</v>
      </c>
      <c r="C45" s="18">
        <f t="shared" si="0"/>
        <v>0.44345000000000001</v>
      </c>
      <c r="D45" s="39">
        <f t="shared" si="1"/>
        <v>0.43333999999999995</v>
      </c>
    </row>
    <row r="46" spans="1:4">
      <c r="A46" s="16">
        <v>2001</v>
      </c>
      <c r="B46" s="19">
        <v>43.972999999999999</v>
      </c>
      <c r="C46" s="18">
        <f t="shared" si="0"/>
        <v>0.43973000000000001</v>
      </c>
      <c r="D46" s="39">
        <f t="shared" si="1"/>
        <v>0.43654799999999999</v>
      </c>
    </row>
    <row r="47" spans="1:4">
      <c r="A47" s="16">
        <v>2002</v>
      </c>
      <c r="B47" s="19">
        <v>41.953000000000003</v>
      </c>
      <c r="C47" s="18">
        <f t="shared" si="0"/>
        <v>0.41953000000000001</v>
      </c>
      <c r="D47" s="39">
        <f t="shared" si="1"/>
        <v>0.43482999999999999</v>
      </c>
    </row>
    <row r="48" spans="1:4">
      <c r="A48" s="16">
        <v>2003</v>
      </c>
      <c r="B48" s="19">
        <v>42.063000000000002</v>
      </c>
      <c r="C48" s="18">
        <f t="shared" si="0"/>
        <v>0.42063</v>
      </c>
      <c r="D48" s="39">
        <f t="shared" si="1"/>
        <v>0.43232799999999999</v>
      </c>
    </row>
    <row r="49" spans="1:4">
      <c r="A49" s="16">
        <v>2004</v>
      </c>
      <c r="B49" s="19">
        <v>42.173000000000002</v>
      </c>
      <c r="C49" s="18">
        <f t="shared" si="0"/>
        <v>0.42172999999999999</v>
      </c>
      <c r="D49" s="39">
        <f t="shared" si="1"/>
        <v>0.42901400000000001</v>
      </c>
    </row>
    <row r="50" spans="1:4">
      <c r="A50" s="16">
        <v>2005</v>
      </c>
      <c r="B50" s="19">
        <v>42.283000000000001</v>
      </c>
      <c r="C50" s="18">
        <f t="shared" si="0"/>
        <v>0.42283000000000004</v>
      </c>
      <c r="D50" s="39">
        <f t="shared" si="1"/>
        <v>0.42488999999999999</v>
      </c>
    </row>
    <row r="51" spans="1:4">
      <c r="A51" s="16">
        <v>2006</v>
      </c>
      <c r="B51" s="19">
        <v>42.438000000000002</v>
      </c>
      <c r="C51" s="18">
        <f t="shared" si="0"/>
        <v>0.42438000000000003</v>
      </c>
      <c r="D51" s="39">
        <f t="shared" si="1"/>
        <v>0.42182000000000003</v>
      </c>
    </row>
    <row r="52" spans="1:4">
      <c r="A52" s="16">
        <v>2007</v>
      </c>
      <c r="B52" s="19">
        <v>42.597000000000001</v>
      </c>
      <c r="C52" s="18">
        <f t="shared" si="0"/>
        <v>0.42597000000000002</v>
      </c>
      <c r="D52" s="39">
        <f t="shared" si="1"/>
        <v>0.42310799999999998</v>
      </c>
    </row>
    <row r="53" spans="1:4">
      <c r="A53" s="16">
        <v>2008</v>
      </c>
      <c r="B53" s="19">
        <v>42.86</v>
      </c>
      <c r="C53" s="18">
        <f t="shared" si="0"/>
        <v>0.42859999999999998</v>
      </c>
      <c r="D53" s="39">
        <f t="shared" si="1"/>
        <v>0.42470200000000002</v>
      </c>
    </row>
    <row r="54" spans="1:4">
      <c r="A54" s="16">
        <v>2009</v>
      </c>
      <c r="B54" s="19">
        <v>43.146999999999998</v>
      </c>
      <c r="C54" s="18">
        <f t="shared" si="0"/>
        <v>0.43146999999999996</v>
      </c>
      <c r="D54" s="39">
        <f t="shared" si="1"/>
        <v>0.42664999999999997</v>
      </c>
    </row>
    <row r="55" spans="1:4">
      <c r="A55" s="16">
        <v>2010</v>
      </c>
      <c r="B55" s="19">
        <v>43.433999999999997</v>
      </c>
      <c r="C55" s="18">
        <f t="shared" si="0"/>
        <v>0.43433999999999995</v>
      </c>
      <c r="D55" s="39">
        <f t="shared" si="1"/>
        <v>0.428952</v>
      </c>
    </row>
  </sheetData>
  <hyperlinks>
    <hyperlink ref="A2" r:id="rId1" xr:uid="{00000000-0004-0000-0700-000000000000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workbookViewId="0">
      <selection activeCell="F16" sqref="F16"/>
    </sheetView>
  </sheetViews>
  <sheetFormatPr defaultColWidth="8.88671875" defaultRowHeight="13.2"/>
  <cols>
    <col min="2" max="2" width="12.88671875" bestFit="1" customWidth="1"/>
    <col min="3" max="3" width="12" bestFit="1" customWidth="1"/>
  </cols>
  <sheetData>
    <row r="1" spans="1:2">
      <c r="A1" t="s">
        <v>81</v>
      </c>
    </row>
    <row r="2" spans="1:2">
      <c r="A2" s="20" t="s">
        <v>80</v>
      </c>
    </row>
    <row r="5" spans="1:2">
      <c r="A5" s="28" t="s">
        <v>60</v>
      </c>
      <c r="B5" s="28" t="s">
        <v>61</v>
      </c>
    </row>
    <row r="6" spans="1:2">
      <c r="A6" s="16">
        <v>1960</v>
      </c>
      <c r="B6" s="18">
        <v>0.33700000000000002</v>
      </c>
    </row>
    <row r="7" spans="1:2">
      <c r="A7" s="16">
        <v>1961</v>
      </c>
      <c r="B7" s="18">
        <v>0.33800000000000002</v>
      </c>
    </row>
    <row r="8" spans="1:2">
      <c r="A8" s="16">
        <v>1962</v>
      </c>
      <c r="B8" s="18">
        <v>0.33800000000000002</v>
      </c>
    </row>
    <row r="9" spans="1:2">
      <c r="A9" s="16">
        <v>1963</v>
      </c>
      <c r="B9" s="18">
        <v>0.33900000000000002</v>
      </c>
    </row>
    <row r="10" spans="1:2">
      <c r="A10" s="16">
        <v>1964</v>
      </c>
      <c r="B10" s="18">
        <v>0.33900000000000002</v>
      </c>
    </row>
    <row r="11" spans="1:2">
      <c r="A11" s="16">
        <v>1965</v>
      </c>
      <c r="B11" s="18">
        <v>0.34</v>
      </c>
    </row>
    <row r="12" spans="1:2">
      <c r="A12" s="16">
        <v>1966</v>
      </c>
      <c r="B12" s="18">
        <v>0.34100000000000003</v>
      </c>
    </row>
    <row r="13" spans="1:2">
      <c r="A13" s="16">
        <v>1967</v>
      </c>
      <c r="B13" s="18">
        <v>0.34200000000000003</v>
      </c>
    </row>
    <row r="14" spans="1:2">
      <c r="A14" s="16">
        <v>1968</v>
      </c>
      <c r="B14" s="18">
        <v>0.34200000000000003</v>
      </c>
    </row>
    <row r="15" spans="1:2">
      <c r="A15" s="16">
        <v>1969</v>
      </c>
      <c r="B15" s="18">
        <v>0.34300000000000003</v>
      </c>
    </row>
    <row r="16" spans="1:2">
      <c r="A16" s="16">
        <v>1970</v>
      </c>
      <c r="B16" s="18">
        <v>0.34399999999999997</v>
      </c>
    </row>
    <row r="17" spans="1:2">
      <c r="A17" s="16">
        <v>1971</v>
      </c>
      <c r="B17" s="18">
        <v>0.34599999999999997</v>
      </c>
    </row>
    <row r="18" spans="1:2">
      <c r="A18" s="16">
        <v>1972</v>
      </c>
      <c r="B18" s="18">
        <v>0.34699999999999998</v>
      </c>
    </row>
    <row r="19" spans="1:2">
      <c r="A19" s="16">
        <v>1973</v>
      </c>
      <c r="B19" s="18">
        <v>0.34899999999999998</v>
      </c>
    </row>
    <row r="20" spans="1:2">
      <c r="A20" s="16">
        <v>1974</v>
      </c>
      <c r="B20" s="18">
        <v>0.35</v>
      </c>
    </row>
    <row r="21" spans="1:2">
      <c r="A21" s="16">
        <v>1975</v>
      </c>
      <c r="B21" s="18">
        <v>0.35199999999999998</v>
      </c>
    </row>
    <row r="22" spans="1:2">
      <c r="A22" s="16">
        <v>1976</v>
      </c>
      <c r="B22" s="18">
        <v>0.35299999999999998</v>
      </c>
    </row>
    <row r="23" spans="1:2">
      <c r="A23" s="16">
        <v>1977</v>
      </c>
      <c r="B23" s="18">
        <v>0.35499999999999998</v>
      </c>
    </row>
    <row r="24" spans="1:2">
      <c r="A24" s="16">
        <v>1978</v>
      </c>
      <c r="B24" s="18">
        <v>0.35699999999999998</v>
      </c>
    </row>
    <row r="25" spans="1:2">
      <c r="A25" s="16">
        <v>1979</v>
      </c>
      <c r="B25" s="18">
        <v>0.35899999999999999</v>
      </c>
    </row>
    <row r="26" spans="1:2">
      <c r="A26" s="16">
        <v>1980</v>
      </c>
      <c r="B26" s="18">
        <v>0.36099999999999999</v>
      </c>
    </row>
    <row r="27" spans="1:2">
      <c r="A27" s="16">
        <v>1981</v>
      </c>
      <c r="B27" s="18">
        <v>0.36399999999999999</v>
      </c>
    </row>
    <row r="28" spans="1:2">
      <c r="A28" s="16">
        <v>1982</v>
      </c>
      <c r="B28" s="18">
        <v>0.36599999999999999</v>
      </c>
    </row>
    <row r="29" spans="1:2">
      <c r="A29" s="16">
        <v>1983</v>
      </c>
      <c r="B29" s="18">
        <v>0.36899999999999999</v>
      </c>
    </row>
    <row r="30" spans="1:2">
      <c r="A30" s="16">
        <v>1984</v>
      </c>
      <c r="B30" s="18">
        <v>0.372</v>
      </c>
    </row>
    <row r="31" spans="1:2">
      <c r="A31" s="16">
        <v>1985</v>
      </c>
      <c r="B31" s="18">
        <v>0.375</v>
      </c>
    </row>
    <row r="32" spans="1:2">
      <c r="A32" s="16">
        <v>1986</v>
      </c>
      <c r="B32" s="18">
        <v>0.379</v>
      </c>
    </row>
    <row r="33" spans="1:2">
      <c r="A33" s="16">
        <v>1987</v>
      </c>
      <c r="B33" s="18">
        <v>0.38200000000000001</v>
      </c>
    </row>
    <row r="34" spans="1:2">
      <c r="A34" s="16">
        <v>1988</v>
      </c>
      <c r="B34" s="18">
        <v>0.38600000000000001</v>
      </c>
    </row>
    <row r="35" spans="1:2">
      <c r="A35" s="16">
        <v>1989</v>
      </c>
      <c r="B35" s="18">
        <v>0.39</v>
      </c>
    </row>
    <row r="36" spans="1:2">
      <c r="A36" s="16">
        <v>1990</v>
      </c>
      <c r="B36" s="18">
        <v>0.39300000000000002</v>
      </c>
    </row>
    <row r="37" spans="1:2">
      <c r="A37" s="16">
        <v>1991</v>
      </c>
      <c r="B37" s="18">
        <v>0.39800000000000002</v>
      </c>
    </row>
    <row r="38" spans="1:2">
      <c r="A38" s="16">
        <v>1992</v>
      </c>
      <c r="B38" s="18">
        <v>0.40200000000000002</v>
      </c>
    </row>
    <row r="39" spans="1:2">
      <c r="A39" s="16">
        <v>1993</v>
      </c>
      <c r="B39" s="18">
        <v>0.40699999999999997</v>
      </c>
    </row>
    <row r="40" spans="1:2">
      <c r="A40" s="16">
        <v>1994</v>
      </c>
      <c r="B40" s="18">
        <v>0.41099999999999998</v>
      </c>
    </row>
    <row r="41" spans="1:2">
      <c r="A41" s="16">
        <v>1995</v>
      </c>
      <c r="B41" s="18">
        <v>0.41599999999999998</v>
      </c>
    </row>
    <row r="42" spans="1:2">
      <c r="A42" s="16">
        <v>1996</v>
      </c>
      <c r="B42" s="18">
        <v>0.42</v>
      </c>
    </row>
    <row r="43" spans="1:2">
      <c r="A43" s="16">
        <v>1997</v>
      </c>
      <c r="B43" s="18">
        <v>0.42399999999999999</v>
      </c>
    </row>
    <row r="44" spans="1:2">
      <c r="A44" s="16">
        <v>1998</v>
      </c>
      <c r="B44" s="18">
        <v>0.42799999999999999</v>
      </c>
    </row>
    <row r="45" spans="1:2">
      <c r="A45" s="16">
        <v>1999</v>
      </c>
      <c r="B45" s="18">
        <v>0.43</v>
      </c>
    </row>
    <row r="46" spans="1:2">
      <c r="A46" s="16">
        <v>2000</v>
      </c>
      <c r="B46" s="18">
        <v>0.432</v>
      </c>
    </row>
    <row r="47" spans="1:2">
      <c r="A47" s="16">
        <v>2001</v>
      </c>
      <c r="B47" s="18">
        <v>0.433</v>
      </c>
    </row>
  </sheetData>
  <hyperlinks>
    <hyperlink ref="A2" r:id="rId1" xr:uid="{00000000-0004-0000-0500-00000000000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zoomScale="80" zoomScaleNormal="80" workbookViewId="0">
      <selection activeCell="F29" sqref="F29"/>
    </sheetView>
  </sheetViews>
  <sheetFormatPr defaultColWidth="8.88671875" defaultRowHeight="13.2"/>
  <cols>
    <col min="2" max="3" width="14.33203125" bestFit="1" customWidth="1"/>
  </cols>
  <sheetData>
    <row r="1" spans="1:3">
      <c r="A1" t="s">
        <v>77</v>
      </c>
    </row>
    <row r="2" spans="1:3">
      <c r="A2" s="20" t="s">
        <v>76</v>
      </c>
    </row>
    <row r="4" spans="1:3">
      <c r="A4" s="28" t="s">
        <v>60</v>
      </c>
      <c r="B4" s="28" t="s">
        <v>79</v>
      </c>
      <c r="C4" s="28" t="s">
        <v>61</v>
      </c>
    </row>
    <row r="5" spans="1:3">
      <c r="A5" s="16">
        <v>1970</v>
      </c>
      <c r="B5" s="19">
        <v>40.957999999999998</v>
      </c>
      <c r="C5" s="18">
        <f>B5/100</f>
        <v>0.40958</v>
      </c>
    </row>
    <row r="6" spans="1:3">
      <c r="A6" s="16">
        <v>1971</v>
      </c>
      <c r="B6" s="19">
        <v>41.100999999999999</v>
      </c>
      <c r="C6" s="18">
        <f t="shared" ref="C6:C41" si="0">B6/100</f>
        <v>0.41100999999999999</v>
      </c>
    </row>
    <row r="7" spans="1:3">
      <c r="A7" s="16">
        <v>1972</v>
      </c>
      <c r="B7" s="19">
        <v>41.243000000000002</v>
      </c>
      <c r="C7" s="18">
        <f t="shared" si="0"/>
        <v>0.41243000000000002</v>
      </c>
    </row>
    <row r="8" spans="1:3">
      <c r="A8" s="16">
        <v>1973</v>
      </c>
      <c r="B8" s="19">
        <v>41.386000000000003</v>
      </c>
      <c r="C8" s="18">
        <f t="shared" si="0"/>
        <v>0.41386000000000001</v>
      </c>
    </row>
    <row r="9" spans="1:3">
      <c r="A9" s="16">
        <v>1974</v>
      </c>
      <c r="B9" s="19">
        <v>41.529000000000003</v>
      </c>
      <c r="C9" s="18">
        <f t="shared" si="0"/>
        <v>0.41529000000000005</v>
      </c>
    </row>
    <row r="10" spans="1:3">
      <c r="A10" s="16">
        <v>1975</v>
      </c>
      <c r="B10" s="19">
        <v>41.670999999999999</v>
      </c>
      <c r="C10" s="18">
        <f t="shared" si="0"/>
        <v>0.41670999999999997</v>
      </c>
    </row>
    <row r="11" spans="1:3">
      <c r="A11" s="16">
        <v>1976</v>
      </c>
      <c r="B11" s="19">
        <v>41.84</v>
      </c>
      <c r="C11" s="18">
        <f t="shared" si="0"/>
        <v>0.41840000000000005</v>
      </c>
    </row>
    <row r="12" spans="1:3">
      <c r="A12" s="16">
        <v>1977</v>
      </c>
      <c r="B12" s="19">
        <v>42.01</v>
      </c>
      <c r="C12" s="18">
        <f t="shared" si="0"/>
        <v>0.42009999999999997</v>
      </c>
    </row>
    <row r="13" spans="1:3">
      <c r="A13" s="16">
        <v>1978</v>
      </c>
      <c r="B13" s="19">
        <v>42.18</v>
      </c>
      <c r="C13" s="18">
        <f t="shared" si="0"/>
        <v>0.42180000000000001</v>
      </c>
    </row>
    <row r="14" spans="1:3">
      <c r="A14" s="16">
        <v>1979</v>
      </c>
      <c r="B14" s="19">
        <v>42.35</v>
      </c>
      <c r="C14" s="18">
        <f t="shared" si="0"/>
        <v>0.42349999999999999</v>
      </c>
    </row>
    <row r="15" spans="1:3">
      <c r="A15" s="16">
        <v>1980</v>
      </c>
      <c r="B15" s="19">
        <v>42.523000000000003</v>
      </c>
      <c r="C15" s="18">
        <f t="shared" si="0"/>
        <v>0.42523000000000005</v>
      </c>
    </row>
    <row r="16" spans="1:3">
      <c r="A16" s="16">
        <v>1981</v>
      </c>
      <c r="B16" s="19">
        <v>42.771999999999998</v>
      </c>
      <c r="C16" s="18">
        <f t="shared" si="0"/>
        <v>0.42771999999999999</v>
      </c>
    </row>
    <row r="17" spans="1:3">
      <c r="A17" s="16">
        <v>1982</v>
      </c>
      <c r="B17" s="19">
        <v>43.021999999999998</v>
      </c>
      <c r="C17" s="18">
        <f t="shared" si="0"/>
        <v>0.43021999999999999</v>
      </c>
    </row>
    <row r="18" spans="1:3">
      <c r="A18" s="16">
        <v>1983</v>
      </c>
      <c r="B18" s="19">
        <v>43.271999999999998</v>
      </c>
      <c r="C18" s="18">
        <f t="shared" si="0"/>
        <v>0.43271999999999999</v>
      </c>
    </row>
    <row r="19" spans="1:3">
      <c r="A19" s="16">
        <v>1984</v>
      </c>
      <c r="B19" s="19">
        <v>43.521000000000001</v>
      </c>
      <c r="C19" s="18">
        <f t="shared" si="0"/>
        <v>0.43520999999999999</v>
      </c>
    </row>
    <row r="20" spans="1:3">
      <c r="A20" s="16">
        <v>1985</v>
      </c>
      <c r="B20" s="19">
        <v>43.771000000000001</v>
      </c>
      <c r="C20" s="18">
        <f t="shared" si="0"/>
        <v>0.43770999999999999</v>
      </c>
    </row>
    <row r="21" spans="1:3">
      <c r="A21" s="16">
        <v>1986</v>
      </c>
      <c r="B21" s="19">
        <v>44.091999999999999</v>
      </c>
      <c r="C21" s="18">
        <f t="shared" si="0"/>
        <v>0.44091999999999998</v>
      </c>
    </row>
    <row r="22" spans="1:3">
      <c r="A22" s="16">
        <v>1987</v>
      </c>
      <c r="B22" s="19">
        <v>44.412999999999997</v>
      </c>
      <c r="C22" s="18">
        <f t="shared" si="0"/>
        <v>0.44412999999999997</v>
      </c>
    </row>
    <row r="23" spans="1:3">
      <c r="A23" s="16">
        <v>1988</v>
      </c>
      <c r="B23" s="19">
        <v>44.734000000000002</v>
      </c>
      <c r="C23" s="18">
        <f t="shared" si="0"/>
        <v>0.44734000000000002</v>
      </c>
    </row>
    <row r="24" spans="1:3">
      <c r="A24" s="16">
        <v>1989</v>
      </c>
      <c r="B24" s="19">
        <v>45.055</v>
      </c>
      <c r="C24" s="18">
        <f t="shared" si="0"/>
        <v>0.45055000000000001</v>
      </c>
    </row>
    <row r="25" spans="1:3">
      <c r="A25" s="16">
        <v>1990</v>
      </c>
      <c r="B25" s="19">
        <v>45.375999999999998</v>
      </c>
      <c r="C25" s="18">
        <f t="shared" si="0"/>
        <v>0.45376</v>
      </c>
    </row>
    <row r="26" spans="1:3">
      <c r="A26" s="16">
        <v>1991</v>
      </c>
      <c r="B26" s="19">
        <v>45.753999999999998</v>
      </c>
      <c r="C26" s="18">
        <f t="shared" si="0"/>
        <v>0.45754</v>
      </c>
    </row>
    <row r="27" spans="1:3">
      <c r="A27" s="16">
        <v>1992</v>
      </c>
      <c r="B27" s="19">
        <v>46.134</v>
      </c>
      <c r="C27" s="18">
        <f t="shared" si="0"/>
        <v>0.46134000000000003</v>
      </c>
    </row>
    <row r="28" spans="1:3">
      <c r="A28" s="16">
        <v>1993</v>
      </c>
      <c r="B28" s="19">
        <v>46.515000000000001</v>
      </c>
      <c r="C28" s="18">
        <f t="shared" si="0"/>
        <v>0.46515000000000001</v>
      </c>
    </row>
    <row r="29" spans="1:3">
      <c r="A29" s="16">
        <v>1994</v>
      </c>
      <c r="B29" s="19">
        <v>46.895000000000003</v>
      </c>
      <c r="C29" s="18">
        <f t="shared" si="0"/>
        <v>0.46895000000000003</v>
      </c>
    </row>
    <row r="30" spans="1:3">
      <c r="A30" s="16">
        <v>1995</v>
      </c>
      <c r="B30" s="19">
        <v>47.276000000000003</v>
      </c>
      <c r="C30" s="18">
        <f t="shared" si="0"/>
        <v>0.47276000000000001</v>
      </c>
    </row>
    <row r="31" spans="1:3">
      <c r="A31" s="16">
        <v>1996</v>
      </c>
      <c r="B31" s="19">
        <v>47.7</v>
      </c>
      <c r="C31" s="18">
        <f t="shared" si="0"/>
        <v>0.47700000000000004</v>
      </c>
    </row>
    <row r="32" spans="1:3">
      <c r="A32" s="16">
        <v>1997</v>
      </c>
      <c r="B32" s="19">
        <v>48.128</v>
      </c>
      <c r="C32" s="18">
        <f t="shared" si="0"/>
        <v>0.48127999999999999</v>
      </c>
    </row>
    <row r="33" spans="1:3">
      <c r="A33" s="16">
        <v>1998</v>
      </c>
      <c r="B33" s="19">
        <v>48.555999999999997</v>
      </c>
      <c r="C33" s="18">
        <f t="shared" si="0"/>
        <v>0.48555999999999999</v>
      </c>
    </row>
    <row r="34" spans="1:3">
      <c r="A34" s="16">
        <v>1999</v>
      </c>
      <c r="B34" s="19">
        <v>48.984000000000002</v>
      </c>
      <c r="C34" s="18">
        <f t="shared" si="0"/>
        <v>0.48984</v>
      </c>
    </row>
    <row r="35" spans="1:3">
      <c r="A35" s="16">
        <v>2000</v>
      </c>
      <c r="B35" s="19">
        <v>49.411999999999999</v>
      </c>
      <c r="C35" s="18">
        <f t="shared" si="0"/>
        <v>0.49412</v>
      </c>
    </row>
    <row r="36" spans="1:3">
      <c r="A36" s="16">
        <v>2001</v>
      </c>
      <c r="B36" s="19">
        <v>49.524000000000001</v>
      </c>
      <c r="C36" s="18">
        <f t="shared" si="0"/>
        <v>0.49524000000000001</v>
      </c>
    </row>
    <row r="37" spans="1:3">
      <c r="A37" s="16">
        <v>2002</v>
      </c>
      <c r="B37" s="19">
        <v>49.595999999999997</v>
      </c>
      <c r="C37" s="18">
        <f t="shared" si="0"/>
        <v>0.49595999999999996</v>
      </c>
    </row>
    <row r="38" spans="1:3">
      <c r="A38" s="16">
        <v>2003</v>
      </c>
      <c r="B38" s="19">
        <v>49.667000000000002</v>
      </c>
      <c r="C38" s="18">
        <f t="shared" si="0"/>
        <v>0.49667</v>
      </c>
    </row>
    <row r="39" spans="1:3">
      <c r="A39" s="16">
        <v>2004</v>
      </c>
      <c r="B39" s="19">
        <v>49.738</v>
      </c>
      <c r="C39" s="18">
        <f t="shared" si="0"/>
        <v>0.49737999999999999</v>
      </c>
    </row>
    <row r="40" spans="1:3">
      <c r="A40" s="16">
        <v>2005</v>
      </c>
      <c r="B40" s="19">
        <v>49.81</v>
      </c>
      <c r="C40" s="18">
        <f t="shared" si="0"/>
        <v>0.49810000000000004</v>
      </c>
    </row>
    <row r="41" spans="1:3">
      <c r="A41" s="16">
        <v>2006</v>
      </c>
      <c r="B41" s="19">
        <v>49.878999999999998</v>
      </c>
      <c r="C41" s="18">
        <f t="shared" si="0"/>
        <v>0.49878999999999996</v>
      </c>
    </row>
  </sheetData>
  <hyperlinks>
    <hyperlink ref="A2" r:id="rId1" xr:uid="{00000000-0004-0000-0600-000000000000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J17" sqref="J17"/>
    </sheetView>
  </sheetViews>
  <sheetFormatPr defaultColWidth="8.88671875" defaultRowHeight="13.2"/>
  <sheetData>
    <row r="1" spans="1:1">
      <c r="A1" t="s">
        <v>88</v>
      </c>
    </row>
    <row r="2" spans="1:1">
      <c r="A2" s="20" t="s">
        <v>89</v>
      </c>
    </row>
  </sheetData>
  <hyperlinks>
    <hyperlink ref="A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52"/>
  <sheetViews>
    <sheetView zoomScale="90" zoomScaleNormal="90" workbookViewId="0">
      <selection activeCell="C10" sqref="C10"/>
    </sheetView>
  </sheetViews>
  <sheetFormatPr defaultColWidth="9.109375" defaultRowHeight="14.4"/>
  <cols>
    <col min="1" max="1" width="9.109375" style="15"/>
    <col min="2" max="2" width="11.6640625" style="15" bestFit="1" customWidth="1"/>
    <col min="3" max="3" width="10.109375" style="15" bestFit="1" customWidth="1"/>
    <col min="4" max="4" width="8.109375" style="15" bestFit="1" customWidth="1"/>
    <col min="5" max="5" width="26.44140625" style="15" bestFit="1" customWidth="1"/>
    <col min="6" max="6" width="12.44140625" style="15" customWidth="1"/>
    <col min="7" max="7" width="11.44140625" style="15" customWidth="1"/>
    <col min="8" max="16384" width="9.109375" style="15"/>
  </cols>
  <sheetData>
    <row r="1" spans="1:68" s="12" customFormat="1" ht="15.6">
      <c r="A1" s="38" t="s">
        <v>96</v>
      </c>
      <c r="B1" s="11"/>
      <c r="C1" s="11"/>
      <c r="D1" s="11"/>
      <c r="F1" s="11"/>
    </row>
    <row r="2" spans="1:68" s="13" customFormat="1">
      <c r="A2" s="13" t="s">
        <v>23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>
        <v>1960</v>
      </c>
      <c r="I2" s="13">
        <v>1961</v>
      </c>
      <c r="J2" s="13">
        <v>1962</v>
      </c>
      <c r="K2" s="13">
        <v>1963</v>
      </c>
      <c r="L2" s="13">
        <v>1964</v>
      </c>
      <c r="M2" s="13">
        <v>1965</v>
      </c>
      <c r="N2" s="13">
        <v>1966</v>
      </c>
      <c r="O2" s="13">
        <v>1967</v>
      </c>
      <c r="P2" s="13">
        <v>1968</v>
      </c>
      <c r="Q2" s="13">
        <v>1969</v>
      </c>
      <c r="R2" s="13">
        <v>1970</v>
      </c>
      <c r="S2" s="13">
        <v>1971</v>
      </c>
      <c r="T2" s="13">
        <v>1972</v>
      </c>
      <c r="U2" s="13">
        <v>1973</v>
      </c>
      <c r="V2" s="13">
        <v>1974</v>
      </c>
      <c r="W2" s="13">
        <v>1975</v>
      </c>
      <c r="X2" s="13">
        <v>1976</v>
      </c>
      <c r="Y2" s="13">
        <v>1977</v>
      </c>
      <c r="Z2" s="13">
        <v>1978</v>
      </c>
      <c r="AA2" s="13">
        <v>1979</v>
      </c>
      <c r="AB2" s="13">
        <v>1980</v>
      </c>
      <c r="AC2" s="13">
        <v>1981</v>
      </c>
      <c r="AD2" s="13">
        <v>1982</v>
      </c>
      <c r="AE2" s="13">
        <v>1983</v>
      </c>
      <c r="AF2" s="13">
        <v>1984</v>
      </c>
      <c r="AG2" s="13">
        <v>1985</v>
      </c>
      <c r="AH2" s="13">
        <v>1986</v>
      </c>
      <c r="AI2" s="13">
        <v>1987</v>
      </c>
      <c r="AJ2" s="13">
        <v>1988</v>
      </c>
      <c r="AK2" s="13">
        <v>1989</v>
      </c>
      <c r="AL2" s="13">
        <v>1990</v>
      </c>
      <c r="AM2" s="13">
        <v>1991</v>
      </c>
      <c r="AN2" s="13">
        <v>1992</v>
      </c>
      <c r="AO2" s="13">
        <v>1993</v>
      </c>
      <c r="AP2" s="13">
        <v>1994</v>
      </c>
      <c r="AQ2" s="13">
        <v>1995</v>
      </c>
      <c r="AR2" s="13">
        <v>1996</v>
      </c>
      <c r="AS2" s="13">
        <v>1997</v>
      </c>
      <c r="AT2" s="13">
        <v>1998</v>
      </c>
      <c r="AU2" s="13">
        <v>1999</v>
      </c>
      <c r="AV2" s="13">
        <v>2000</v>
      </c>
      <c r="AW2" s="13">
        <v>2001</v>
      </c>
      <c r="AX2" s="13">
        <v>2002</v>
      </c>
      <c r="AY2" s="13">
        <v>2003</v>
      </c>
      <c r="AZ2" s="13">
        <v>2004</v>
      </c>
      <c r="BA2" s="13">
        <v>2005</v>
      </c>
      <c r="BB2" s="13">
        <v>2006</v>
      </c>
      <c r="BC2" s="13">
        <v>2007</v>
      </c>
      <c r="BD2" s="13">
        <v>2008</v>
      </c>
      <c r="BE2" s="13">
        <v>2009</v>
      </c>
      <c r="BF2" s="13">
        <v>2010</v>
      </c>
      <c r="BG2" s="13">
        <v>2011</v>
      </c>
      <c r="BH2" s="13">
        <v>2012</v>
      </c>
      <c r="BI2" s="13">
        <v>2013</v>
      </c>
      <c r="BJ2" s="13">
        <v>2014</v>
      </c>
      <c r="BK2" s="13">
        <v>2015</v>
      </c>
      <c r="BL2" s="13">
        <v>2016</v>
      </c>
      <c r="BM2" s="13">
        <v>2017</v>
      </c>
      <c r="BN2" s="13">
        <v>2018</v>
      </c>
      <c r="BO2" s="13">
        <v>2019</v>
      </c>
      <c r="BP2" s="13">
        <v>2020</v>
      </c>
    </row>
    <row r="3" spans="1:68" s="16" customFormat="1" ht="13.2">
      <c r="A3" s="16" t="s">
        <v>97</v>
      </c>
      <c r="B3" s="17" t="s">
        <v>30</v>
      </c>
      <c r="C3" s="17" t="s">
        <v>31</v>
      </c>
      <c r="D3" s="17" t="s">
        <v>32</v>
      </c>
      <c r="E3" s="16" t="s">
        <v>59</v>
      </c>
      <c r="F3" s="16" t="s">
        <v>98</v>
      </c>
      <c r="G3" s="16" t="s">
        <v>33</v>
      </c>
      <c r="H3" s="18">
        <f t="array" ref="H3:BP3">TRANSPOSE(Calcs!P3:P63)</f>
        <v>0.22864636498296684</v>
      </c>
      <c r="I3" s="18">
        <v>0.22819498732146065</v>
      </c>
      <c r="J3" s="18">
        <v>0.22919879734481022</v>
      </c>
      <c r="K3" s="18">
        <v>0.23020260736815984</v>
      </c>
      <c r="L3" s="18">
        <v>0.23121315437153192</v>
      </c>
      <c r="M3" s="18">
        <v>0.23221696439488149</v>
      </c>
      <c r="N3" s="18">
        <v>0.23253360245593804</v>
      </c>
      <c r="O3" s="18">
        <v>0.2328030816568373</v>
      </c>
      <c r="P3" s="18">
        <v>0.23307929783775902</v>
      </c>
      <c r="Q3" s="18">
        <v>0.23334877703865822</v>
      </c>
      <c r="R3" s="18">
        <v>0.23362499321957994</v>
      </c>
      <c r="S3" s="18">
        <v>0.23390120940050163</v>
      </c>
      <c r="T3" s="18">
        <v>0.23417742558142329</v>
      </c>
      <c r="U3" s="18">
        <v>0.2344603787423675</v>
      </c>
      <c r="V3" s="18">
        <v>0.23473659492328924</v>
      </c>
      <c r="W3" s="18">
        <v>0.23508691788445824</v>
      </c>
      <c r="X3" s="18">
        <v>0.23642757690893185</v>
      </c>
      <c r="Y3" s="18">
        <v>0.23777497291342795</v>
      </c>
      <c r="Z3" s="18">
        <v>0.23911563193790158</v>
      </c>
      <c r="AA3" s="18">
        <v>0.24046302794239766</v>
      </c>
      <c r="AB3" s="18">
        <v>0.24180368696687132</v>
      </c>
      <c r="AC3" s="18">
        <v>0.24386520285375035</v>
      </c>
      <c r="AD3" s="18">
        <v>0.24592671874062938</v>
      </c>
      <c r="AE3" s="18">
        <v>0.24798823462750846</v>
      </c>
      <c r="AF3" s="18">
        <v>0.25004975051438744</v>
      </c>
      <c r="AG3" s="18">
        <v>0.25211126640126652</v>
      </c>
      <c r="AH3" s="18">
        <v>0.254024568727651</v>
      </c>
      <c r="AI3" s="18">
        <v>0.25593113407401297</v>
      </c>
      <c r="AJ3" s="18">
        <v>0.25783769942037499</v>
      </c>
      <c r="AK3" s="18">
        <v>0.25974426476673695</v>
      </c>
      <c r="AL3" s="18">
        <v>0.26165083011309898</v>
      </c>
      <c r="AM3" s="18">
        <v>0.26567954416654233</v>
      </c>
      <c r="AN3" s="18">
        <v>0.26985647178048022</v>
      </c>
      <c r="AO3" s="18">
        <v>0.27402666241439566</v>
      </c>
      <c r="AP3" s="18">
        <v>0.27820359002833367</v>
      </c>
      <c r="AQ3" s="18">
        <v>0.28237378066224905</v>
      </c>
      <c r="AR3" s="18">
        <v>0.28543910657247773</v>
      </c>
      <c r="AS3" s="18">
        <v>0.28842358872243662</v>
      </c>
      <c r="AT3" s="18">
        <v>0.29180555269372183</v>
      </c>
      <c r="AU3" s="18">
        <v>0.29528183438532174</v>
      </c>
      <c r="AV3" s="18">
        <v>0.29875137909689925</v>
      </c>
      <c r="AW3" s="18">
        <v>0.29624522252853652</v>
      </c>
      <c r="AX3" s="18">
        <v>0.28263652288312585</v>
      </c>
      <c r="AY3" s="18">
        <v>0.2833775906855987</v>
      </c>
      <c r="AZ3" s="18">
        <v>0.2841186584880715</v>
      </c>
      <c r="BA3" s="18">
        <v>0.2848597262905444</v>
      </c>
      <c r="BB3" s="18">
        <v>0.28590395819402892</v>
      </c>
      <c r="BC3" s="18">
        <v>0.28697513801760327</v>
      </c>
      <c r="BD3" s="18">
        <v>0.28874696376351561</v>
      </c>
      <c r="BE3" s="18">
        <v>0.29068047702996752</v>
      </c>
      <c r="BF3" s="18">
        <v>0.29261399029641944</v>
      </c>
      <c r="BG3" s="18">
        <v>0.29821243126291286</v>
      </c>
      <c r="BH3" s="18">
        <v>0.29976649952405504</v>
      </c>
      <c r="BI3" s="18">
        <v>0.30132056778519717</v>
      </c>
      <c r="BJ3" s="18">
        <v>0.3028746360463393</v>
      </c>
      <c r="BK3" s="18">
        <v>0.30442870430748209</v>
      </c>
      <c r="BL3" s="18">
        <v>0.30598277256862422</v>
      </c>
      <c r="BM3" s="18">
        <v>0.30753684082976634</v>
      </c>
      <c r="BN3" s="18">
        <v>0.30909090909090908</v>
      </c>
      <c r="BO3" s="18">
        <v>0.31064497735205127</v>
      </c>
      <c r="BP3" s="18">
        <v>0.31219904561319334</v>
      </c>
    </row>
    <row r="4" spans="1:68" s="14" customFormat="1"/>
    <row r="5" spans="1:68" s="14" customFormat="1"/>
    <row r="6" spans="1:68" s="14" customFormat="1">
      <c r="G6" s="14" t="s">
        <v>99</v>
      </c>
      <c r="H6" s="40"/>
      <c r="I6" s="40"/>
      <c r="J6" s="40"/>
      <c r="K6" s="40"/>
      <c r="L6" s="40">
        <f t="shared" ref="L6:BP6" si="0">SUM(H3:L3)/5</f>
        <v>0.22949118227778587</v>
      </c>
      <c r="M6" s="40">
        <f t="shared" si="0"/>
        <v>0.23020530216016882</v>
      </c>
      <c r="N6" s="40">
        <f t="shared" si="0"/>
        <v>0.2310730251870643</v>
      </c>
      <c r="O6" s="40">
        <f t="shared" si="0"/>
        <v>0.23179388204946974</v>
      </c>
      <c r="P6" s="40">
        <f t="shared" si="0"/>
        <v>0.23236922014338951</v>
      </c>
      <c r="Q6" s="40">
        <f t="shared" si="0"/>
        <v>0.23279634467681481</v>
      </c>
      <c r="R6" s="40">
        <f t="shared" si="0"/>
        <v>0.23307795044175447</v>
      </c>
      <c r="S6" s="40">
        <f t="shared" si="0"/>
        <v>0.23335147183066721</v>
      </c>
      <c r="T6" s="40">
        <f t="shared" si="0"/>
        <v>0.23362634061558443</v>
      </c>
      <c r="U6" s="40">
        <f t="shared" si="0"/>
        <v>0.23390255679650612</v>
      </c>
      <c r="V6" s="40">
        <f t="shared" si="0"/>
        <v>0.2341801203734323</v>
      </c>
      <c r="W6" s="40">
        <f t="shared" si="0"/>
        <v>0.23447250530640798</v>
      </c>
      <c r="X6" s="40">
        <f t="shared" si="0"/>
        <v>0.23497777880809401</v>
      </c>
      <c r="Y6" s="40">
        <f t="shared" si="0"/>
        <v>0.23569728827449493</v>
      </c>
      <c r="Z6" s="40">
        <f t="shared" si="0"/>
        <v>0.23662833891360177</v>
      </c>
      <c r="AA6" s="40">
        <f t="shared" si="0"/>
        <v>0.23777362551742343</v>
      </c>
      <c r="AB6" s="40">
        <f t="shared" si="0"/>
        <v>0.23911697933390608</v>
      </c>
      <c r="AC6" s="40">
        <f t="shared" si="0"/>
        <v>0.2406045045228698</v>
      </c>
      <c r="AD6" s="40">
        <f t="shared" si="0"/>
        <v>0.24223485368831005</v>
      </c>
      <c r="AE6" s="40">
        <f t="shared" si="0"/>
        <v>0.24400937422623142</v>
      </c>
      <c r="AF6" s="40">
        <f t="shared" si="0"/>
        <v>0.24592671874062941</v>
      </c>
      <c r="AG6" s="40">
        <f t="shared" si="0"/>
        <v>0.24798823462750846</v>
      </c>
      <c r="AH6" s="40">
        <f t="shared" si="0"/>
        <v>0.25002010780228856</v>
      </c>
      <c r="AI6" s="40">
        <f t="shared" si="0"/>
        <v>0.25202099086896529</v>
      </c>
      <c r="AJ6" s="40">
        <f t="shared" si="0"/>
        <v>0.25399088382753859</v>
      </c>
      <c r="AK6" s="40">
        <f t="shared" si="0"/>
        <v>0.25592978667800848</v>
      </c>
      <c r="AL6" s="40">
        <f t="shared" si="0"/>
        <v>0.25783769942037499</v>
      </c>
      <c r="AM6" s="40">
        <f t="shared" si="0"/>
        <v>0.26016869450815328</v>
      </c>
      <c r="AN6" s="40">
        <f t="shared" si="0"/>
        <v>0.26295376204944676</v>
      </c>
      <c r="AO6" s="40">
        <f t="shared" si="0"/>
        <v>0.26619155464825084</v>
      </c>
      <c r="AP6" s="40">
        <f t="shared" si="0"/>
        <v>0.26988341970057023</v>
      </c>
      <c r="AQ6" s="40">
        <f t="shared" si="0"/>
        <v>0.27402800981040021</v>
      </c>
      <c r="AR6" s="40">
        <f t="shared" si="0"/>
        <v>0.27797992229158724</v>
      </c>
      <c r="AS6" s="40">
        <f t="shared" si="0"/>
        <v>0.28169334567997856</v>
      </c>
      <c r="AT6" s="40">
        <f t="shared" si="0"/>
        <v>0.28524912373584377</v>
      </c>
      <c r="AU6" s="40">
        <f t="shared" si="0"/>
        <v>0.28866477260724138</v>
      </c>
      <c r="AV6" s="40">
        <f t="shared" si="0"/>
        <v>0.29194029229417146</v>
      </c>
      <c r="AW6" s="40">
        <f t="shared" si="0"/>
        <v>0.29410151548538321</v>
      </c>
      <c r="AX6" s="40">
        <f t="shared" si="0"/>
        <v>0.29294410231752105</v>
      </c>
      <c r="AY6" s="40">
        <f t="shared" si="0"/>
        <v>0.29125850991589641</v>
      </c>
      <c r="AZ6" s="40">
        <f t="shared" si="0"/>
        <v>0.28902587473644636</v>
      </c>
      <c r="BA6" s="40">
        <f t="shared" si="0"/>
        <v>0.28624754417517539</v>
      </c>
      <c r="BB6" s="40">
        <f t="shared" si="0"/>
        <v>0.28417929130827391</v>
      </c>
      <c r="BC6" s="40">
        <f t="shared" si="0"/>
        <v>0.28504701433516932</v>
      </c>
      <c r="BD6" s="40">
        <f t="shared" si="0"/>
        <v>0.28612088895075272</v>
      </c>
      <c r="BE6" s="40">
        <f t="shared" si="0"/>
        <v>0.287433252659132</v>
      </c>
      <c r="BF6" s="40">
        <f t="shared" si="0"/>
        <v>0.28898410546030695</v>
      </c>
      <c r="BG6" s="40">
        <f t="shared" si="0"/>
        <v>0.29144580007408372</v>
      </c>
      <c r="BH6" s="40">
        <f t="shared" si="0"/>
        <v>0.29400407237537413</v>
      </c>
      <c r="BI6" s="40">
        <f t="shared" si="0"/>
        <v>0.29651879317971036</v>
      </c>
      <c r="BJ6" s="40">
        <f t="shared" si="0"/>
        <v>0.29895762498298473</v>
      </c>
      <c r="BK6" s="40">
        <f t="shared" si="0"/>
        <v>0.30132056778519722</v>
      </c>
      <c r="BL6" s="40">
        <f t="shared" si="0"/>
        <v>0.30287463604633957</v>
      </c>
      <c r="BM6" s="40">
        <f t="shared" si="0"/>
        <v>0.30442870430748181</v>
      </c>
      <c r="BN6" s="40">
        <f t="shared" si="0"/>
        <v>0.30598277256862422</v>
      </c>
      <c r="BO6" s="40">
        <f t="shared" si="0"/>
        <v>0.30753684082976662</v>
      </c>
      <c r="BP6" s="40">
        <f t="shared" si="0"/>
        <v>0.30909090909090886</v>
      </c>
    </row>
    <row r="7" spans="1:68" s="14" customFormat="1"/>
    <row r="8" spans="1:68" s="14" customFormat="1">
      <c r="B8" s="43" t="s">
        <v>100</v>
      </c>
      <c r="C8" s="43"/>
      <c r="O8" s="41" t="s">
        <v>102</v>
      </c>
    </row>
    <row r="9" spans="1:68" s="14" customFormat="1">
      <c r="B9" s="43">
        <v>1</v>
      </c>
      <c r="C9" s="44" t="s">
        <v>101</v>
      </c>
      <c r="O9" s="41" t="s">
        <v>103</v>
      </c>
    </row>
    <row r="10" spans="1:68" s="14" customFormat="1">
      <c r="C10" s="42" t="s">
        <v>104</v>
      </c>
    </row>
    <row r="11" spans="1:68" s="14" customFormat="1"/>
    <row r="12" spans="1:68" s="14" customFormat="1"/>
    <row r="13" spans="1:68" s="14" customFormat="1"/>
    <row r="14" spans="1:68" s="14" customFormat="1"/>
    <row r="15" spans="1:68" s="14" customFormat="1"/>
    <row r="16" spans="1:68" s="14" customFormat="1"/>
    <row r="17" s="14" customFormat="1"/>
    <row r="18" s="14" customFormat="1"/>
    <row r="19" s="14" customFormat="1"/>
    <row r="20" s="14" customFormat="1"/>
    <row r="21" s="14" customFormat="1"/>
    <row r="22" s="14" customFormat="1"/>
    <row r="23" s="14" customFormat="1"/>
    <row r="24" s="14" customFormat="1"/>
    <row r="25" s="14" customFormat="1"/>
    <row r="26" s="14" customFormat="1"/>
    <row r="27" s="14" customFormat="1"/>
    <row r="28" s="14" customFormat="1"/>
    <row r="29" s="14" customFormat="1"/>
    <row r="30" s="14" customFormat="1"/>
    <row r="31" s="14" customFormat="1"/>
    <row r="32" s="14" customFormat="1"/>
    <row r="33" s="14" customFormat="1"/>
    <row r="34" s="14" customFormat="1"/>
    <row r="35" s="14" customFormat="1"/>
    <row r="36" s="14" customFormat="1"/>
    <row r="37" s="14" customFormat="1"/>
    <row r="38" s="14" customFormat="1"/>
    <row r="39" s="14" customFormat="1"/>
    <row r="40" s="14" customFormat="1"/>
    <row r="41" s="14" customFormat="1"/>
    <row r="42" s="14" customFormat="1"/>
    <row r="43" s="14" customFormat="1"/>
    <row r="44" s="14" customFormat="1"/>
    <row r="45" s="14" customFormat="1"/>
    <row r="46" s="14" customFormat="1"/>
    <row r="47" s="14" customFormat="1"/>
    <row r="48" s="14" customFormat="1"/>
    <row r="49" s="14" customFormat="1"/>
    <row r="50" s="14" customFormat="1"/>
    <row r="51" s="14" customFormat="1"/>
    <row r="52" s="14" customFormat="1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REFS</vt:lpstr>
      <vt:lpstr>FIN_ETA</vt:lpstr>
      <vt:lpstr>Calcs</vt:lpstr>
      <vt:lpstr>Masih-Tehrani_2020</vt:lpstr>
      <vt:lpstr>Xin_2014</vt:lpstr>
      <vt:lpstr>Detroit_2012</vt:lpstr>
      <vt:lpstr>Shrinivasa_2012</vt:lpstr>
      <vt:lpstr>Caterpillar_2018</vt:lpstr>
      <vt:lpstr>PB COMMENTS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Brockway</dc:creator>
  <cp:lastModifiedBy>User</cp:lastModifiedBy>
  <dcterms:created xsi:type="dcterms:W3CDTF">2021-07-26T15:30:28Z</dcterms:created>
  <dcterms:modified xsi:type="dcterms:W3CDTF">2022-07-08T14:59:24Z</dcterms:modified>
</cp:coreProperties>
</file>