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Diesel_haulage_trucks\"/>
    </mc:Choice>
  </mc:AlternateContent>
  <xr:revisionPtr revIDLastSave="0" documentId="13_ncr:1_{3FF9E008-B92B-4A27-A248-7E7FA6B51DE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EFS" sheetId="3" r:id="rId1"/>
    <sheet name="FIN_ETA" sheetId="4" r:id="rId2"/>
    <sheet name="Calcs" sheetId="5" r:id="rId3"/>
    <sheet name="Holmberg_2017" sheetId="11" r:id="rId4"/>
    <sheet name="Xin_2014" sheetId="8" r:id="rId5"/>
    <sheet name="Detroit_2012" sheetId="6" r:id="rId6"/>
    <sheet name="Shrinivasa_2012" sheetId="7" r:id="rId7"/>
    <sheet name="Esfahanian_2014" sheetId="9" r:id="rId8"/>
    <sheet name="Feng_2016" sheetId="10" r:id="rId9"/>
  </sheets>
  <externalReferences>
    <externalReference r:id="rId10"/>
    <externalReference r:id="rId11"/>
  </externalReferences>
  <definedNames>
    <definedName name="COP_max">'[1]Domestic refrigeration'!$B$12</definedName>
    <definedName name="deltaE_food" localSheetId="2">#REF!</definedName>
    <definedName name="deltaE_food" localSheetId="5">#REF!</definedName>
    <definedName name="deltaE_food" localSheetId="6">#REF!</definedName>
    <definedName name="deltaE_food" localSheetId="4">#REF!</definedName>
    <definedName name="deltaE_food">#REF!</definedName>
    <definedName name="Ep_tot_cap_2000" localSheetId="2">#REF!</definedName>
    <definedName name="Ep_tot_cap_2000" localSheetId="5">#REF!</definedName>
    <definedName name="Ep_tot_cap_2000" localSheetId="6">#REF!</definedName>
    <definedName name="Ep_tot_cap_2000" localSheetId="4">#REF!</definedName>
    <definedName name="Ep_tot_cap_2000">#REF!</definedName>
    <definedName name="eta_charcoal">[2]Afrane_2012!$B$6</definedName>
    <definedName name="N_ml" localSheetId="2">#REF!</definedName>
    <definedName name="N_ml" localSheetId="5">#REF!</definedName>
    <definedName name="N_ml" localSheetId="6">#REF!</definedName>
    <definedName name="N_ml" localSheetId="4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5">#REF!</definedName>
    <definedName name="S_food" localSheetId="6">#REF!</definedName>
    <definedName name="S_food" localSheetId="4">#REF!</definedName>
    <definedName name="S_food">#REF!</definedName>
    <definedName name="S_food_2000" localSheetId="2">#REF!</definedName>
    <definedName name="S_food_2000" localSheetId="5">#REF!</definedName>
    <definedName name="S_food_2000" localSheetId="6">#REF!</definedName>
    <definedName name="S_food_2000" localSheetId="4">#REF!</definedName>
    <definedName name="S_food_2000">#REF!</definedName>
    <definedName name="S_food_S_food_2000" localSheetId="2">#REF!</definedName>
    <definedName name="S_food_S_food_2000" localSheetId="5">#REF!</definedName>
    <definedName name="S_food_S_food_2000" localSheetId="6">#REF!</definedName>
    <definedName name="S_food_S_food_2000" localSheetId="4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5">#REF!</definedName>
    <definedName name="w" localSheetId="6">#REF!</definedName>
    <definedName name="w" localSheetId="4">#REF!</definedName>
    <definedName name="w">#REF!</definedName>
    <definedName name="Year_Food" localSheetId="2">#REF!</definedName>
    <definedName name="Year_Food" localSheetId="5">#REF!</definedName>
    <definedName name="Year_Food" localSheetId="6">#REF!</definedName>
    <definedName name="Year_Food" localSheetId="4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8" l="1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61" i="5" s="1"/>
  <c r="O51" i="5" l="1"/>
  <c r="P51" i="5" s="1"/>
  <c r="O43" i="5"/>
  <c r="P43" i="5" s="1"/>
  <c r="O4" i="5"/>
  <c r="P4" i="5" s="1"/>
  <c r="O52" i="5"/>
  <c r="P52" i="5" s="1"/>
  <c r="O3" i="5"/>
  <c r="P3" i="5" s="1"/>
  <c r="O24" i="5"/>
  <c r="P24" i="5" s="1"/>
  <c r="L56" i="5"/>
  <c r="L59" i="5"/>
  <c r="L54" i="5"/>
  <c r="L62" i="5"/>
  <c r="L57" i="5"/>
  <c r="O57" i="5" s="1"/>
  <c r="P57" i="5" s="1"/>
  <c r="L60" i="5"/>
  <c r="O60" i="5" s="1"/>
  <c r="P60" i="5" s="1"/>
  <c r="L55" i="5"/>
  <c r="O55" i="5" s="1"/>
  <c r="P55" i="5" s="1"/>
  <c r="L63" i="5"/>
  <c r="O63" i="5" s="1"/>
  <c r="P63" i="5" s="1"/>
  <c r="L58" i="5"/>
  <c r="O47" i="5" s="1"/>
  <c r="P47" i="5" s="1"/>
  <c r="O62" i="5" l="1"/>
  <c r="P62" i="5" s="1"/>
  <c r="O27" i="5"/>
  <c r="P27" i="5" s="1"/>
  <c r="O9" i="5"/>
  <c r="P9" i="5" s="1"/>
  <c r="O54" i="5"/>
  <c r="P54" i="5" s="1"/>
  <c r="O12" i="5"/>
  <c r="P12" i="5" s="1"/>
  <c r="O28" i="5"/>
  <c r="P28" i="5" s="1"/>
  <c r="O31" i="5"/>
  <c r="P31" i="5" s="1"/>
  <c r="O30" i="5"/>
  <c r="P30" i="5" s="1"/>
  <c r="O59" i="5"/>
  <c r="P59" i="5" s="1"/>
  <c r="O29" i="5"/>
  <c r="P29" i="5" s="1"/>
  <c r="O7" i="5"/>
  <c r="P7" i="5" s="1"/>
  <c r="O56" i="5"/>
  <c r="P56" i="5" s="1"/>
  <c r="O26" i="5"/>
  <c r="P26" i="5" s="1"/>
  <c r="O6" i="5"/>
  <c r="P6" i="5" s="1"/>
  <c r="H2" i="4" s="1" a="1"/>
  <c r="O23" i="5"/>
  <c r="P23" i="5" s="1"/>
  <c r="O8" i="5"/>
  <c r="P8" i="5" s="1"/>
  <c r="O25" i="5"/>
  <c r="P25" i="5" s="1"/>
  <c r="O5" i="5"/>
  <c r="P5" i="5" s="1"/>
  <c r="O61" i="5"/>
  <c r="P61" i="5" s="1"/>
  <c r="O11" i="5"/>
  <c r="P11" i="5" s="1"/>
  <c r="O50" i="5"/>
  <c r="P50" i="5" s="1"/>
  <c r="O49" i="5"/>
  <c r="P49" i="5" s="1"/>
  <c r="O22" i="5"/>
  <c r="P22" i="5" s="1"/>
  <c r="O46" i="5"/>
  <c r="P46" i="5" s="1"/>
  <c r="O45" i="5"/>
  <c r="P45" i="5" s="1"/>
  <c r="O32" i="5"/>
  <c r="P32" i="5" s="1"/>
  <c r="O10" i="5"/>
  <c r="P10" i="5" s="1"/>
  <c r="O58" i="5"/>
  <c r="P58" i="5" s="1"/>
  <c r="O15" i="5"/>
  <c r="P15" i="5" s="1"/>
  <c r="O17" i="5"/>
  <c r="P17" i="5" s="1"/>
  <c r="O19" i="5"/>
  <c r="P19" i="5" s="1"/>
  <c r="O41" i="5"/>
  <c r="P41" i="5" s="1"/>
  <c r="O53" i="5"/>
  <c r="P53" i="5" s="1"/>
  <c r="O21" i="5"/>
  <c r="P21" i="5" s="1"/>
  <c r="O36" i="5"/>
  <c r="P36" i="5" s="1"/>
  <c r="O18" i="5"/>
  <c r="P18" i="5" s="1"/>
  <c r="O33" i="5"/>
  <c r="P33" i="5" s="1"/>
  <c r="O34" i="5"/>
  <c r="P34" i="5" s="1"/>
  <c r="O39" i="5"/>
  <c r="P39" i="5" s="1"/>
  <c r="O14" i="5"/>
  <c r="P14" i="5" s="1"/>
  <c r="O37" i="5"/>
  <c r="P37" i="5" s="1"/>
  <c r="O42" i="5"/>
  <c r="P42" i="5" s="1"/>
  <c r="O16" i="5"/>
  <c r="P16" i="5" s="1"/>
  <c r="O13" i="5"/>
  <c r="P13" i="5" s="1"/>
  <c r="O38" i="5"/>
  <c r="P38" i="5" s="1"/>
  <c r="O40" i="5"/>
  <c r="P40" i="5" s="1"/>
  <c r="O35" i="5"/>
  <c r="P35" i="5" s="1"/>
  <c r="O20" i="5"/>
  <c r="P20" i="5" s="1"/>
  <c r="O48" i="5"/>
  <c r="P48" i="5" s="1"/>
  <c r="O44" i="5"/>
  <c r="P44" i="5" s="1"/>
  <c r="H2" i="4" l="1"/>
  <c r="AC2" i="4"/>
  <c r="AA2" i="4"/>
  <c r="Y2" i="4"/>
  <c r="AP2" i="4"/>
  <c r="AH2" i="4"/>
  <c r="T2" i="4"/>
  <c r="BI2" i="4"/>
  <c r="AY2" i="4"/>
  <c r="AW2" i="4"/>
  <c r="AG2" i="4"/>
  <c r="U2" i="4"/>
  <c r="S2" i="4"/>
  <c r="Q2" i="4"/>
  <c r="M2" i="4"/>
  <c r="K2" i="4"/>
  <c r="I2" i="4"/>
  <c r="BK2" i="4"/>
  <c r="AM2" i="4"/>
  <c r="O2" i="4"/>
  <c r="AT2" i="4"/>
  <c r="BN2" i="4"/>
  <c r="BF2" i="4"/>
  <c r="AZ2" i="4"/>
  <c r="AD2" i="4"/>
  <c r="N2" i="4"/>
  <c r="BO2" i="4"/>
  <c r="BB2" i="4"/>
  <c r="AN2" i="4"/>
  <c r="AR2" i="4"/>
  <c r="BC2" i="4"/>
  <c r="V2" i="4"/>
  <c r="AE2" i="4"/>
  <c r="BP2" i="4"/>
  <c r="AX2" i="4"/>
  <c r="J2" i="4"/>
  <c r="BJ2" i="4"/>
  <c r="AU2" i="4"/>
  <c r="BA2" i="4"/>
  <c r="AL2" i="4"/>
  <c r="BD2" i="4"/>
  <c r="BH2" i="4"/>
  <c r="AV2" i="4"/>
  <c r="AB2" i="4"/>
  <c r="R2" i="4"/>
  <c r="P2" i="4"/>
  <c r="W2" i="4"/>
  <c r="L2" i="4"/>
  <c r="BL2" i="4"/>
  <c r="AF2" i="4"/>
  <c r="AJ2" i="4"/>
  <c r="Z2" i="4"/>
  <c r="X2" i="4"/>
  <c r="BG2" i="4"/>
  <c r="BE2" i="4"/>
  <c r="BM2" i="4"/>
  <c r="AQ2" i="4"/>
  <c r="AO2" i="4"/>
  <c r="AK2" i="4"/>
  <c r="AS2" i="4"/>
  <c r="AI2" i="4"/>
</calcChain>
</file>

<file path=xl/sharedStrings.xml><?xml version="1.0" encoding="utf-8"?>
<sst xmlns="http://schemas.openxmlformats.org/spreadsheetml/2006/main" count="301" uniqueCount="90">
  <si>
    <t>Take efficiency of hybrid-electric haul truck to be 40%</t>
  </si>
  <si>
    <t>efficiency of diesel-electric haul truck = 10% lower than hybrid electric</t>
  </si>
  <si>
    <t>so, if hybrid electric truck = 40% efficiency, then standard diesel electric truck = 36% efficiency c. 2015</t>
  </si>
  <si>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</si>
  <si>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</si>
  <si>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</si>
  <si>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</si>
  <si>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</si>
  <si>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</si>
  <si>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</si>
  <si>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</si>
  <si>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</si>
  <si>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</si>
  <si>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</si>
  <si>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@article{esfahanian2013hybrid,</t>
  </si>
  <si>
    <t xml:space="preserve">  title={Hybrid electric haulage trucks for open pit mining},</t>
  </si>
  <si>
    <t xml:space="preserve">  author={Esfahanian, Ehsan and Meech, John A},</t>
  </si>
  <si>
    <t xml:space="preserve">  journal={IFAC Proceedings Volumes},</t>
  </si>
  <si>
    <t xml:space="preserve">  volume={46},</t>
  </si>
  <si>
    <t xml:space="preserve">  number={16},</t>
  </si>
  <si>
    <t xml:space="preserve">  pages={104--109},</t>
  </si>
  <si>
    <t xml:space="preserve">  year={2013},</t>
  </si>
  <si>
    <t xml:space="preserve">  publisher={Elsevier}</t>
  </si>
  <si>
    <t>}</t>
  </si>
  <si>
    <t xml:space="preserve">  doi = {10.3182/20130825-4-US-2038.00042},</t>
  </si>
  <si>
    <t>@inproceedings{feng2016performance,</t>
  </si>
  <si>
    <t xml:space="preserve">  title={Performance modeling and cost-benefit analysis of hybrid electric mining trucks},</t>
  </si>
  <si>
    <t xml:space="preserve">  author={Feng, Yanbiao and Dong, Zuoming and Yang, Jue and Cheng, Rui},</t>
  </si>
  <si>
    <t xml:space="preserve">  booktitle={2016 12th IEEE/ASME International Conference on Mechatronic and Embedded Systems and Applications (MESA)},</t>
  </si>
  <si>
    <t xml:space="preserve">  pages={1--6},</t>
  </si>
  <si>
    <t xml:space="preserve">  year={2016},</t>
  </si>
  <si>
    <t xml:space="preserve">  organization={IEEE}</t>
  </si>
  <si>
    <t xml:space="preserve">  url = {https://ieeexplore.ieee.org/abstract/document/7587102},</t>
  </si>
  <si>
    <t>@article{holmberg2017global,</t>
  </si>
  <si>
    <t xml:space="preserve">  title={Global energy consumption due to friction and wear in the mining industry},</t>
  </si>
  <si>
    <t xml:space="preserve">  author={Holmberg, Kenneth and Kivikyt{\"o}-Reponen, P{\"a}ivi and H{\"a}rkisaari, Pirita and Valtonen, Kati and Erdemir, Ali},</t>
  </si>
  <si>
    <t xml:space="preserve">  journal={Tribology International},</t>
  </si>
  <si>
    <t xml:space="preserve">  volume={115},</t>
  </si>
  <si>
    <t xml:space="preserve">  pages={116--139},</t>
  </si>
  <si>
    <t xml:space="preserve">  year={2017},</t>
  </si>
  <si>
    <t xml:space="preserve">  doi = {10.1016/j.triboint.2017.05.010},</t>
  </si>
  <si>
    <t xml:space="preserve"> @techreport{Detroit2012nearzero,</t>
  </si>
  <si>
    <t xml:space="preserve">  title={Near Zero Emissions at 50 Percent Thermal Efficiency},</t>
  </si>
  <si>
    <t xml:space="preserve">  author={Detroit Diesel Corporation},</t>
  </si>
  <si>
    <t xml:space="preserve">  year={2012},</t>
  </si>
  <si>
    <t xml:space="preserve">  doi = {10.2172/1054511},</t>
  </si>
  <si>
    <t xml:space="preserve">  institution={Detroit Diesel Corporation}</t>
  </si>
  <si>
    <t>@article{shrinivasa2012evolution,</t>
  </si>
  <si>
    <t xml:space="preserve">  title={The evolution of diesel engines},</t>
  </si>
  <si>
    <t xml:space="preserve">  author={Shrinivasa, U},</t>
  </si>
  <si>
    <t xml:space="preserve">  journal={Resonance},</t>
  </si>
  <si>
    <t xml:space="preserve">  volume={17},</t>
  </si>
  <si>
    <t xml:space="preserve">  number={4},</t>
  </si>
  <si>
    <t xml:space="preserve">  pages={365--377},</t>
  </si>
  <si>
    <t xml:space="preserve">  url = {https://link.springer.com/article/10.1007/s12045-012-0038-3},</t>
  </si>
  <si>
    <t xml:space="preserve">  publisher={Springer}</t>
  </si>
  <si>
    <t>@article{xin2014improving,</t>
  </si>
  <si>
    <t xml:space="preserve">  title={Improving the environmental performance of heavy-duty vehicles and engines: key issues and system design approaches},</t>
  </si>
  <si>
    <t xml:space="preserve">  author={Xin, Q and Pinzon, CF},</t>
  </si>
  <si>
    <t xml:space="preserve">  journal={Alternative Fuels and Advanced Vehicle Technologies for Improved Environmental Performance},</t>
  </si>
  <si>
    <t xml:space="preserve">  pages={225--278},</t>
  </si>
  <si>
    <t xml:space="preserve">  doi = {10.1533/9780857097422.2.225},</t>
  </si>
  <si>
    <t xml:space="preserve">  year={2014},</t>
  </si>
  <si>
    <t>Year</t>
  </si>
  <si>
    <t>Diesel Engine Efficiency [-]</t>
  </si>
  <si>
    <t>Source/Method</t>
  </si>
  <si>
    <t>Energy Efficiency [-]</t>
  </si>
  <si>
    <t>Xin &amp; Pinzon (2014)</t>
  </si>
  <si>
    <t>Detroit (2012)</t>
  </si>
  <si>
    <t>Shrnivasa (2012)</t>
  </si>
  <si>
    <t>Linear extrapolation</t>
  </si>
  <si>
    <t>Detroit (2012) - Net Zero Emissions at 50 Percent Thermal Efficiency</t>
  </si>
  <si>
    <t>https://doi.org/10.2172/1054511</t>
  </si>
  <si>
    <t>Efficiency [-]</t>
  </si>
  <si>
    <t>Shrinivasa (2012) - The Evolution of Diesel Engines</t>
  </si>
  <si>
    <t>https://doi.org/10.1007/s12045-012-0038-3</t>
  </si>
  <si>
    <t>Efficiency [%]</t>
  </si>
  <si>
    <t>Xin &amp; Pinzon (2014) - 9 - Improving the environmental performance of heavy-duty vehicles and engines: key issues and system design approaches</t>
  </si>
  <si>
    <t>https://doi.org/10.1533/9780857097422.2.225</t>
  </si>
  <si>
    <t>Feng et al (2016) - Performance modeling and cost-benefit analysis of hybrid electric mining trucks</t>
  </si>
  <si>
    <t>https://doi.org/10.1109/MESA.2016.7587102</t>
  </si>
  <si>
    <t>https://doi.org/10.1016/j.triboint.2017.05.010</t>
  </si>
  <si>
    <t>Holmberg et al (2017) - Global energy consumption due to friction and wear in the mining industry</t>
  </si>
  <si>
    <t>Diesel haulage trucks</t>
  </si>
  <si>
    <t>Mass [ton]</t>
  </si>
  <si>
    <t>https://dx.doi.org/10.14288/1.0167343</t>
  </si>
  <si>
    <t>Esfahanian (2014) - Hybrid Electric Haulage Trucks for Open Pit Mining</t>
  </si>
  <si>
    <t>Indexed Diesel Engine Efficiency (2015i) [-]</t>
  </si>
  <si>
    <t>RoP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</si>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</sst>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9"/>
      <name val="Arial Unicode MS"/>
      <family val="2"/>
    </font>
    <font>
      <sz val="10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7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9" fontId="0" fillId="2" borderId="0" xfId="0" applyNumberFormat="1" applyFill="1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2" applyAlignment="1">
      <alignment horizontal="center"/>
    </xf>
    <xf numFmtId="0" fontId="5" fillId="0" borderId="0" xfId="2"/>
    <xf numFmtId="0" fontId="7" fillId="0" borderId="0" xfId="3" applyAlignment="1">
      <alignment horizontal="center"/>
    </xf>
    <xf numFmtId="0" fontId="8" fillId="0" borderId="0" xfId="3" applyFont="1" applyFill="1" applyAlignment="1">
      <alignment horizontal="left"/>
    </xf>
    <xf numFmtId="0" fontId="7" fillId="0" borderId="0" xfId="3" applyFill="1" applyAlignment="1">
      <alignment horizontal="center"/>
    </xf>
    <xf numFmtId="0" fontId="8" fillId="0" borderId="1" xfId="3" applyFont="1" applyBorder="1" applyAlignment="1">
      <alignment horizontal="center"/>
    </xf>
    <xf numFmtId="10" fontId="7" fillId="0" borderId="0" xfId="3" applyNumberFormat="1" applyAlignment="1">
      <alignment horizontal="center"/>
    </xf>
    <xf numFmtId="0" fontId="7" fillId="0" borderId="0" xfId="3" applyFont="1" applyFill="1" applyAlignment="1">
      <alignment horizontal="left"/>
    </xf>
    <xf numFmtId="0" fontId="7" fillId="0" borderId="0" xfId="3" applyFont="1" applyFill="1" applyAlignment="1">
      <alignment horizontal="center"/>
    </xf>
    <xf numFmtId="2" fontId="7" fillId="0" borderId="0" xfId="3" applyNumberFormat="1" applyAlignment="1">
      <alignment horizontal="center"/>
    </xf>
    <xf numFmtId="10" fontId="9" fillId="0" borderId="0" xfId="3" applyNumberFormat="1" applyFont="1" applyAlignment="1">
      <alignment horizontal="center"/>
    </xf>
    <xf numFmtId="0" fontId="9" fillId="0" borderId="0" xfId="3" applyFont="1" applyAlignment="1">
      <alignment horizontal="center"/>
    </xf>
    <xf numFmtId="0" fontId="10" fillId="0" borderId="0" xfId="4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11" fillId="3" borderId="0" xfId="0" applyFont="1" applyFill="1" applyAlignment="1">
      <alignment vertical="center"/>
    </xf>
    <xf numFmtId="0" fontId="12" fillId="3" borderId="0" xfId="0" applyFont="1" applyFill="1"/>
  </cellXfs>
  <cellStyles count="5">
    <cellStyle name="Hyperlink" xfId="4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2 2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tmp"/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t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4</xdr:row>
      <xdr:rowOff>95250</xdr:rowOff>
    </xdr:from>
    <xdr:to>
      <xdr:col>20</xdr:col>
      <xdr:colOff>149679</xdr:colOff>
      <xdr:row>24</xdr:row>
      <xdr:rowOff>82672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742950"/>
          <a:ext cx="8112579" cy="322592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63038</xdr:colOff>
      <xdr:row>4</xdr:row>
      <xdr:rowOff>142875</xdr:rowOff>
    </xdr:from>
    <xdr:to>
      <xdr:col>23</xdr:col>
      <xdr:colOff>379319</xdr:colOff>
      <xdr:row>38</xdr:row>
      <xdr:rowOff>160943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438" y="790575"/>
          <a:ext cx="9460281" cy="5523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19</xdr:col>
      <xdr:colOff>162933</xdr:colOff>
      <xdr:row>29</xdr:row>
      <xdr:rowOff>114817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5" y="1104900"/>
          <a:ext cx="7220958" cy="370574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3</xdr:row>
      <xdr:rowOff>0</xdr:rowOff>
    </xdr:from>
    <xdr:ext cx="5567795" cy="4707848"/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485775"/>
          <a:ext cx="5567795" cy="4707848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</xdr:row>
      <xdr:rowOff>0</xdr:rowOff>
    </xdr:from>
    <xdr:ext cx="5256068" cy="4071013"/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85775"/>
          <a:ext cx="5256068" cy="407101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606531</xdr:colOff>
      <xdr:row>38</xdr:row>
      <xdr:rowOff>119387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33475"/>
          <a:ext cx="5483331" cy="51390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23</xdr:col>
      <xdr:colOff>244929</xdr:colOff>
      <xdr:row>26</xdr:row>
      <xdr:rowOff>103414</xdr:rowOff>
    </xdr:to>
    <xdr:pic>
      <xdr:nvPicPr>
        <xdr:cNvPr id="3" name="Google Shape;90;p1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6705600" y="1133475"/>
          <a:ext cx="7560129" cy="31799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544146</xdr:colOff>
      <xdr:row>24</xdr:row>
      <xdr:rowOff>72671</xdr:rowOff>
    </xdr:to>
    <xdr:pic>
      <xdr:nvPicPr>
        <xdr:cNvPr id="2" name="Google Shape;82;p17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0" y="1295400"/>
          <a:ext cx="5420946" cy="266347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161925</xdr:colOff>
      <xdr:row>7</xdr:row>
      <xdr:rowOff>142875</xdr:rowOff>
    </xdr:from>
    <xdr:to>
      <xdr:col>18</xdr:col>
      <xdr:colOff>303743</xdr:colOff>
      <xdr:row>17</xdr:row>
      <xdr:rowOff>158783</xdr:rowOff>
    </xdr:to>
    <xdr:pic>
      <xdr:nvPicPr>
        <xdr:cNvPr id="3" name="Google Shape;83;p17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5648325" y="1276350"/>
          <a:ext cx="5628218" cy="16351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triboint.2017.05.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i.org/10.1533/9780857097422.2.22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oi.org/10.2172/105451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7/s12045-012-0038-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x.doi.org/10.14288/1.016734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opLeftCell="A13" workbookViewId="0">
      <selection activeCell="A23" sqref="A23:A32"/>
    </sheetView>
  </sheetViews>
  <sheetFormatPr defaultColWidth="9.109375" defaultRowHeight="13.2"/>
  <cols>
    <col min="1" max="16384" width="9.109375" style="22"/>
  </cols>
  <sheetData>
    <row r="1" spans="1:1">
      <c r="A1" s="21" t="s">
        <v>14</v>
      </c>
    </row>
    <row r="2" spans="1:1">
      <c r="A2" s="21" t="s">
        <v>15</v>
      </c>
    </row>
    <row r="3" spans="1:1">
      <c r="A3" s="21" t="s">
        <v>16</v>
      </c>
    </row>
    <row r="4" spans="1:1">
      <c r="A4" s="21" t="s">
        <v>17</v>
      </c>
    </row>
    <row r="5" spans="1:1">
      <c r="A5" s="21" t="s">
        <v>18</v>
      </c>
    </row>
    <row r="6" spans="1:1">
      <c r="A6" s="21" t="s">
        <v>19</v>
      </c>
    </row>
    <row r="7" spans="1:1">
      <c r="A7" s="21" t="s">
        <v>20</v>
      </c>
    </row>
    <row r="8" spans="1:1">
      <c r="A8" s="22" t="s">
        <v>24</v>
      </c>
    </row>
    <row r="9" spans="1:1">
      <c r="A9" s="21" t="s">
        <v>21</v>
      </c>
    </row>
    <row r="10" spans="1:1">
      <c r="A10" s="21" t="s">
        <v>22</v>
      </c>
    </row>
    <row r="11" spans="1:1">
      <c r="A11" s="21" t="s">
        <v>23</v>
      </c>
    </row>
    <row r="13" spans="1:1">
      <c r="A13" s="21" t="s">
        <v>25</v>
      </c>
    </row>
    <row r="14" spans="1:1">
      <c r="A14" s="21" t="s">
        <v>26</v>
      </c>
    </row>
    <row r="15" spans="1:1">
      <c r="A15" s="21" t="s">
        <v>27</v>
      </c>
    </row>
    <row r="16" spans="1:1">
      <c r="A16" s="21" t="s">
        <v>28</v>
      </c>
    </row>
    <row r="17" spans="1:1">
      <c r="A17" s="21" t="s">
        <v>29</v>
      </c>
    </row>
    <row r="18" spans="1:1">
      <c r="A18" s="22" t="s">
        <v>32</v>
      </c>
    </row>
    <row r="19" spans="1:1">
      <c r="A19" s="21" t="s">
        <v>30</v>
      </c>
    </row>
    <row r="20" spans="1:1">
      <c r="A20" s="21" t="s">
        <v>31</v>
      </c>
    </row>
    <row r="21" spans="1:1">
      <c r="A21" s="21" t="s">
        <v>23</v>
      </c>
    </row>
    <row r="22" spans="1:1">
      <c r="A22" s="21"/>
    </row>
    <row r="23" spans="1:1">
      <c r="A23" s="25" t="s">
        <v>33</v>
      </c>
    </row>
    <row r="24" spans="1:1">
      <c r="A24" s="25" t="s">
        <v>34</v>
      </c>
    </row>
    <row r="25" spans="1:1">
      <c r="A25" s="25" t="s">
        <v>35</v>
      </c>
    </row>
    <row r="26" spans="1:1">
      <c r="A26" s="25" t="s">
        <v>36</v>
      </c>
    </row>
    <row r="27" spans="1:1">
      <c r="A27" s="25" t="s">
        <v>37</v>
      </c>
    </row>
    <row r="28" spans="1:1">
      <c r="A28" s="25" t="s">
        <v>38</v>
      </c>
    </row>
    <row r="29" spans="1:1">
      <c r="A29" s="26" t="s">
        <v>40</v>
      </c>
    </row>
    <row r="30" spans="1:1">
      <c r="A30" s="25" t="s">
        <v>39</v>
      </c>
    </row>
    <row r="31" spans="1:1">
      <c r="A31" s="25" t="s">
        <v>22</v>
      </c>
    </row>
    <row r="32" spans="1:1">
      <c r="A32" s="25" t="s">
        <v>23</v>
      </c>
    </row>
    <row r="34" spans="1:1">
      <c r="A34" s="22" t="s">
        <v>41</v>
      </c>
    </row>
    <row r="35" spans="1:1">
      <c r="A35" s="22" t="s">
        <v>42</v>
      </c>
    </row>
    <row r="36" spans="1:1">
      <c r="A36" s="22" t="s">
        <v>43</v>
      </c>
    </row>
    <row r="37" spans="1:1">
      <c r="A37" s="22" t="s">
        <v>44</v>
      </c>
    </row>
    <row r="38" spans="1:1">
      <c r="A38" s="22" t="s">
        <v>45</v>
      </c>
    </row>
    <row r="39" spans="1:1">
      <c r="A39" s="22" t="s">
        <v>46</v>
      </c>
    </row>
    <row r="40" spans="1:1">
      <c r="A40" s="22" t="s">
        <v>23</v>
      </c>
    </row>
    <row r="42" spans="1:1">
      <c r="A42" s="21" t="s">
        <v>47</v>
      </c>
    </row>
    <row r="43" spans="1:1">
      <c r="A43" s="21" t="s">
        <v>48</v>
      </c>
    </row>
    <row r="44" spans="1:1">
      <c r="A44" s="21" t="s">
        <v>49</v>
      </c>
    </row>
    <row r="45" spans="1:1">
      <c r="A45" s="21" t="s">
        <v>50</v>
      </c>
    </row>
    <row r="46" spans="1:1">
      <c r="A46" s="21" t="s">
        <v>51</v>
      </c>
    </row>
    <row r="47" spans="1:1">
      <c r="A47" s="21" t="s">
        <v>52</v>
      </c>
    </row>
    <row r="48" spans="1:1">
      <c r="A48" s="21" t="s">
        <v>53</v>
      </c>
    </row>
    <row r="49" spans="1:1">
      <c r="A49" s="22" t="s">
        <v>54</v>
      </c>
    </row>
    <row r="50" spans="1:1">
      <c r="A50" s="21" t="s">
        <v>44</v>
      </c>
    </row>
    <row r="51" spans="1:1">
      <c r="A51" s="21" t="s">
        <v>55</v>
      </c>
    </row>
    <row r="52" spans="1:1">
      <c r="A52" s="21" t="s">
        <v>23</v>
      </c>
    </row>
    <row r="54" spans="1:1">
      <c r="A54" s="25" t="s">
        <v>56</v>
      </c>
    </row>
    <row r="55" spans="1:1">
      <c r="A55" s="25" t="s">
        <v>57</v>
      </c>
    </row>
    <row r="56" spans="1:1">
      <c r="A56" s="25" t="s">
        <v>58</v>
      </c>
    </row>
    <row r="57" spans="1:1">
      <c r="A57" s="25" t="s">
        <v>59</v>
      </c>
    </row>
    <row r="58" spans="1:1">
      <c r="A58" s="25" t="s">
        <v>60</v>
      </c>
    </row>
    <row r="59" spans="1:1">
      <c r="A59" s="25" t="s">
        <v>61</v>
      </c>
    </row>
    <row r="60" spans="1:1">
      <c r="A60" s="25" t="s">
        <v>62</v>
      </c>
    </row>
    <row r="61" spans="1:1">
      <c r="A61" s="25" t="s">
        <v>22</v>
      </c>
    </row>
    <row r="62" spans="1:1">
      <c r="A62" s="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0"/>
  <sheetViews>
    <sheetView zoomScale="90" zoomScaleNormal="90" workbookViewId="0">
      <selection activeCell="E16" sqref="E16"/>
    </sheetView>
  </sheetViews>
  <sheetFormatPr defaultColWidth="9.109375" defaultRowHeight="14.4"/>
  <cols>
    <col min="1" max="1" width="9.109375" style="7"/>
    <col min="2" max="2" width="11.6640625" style="7" bestFit="1" customWidth="1"/>
    <col min="3" max="3" width="10.109375" style="7" bestFit="1" customWidth="1"/>
    <col min="4" max="4" width="8.109375" style="7" bestFit="1" customWidth="1"/>
    <col min="5" max="5" width="26.44140625" style="7" bestFit="1" customWidth="1"/>
    <col min="6" max="6" width="12.44140625" style="7" customWidth="1"/>
    <col min="7" max="7" width="11.44140625" style="7" customWidth="1"/>
    <col min="8" max="16384" width="9.109375" style="7"/>
  </cols>
  <sheetData>
    <row r="1" spans="1:68" s="2" customForma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s="23" customFormat="1" ht="13.2">
      <c r="A2" s="23" t="s">
        <v>89</v>
      </c>
      <c r="B2" s="4" t="s">
        <v>10</v>
      </c>
      <c r="C2" s="4" t="s">
        <v>11</v>
      </c>
      <c r="D2" s="4" t="s">
        <v>12</v>
      </c>
      <c r="E2" s="23" t="s">
        <v>83</v>
      </c>
      <c r="F2" s="23" t="s">
        <v>88</v>
      </c>
      <c r="G2" s="23" t="s">
        <v>13</v>
      </c>
      <c r="H2" s="24">
        <f t="array" ref="H2:BP2">TRANSPOSE(Calcs!P3:P63)</f>
        <v>0.23283078153211345</v>
      </c>
      <c r="I2" s="24">
        <v>0.23237114328812711</v>
      </c>
      <c r="J2" s="24">
        <v>0.23339332386057429</v>
      </c>
      <c r="K2" s="24">
        <v>0.23441550443302148</v>
      </c>
      <c r="L2" s="24">
        <v>0.23544454527776695</v>
      </c>
      <c r="M2" s="24">
        <v>0.23646672585021417</v>
      </c>
      <c r="N2" s="24">
        <v>0.23678915864823435</v>
      </c>
      <c r="O2" s="24">
        <v>0.23706356954016652</v>
      </c>
      <c r="P2" s="24">
        <v>0.23734484070439696</v>
      </c>
      <c r="Q2" s="24">
        <v>0.2376192515963291</v>
      </c>
      <c r="R2" s="24">
        <v>0.23790052276055951</v>
      </c>
      <c r="S2" s="24">
        <v>0.23818179392478994</v>
      </c>
      <c r="T2" s="24">
        <v>0.23846306508902038</v>
      </c>
      <c r="U2" s="24">
        <v>0.2387511965255491</v>
      </c>
      <c r="V2" s="24">
        <v>0.23903246768977957</v>
      </c>
      <c r="W2" s="24">
        <v>0.23938920184929133</v>
      </c>
      <c r="X2" s="24">
        <v>0.24075439603665369</v>
      </c>
      <c r="Y2" s="24">
        <v>0.24212645049631429</v>
      </c>
      <c r="Z2" s="24">
        <v>0.24349164468367668</v>
      </c>
      <c r="AA2" s="24">
        <v>0.24486369914333728</v>
      </c>
      <c r="AB2" s="24">
        <v>0.24622889333069964</v>
      </c>
      <c r="AC2" s="24">
        <v>0.24832813665398043</v>
      </c>
      <c r="AD2" s="24">
        <v>0.25042737997726117</v>
      </c>
      <c r="AE2" s="24">
        <v>0.25252662330054204</v>
      </c>
      <c r="AF2" s="24">
        <v>0.25462586662382281</v>
      </c>
      <c r="AG2" s="24">
        <v>0.25672510994710357</v>
      </c>
      <c r="AH2" s="24">
        <v>0.25867342727982173</v>
      </c>
      <c r="AI2" s="24">
        <v>0.26061488434024149</v>
      </c>
      <c r="AJ2" s="24">
        <v>0.26255634140066136</v>
      </c>
      <c r="AK2" s="24">
        <v>0.26449779846108118</v>
      </c>
      <c r="AL2" s="24">
        <v>0.266439255521501</v>
      </c>
      <c r="AM2" s="24">
        <v>0.27054169835588632</v>
      </c>
      <c r="AN2" s="24">
        <v>0.2747950671808343</v>
      </c>
      <c r="AO2" s="24">
        <v>0.27904157573348398</v>
      </c>
      <c r="AP2" s="24">
        <v>0.28329494455843207</v>
      </c>
      <c r="AQ2" s="24">
        <v>0.2875414531110817</v>
      </c>
      <c r="AR2" s="24">
        <v>0.29066287700680971</v>
      </c>
      <c r="AS2" s="24">
        <v>0.29370197763495803</v>
      </c>
      <c r="AT2" s="24">
        <v>0.29714583432870628</v>
      </c>
      <c r="AU2" s="24">
        <v>0.30068573483463068</v>
      </c>
      <c r="AV2" s="24">
        <v>0.30421877506825684</v>
      </c>
      <c r="AW2" s="24">
        <v>0.30166675377328805</v>
      </c>
      <c r="AX2" s="24">
        <v>0.28780900373071555</v>
      </c>
      <c r="AY2" s="24">
        <v>0.28856363368352889</v>
      </c>
      <c r="AZ2" s="24">
        <v>0.28931826363634222</v>
      </c>
      <c r="BA2" s="24">
        <v>0.29007289358915561</v>
      </c>
      <c r="BB2" s="24">
        <v>0.29113623579539266</v>
      </c>
      <c r="BC2" s="24">
        <v>0.29222701909082283</v>
      </c>
      <c r="BD2" s="24">
        <v>0.29403127070527657</v>
      </c>
      <c r="BE2" s="24">
        <v>0.29600016885488961</v>
      </c>
      <c r="BF2" s="24">
        <v>0.2979690670045026</v>
      </c>
      <c r="BG2" s="24">
        <v>0.30366996404560437</v>
      </c>
      <c r="BH2" s="24">
        <v>0.30525247303420311</v>
      </c>
      <c r="BI2" s="24">
        <v>0.30683498202280185</v>
      </c>
      <c r="BJ2" s="24">
        <v>0.30841749101140065</v>
      </c>
      <c r="BK2" s="24">
        <v>0.31</v>
      </c>
      <c r="BL2" s="24">
        <v>0.31158250898859874</v>
      </c>
      <c r="BM2" s="24">
        <v>0.31316501797719754</v>
      </c>
      <c r="BN2" s="24">
        <v>0.31474752696579689</v>
      </c>
      <c r="BO2" s="24">
        <v>0.31633003595439563</v>
      </c>
      <c r="BP2" s="24">
        <v>0.31791254494299442</v>
      </c>
    </row>
    <row r="3" spans="1:68" s="6" customFormat="1"/>
    <row r="4" spans="1:68" s="6" customFormat="1"/>
    <row r="5" spans="1:68" s="6" customFormat="1"/>
    <row r="6" spans="1:68" s="6" customFormat="1"/>
    <row r="7" spans="1:68" s="6" customFormat="1"/>
    <row r="8" spans="1:68" s="6" customFormat="1"/>
    <row r="9" spans="1:68" s="6" customFormat="1"/>
    <row r="10" spans="1:68" s="6" customFormat="1"/>
    <row r="11" spans="1:68" s="6" customFormat="1"/>
    <row r="12" spans="1:68" s="6" customFormat="1"/>
    <row r="13" spans="1:68" s="6" customFormat="1"/>
    <row r="14" spans="1:68" s="6" customFormat="1"/>
    <row r="15" spans="1:68" s="6" customFormat="1"/>
    <row r="16" spans="1:68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topLeftCell="B24" zoomScale="70" zoomScaleNormal="70" workbookViewId="0">
      <selection activeCell="P42" sqref="P42"/>
    </sheetView>
  </sheetViews>
  <sheetFormatPr defaultColWidth="9.109375" defaultRowHeight="15.6"/>
  <cols>
    <col min="1" max="2" width="9.109375" style="8"/>
    <col min="3" max="3" width="27" style="8" bestFit="1" customWidth="1"/>
    <col min="4" max="4" width="19.109375" style="8" bestFit="1" customWidth="1"/>
    <col min="5" max="5" width="9.109375" style="8"/>
    <col min="6" max="6" width="27" style="8" bestFit="1" customWidth="1"/>
    <col min="7" max="7" width="16.6640625" style="8" bestFit="1" customWidth="1"/>
    <col min="8" max="8" width="9.109375" style="8"/>
    <col min="9" max="9" width="27" style="8" bestFit="1" customWidth="1"/>
    <col min="10" max="10" width="16.6640625" style="8" bestFit="1" customWidth="1"/>
    <col min="11" max="11" width="9.109375" style="8"/>
    <col min="12" max="12" width="27" style="8" bestFit="1" customWidth="1"/>
    <col min="13" max="13" width="21.44140625" style="8" bestFit="1" customWidth="1"/>
    <col min="14" max="14" width="9.109375" style="8"/>
    <col min="15" max="15" width="43" style="8" bestFit="1" customWidth="1"/>
    <col min="16" max="16" width="20.44140625" style="8" bestFit="1" customWidth="1"/>
    <col min="17" max="16384" width="9.109375" style="8"/>
  </cols>
  <sheetData>
    <row r="1" spans="1:16">
      <c r="C1" s="9"/>
      <c r="D1" s="10"/>
    </row>
    <row r="2" spans="1:16" s="11" customFormat="1">
      <c r="A2" s="11" t="s">
        <v>63</v>
      </c>
      <c r="C2" s="11" t="s">
        <v>64</v>
      </c>
      <c r="D2" s="11" t="s">
        <v>65</v>
      </c>
      <c r="F2" s="11" t="s">
        <v>64</v>
      </c>
      <c r="G2" s="11" t="s">
        <v>65</v>
      </c>
      <c r="I2" s="11" t="s">
        <v>64</v>
      </c>
      <c r="J2" s="11" t="s">
        <v>65</v>
      </c>
      <c r="L2" s="11" t="s">
        <v>64</v>
      </c>
      <c r="M2" s="11" t="s">
        <v>65</v>
      </c>
      <c r="O2" s="11" t="s">
        <v>87</v>
      </c>
      <c r="P2" s="11" t="s">
        <v>66</v>
      </c>
    </row>
    <row r="3" spans="1:16">
      <c r="A3" s="8">
        <v>1960</v>
      </c>
      <c r="C3" s="12">
        <v>0.33939000000000002</v>
      </c>
      <c r="D3" s="13" t="s">
        <v>67</v>
      </c>
      <c r="F3" s="12">
        <v>0.33700000000000002</v>
      </c>
      <c r="G3" s="8" t="s">
        <v>68</v>
      </c>
      <c r="L3" s="12">
        <f>C3</f>
        <v>0.33939000000000002</v>
      </c>
      <c r="M3" s="14" t="s">
        <v>67</v>
      </c>
      <c r="O3" s="15">
        <f t="shared" ref="O3:O57" si="0">L3/L$58</f>
        <v>0.75106703720036594</v>
      </c>
      <c r="P3" s="12">
        <f>O3*Holmberg_2017!$D$5</f>
        <v>0.23283078153211345</v>
      </c>
    </row>
    <row r="4" spans="1:16">
      <c r="A4" s="8">
        <v>1961</v>
      </c>
      <c r="C4" s="12">
        <v>0.33872000000000002</v>
      </c>
      <c r="D4" s="13" t="s">
        <v>67</v>
      </c>
      <c r="F4" s="12">
        <v>0.33800000000000002</v>
      </c>
      <c r="G4" s="8" t="s">
        <v>68</v>
      </c>
      <c r="L4" s="12">
        <f t="shared" ref="L4:L53" si="1">C4</f>
        <v>0.33872000000000002</v>
      </c>
      <c r="M4" s="14" t="s">
        <v>67</v>
      </c>
      <c r="O4" s="15">
        <f t="shared" si="0"/>
        <v>0.74958433318750683</v>
      </c>
      <c r="P4" s="12">
        <f>O4*Holmberg_2017!$D$5</f>
        <v>0.23237114328812711</v>
      </c>
    </row>
    <row r="5" spans="1:16">
      <c r="A5" s="8">
        <v>1962</v>
      </c>
      <c r="C5" s="12">
        <v>0.34021000000000001</v>
      </c>
      <c r="D5" s="13" t="s">
        <v>67</v>
      </c>
      <c r="F5" s="12">
        <v>0.33800000000000002</v>
      </c>
      <c r="G5" s="8" t="s">
        <v>68</v>
      </c>
      <c r="L5" s="12">
        <f t="shared" si="1"/>
        <v>0.34021000000000001</v>
      </c>
      <c r="M5" s="14" t="s">
        <v>67</v>
      </c>
      <c r="O5" s="15">
        <f t="shared" si="0"/>
        <v>0.75288168987282034</v>
      </c>
      <c r="P5" s="12">
        <f>O5*Holmberg_2017!$D$5</f>
        <v>0.23339332386057429</v>
      </c>
    </row>
    <row r="6" spans="1:16">
      <c r="A6" s="8">
        <v>1963</v>
      </c>
      <c r="C6" s="12">
        <v>0.3417</v>
      </c>
      <c r="D6" s="13" t="s">
        <v>67</v>
      </c>
      <c r="F6" s="12">
        <v>0.33900000000000002</v>
      </c>
      <c r="G6" s="8" t="s">
        <v>68</v>
      </c>
      <c r="L6" s="12">
        <f t="shared" si="1"/>
        <v>0.3417</v>
      </c>
      <c r="M6" s="14" t="s">
        <v>67</v>
      </c>
      <c r="O6" s="15">
        <f t="shared" si="0"/>
        <v>0.75617904655813384</v>
      </c>
      <c r="P6" s="12">
        <f>O6*Holmberg_2017!$D$5</f>
        <v>0.23441550443302148</v>
      </c>
    </row>
    <row r="7" spans="1:16">
      <c r="A7" s="8">
        <v>1964</v>
      </c>
      <c r="C7" s="12">
        <v>0.34320000000000001</v>
      </c>
      <c r="D7" s="13" t="s">
        <v>67</v>
      </c>
      <c r="F7" s="12">
        <v>0.33900000000000002</v>
      </c>
      <c r="G7" s="8" t="s">
        <v>68</v>
      </c>
      <c r="L7" s="12">
        <f t="shared" si="1"/>
        <v>0.34320000000000001</v>
      </c>
      <c r="M7" s="14" t="s">
        <v>67</v>
      </c>
      <c r="O7" s="15">
        <f t="shared" si="0"/>
        <v>0.759498533154087</v>
      </c>
      <c r="P7" s="12">
        <f>O7*Holmberg_2017!$D$5</f>
        <v>0.23544454527776695</v>
      </c>
    </row>
    <row r="8" spans="1:16">
      <c r="A8" s="8">
        <v>1965</v>
      </c>
      <c r="C8" s="12">
        <v>0.34469</v>
      </c>
      <c r="D8" s="13" t="s">
        <v>67</v>
      </c>
      <c r="F8" s="12">
        <v>0.34</v>
      </c>
      <c r="G8" s="8" t="s">
        <v>68</v>
      </c>
      <c r="L8" s="12">
        <f t="shared" si="1"/>
        <v>0.34469</v>
      </c>
      <c r="M8" s="14" t="s">
        <v>67</v>
      </c>
      <c r="O8" s="15">
        <f t="shared" si="0"/>
        <v>0.7627958898394005</v>
      </c>
      <c r="P8" s="12">
        <f>O8*Holmberg_2017!$D$5</f>
        <v>0.23646672585021417</v>
      </c>
    </row>
    <row r="9" spans="1:16">
      <c r="A9" s="8">
        <v>1966</v>
      </c>
      <c r="C9" s="12">
        <v>0.34515999999999997</v>
      </c>
      <c r="D9" s="13" t="s">
        <v>67</v>
      </c>
      <c r="F9" s="12">
        <v>0.34100000000000003</v>
      </c>
      <c r="G9" s="8" t="s">
        <v>68</v>
      </c>
      <c r="L9" s="12">
        <f t="shared" si="1"/>
        <v>0.34515999999999997</v>
      </c>
      <c r="M9" s="14" t="s">
        <v>67</v>
      </c>
      <c r="O9" s="15">
        <f t="shared" si="0"/>
        <v>0.76383599563946569</v>
      </c>
      <c r="P9" s="12">
        <f>O9*Holmberg_2017!$D$5</f>
        <v>0.23678915864823435</v>
      </c>
    </row>
    <row r="10" spans="1:16">
      <c r="A10" s="8">
        <v>1967</v>
      </c>
      <c r="C10" s="12">
        <v>0.34555999999999998</v>
      </c>
      <c r="D10" s="13" t="s">
        <v>67</v>
      </c>
      <c r="F10" s="12">
        <v>0.34200000000000003</v>
      </c>
      <c r="G10" s="8" t="s">
        <v>68</v>
      </c>
      <c r="L10" s="12">
        <f t="shared" si="1"/>
        <v>0.34555999999999998</v>
      </c>
      <c r="M10" s="14" t="s">
        <v>67</v>
      </c>
      <c r="O10" s="15">
        <f t="shared" si="0"/>
        <v>0.76472119206505329</v>
      </c>
      <c r="P10" s="12">
        <f>O10*Holmberg_2017!$D$5</f>
        <v>0.23706356954016652</v>
      </c>
    </row>
    <row r="11" spans="1:16">
      <c r="A11" s="8">
        <v>1968</v>
      </c>
      <c r="C11" s="12">
        <v>0.34597</v>
      </c>
      <c r="D11" s="13" t="s">
        <v>67</v>
      </c>
      <c r="F11" s="12">
        <v>0.34200000000000003</v>
      </c>
      <c r="G11" s="8" t="s">
        <v>68</v>
      </c>
      <c r="L11" s="12">
        <f t="shared" si="1"/>
        <v>0.34597</v>
      </c>
      <c r="M11" s="14" t="s">
        <v>67</v>
      </c>
      <c r="O11" s="15">
        <f t="shared" si="0"/>
        <v>0.76562851840128054</v>
      </c>
      <c r="P11" s="12">
        <f>O11*Holmberg_2017!$D$5</f>
        <v>0.23734484070439696</v>
      </c>
    </row>
    <row r="12" spans="1:16">
      <c r="A12" s="8">
        <v>1969</v>
      </c>
      <c r="C12" s="12">
        <v>0.34637000000000001</v>
      </c>
      <c r="D12" s="13" t="s">
        <v>67</v>
      </c>
      <c r="F12" s="12">
        <v>0.34300000000000003</v>
      </c>
      <c r="G12" s="8" t="s">
        <v>68</v>
      </c>
      <c r="L12" s="12">
        <f t="shared" si="1"/>
        <v>0.34637000000000001</v>
      </c>
      <c r="M12" s="14" t="s">
        <v>67</v>
      </c>
      <c r="O12" s="15">
        <f t="shared" si="0"/>
        <v>0.76651371482686803</v>
      </c>
      <c r="P12" s="12">
        <f>O12*Holmberg_2017!$D$5</f>
        <v>0.2376192515963291</v>
      </c>
    </row>
    <row r="13" spans="1:16">
      <c r="A13" s="8">
        <v>1970</v>
      </c>
      <c r="C13" s="12">
        <v>0.34677999999999998</v>
      </c>
      <c r="D13" s="13" t="s">
        <v>67</v>
      </c>
      <c r="F13" s="12">
        <v>0.34399999999999997</v>
      </c>
      <c r="G13" s="8" t="s">
        <v>68</v>
      </c>
      <c r="I13" s="12">
        <v>0.40958</v>
      </c>
      <c r="J13" s="8" t="s">
        <v>69</v>
      </c>
      <c r="L13" s="12">
        <f t="shared" si="1"/>
        <v>0.34677999999999998</v>
      </c>
      <c r="M13" s="14" t="s">
        <v>67</v>
      </c>
      <c r="O13" s="15">
        <f t="shared" si="0"/>
        <v>0.76742104116309517</v>
      </c>
      <c r="P13" s="12">
        <f>O13*Holmberg_2017!$D$5</f>
        <v>0.23790052276055951</v>
      </c>
    </row>
    <row r="14" spans="1:16">
      <c r="A14" s="8">
        <v>1971</v>
      </c>
      <c r="C14" s="12">
        <v>0.34719</v>
      </c>
      <c r="D14" s="13" t="s">
        <v>67</v>
      </c>
      <c r="F14" s="12">
        <v>0.34599999999999997</v>
      </c>
      <c r="G14" s="8" t="s">
        <v>68</v>
      </c>
      <c r="I14" s="12">
        <v>0.41100999999999999</v>
      </c>
      <c r="J14" s="8" t="s">
        <v>69</v>
      </c>
      <c r="L14" s="12">
        <f t="shared" si="1"/>
        <v>0.34719</v>
      </c>
      <c r="M14" s="14" t="s">
        <v>67</v>
      </c>
      <c r="O14" s="15">
        <f t="shared" si="0"/>
        <v>0.76832836749932243</v>
      </c>
      <c r="P14" s="12">
        <f>O14*Holmberg_2017!$D$5</f>
        <v>0.23818179392478994</v>
      </c>
    </row>
    <row r="15" spans="1:16">
      <c r="A15" s="8">
        <v>1972</v>
      </c>
      <c r="C15" s="12">
        <v>0.34759999999999996</v>
      </c>
      <c r="D15" s="13" t="s">
        <v>67</v>
      </c>
      <c r="F15" s="12">
        <v>0.34699999999999998</v>
      </c>
      <c r="G15" s="8" t="s">
        <v>68</v>
      </c>
      <c r="I15" s="12">
        <v>0.41243000000000002</v>
      </c>
      <c r="J15" s="8" t="s">
        <v>69</v>
      </c>
      <c r="L15" s="12">
        <f t="shared" si="1"/>
        <v>0.34759999999999996</v>
      </c>
      <c r="M15" s="14" t="s">
        <v>67</v>
      </c>
      <c r="O15" s="15">
        <f t="shared" si="0"/>
        <v>0.76923569383554957</v>
      </c>
      <c r="P15" s="12">
        <f>O15*Holmberg_2017!$D$5</f>
        <v>0.23846306508902038</v>
      </c>
    </row>
    <row r="16" spans="1:16">
      <c r="A16" s="8">
        <v>1973</v>
      </c>
      <c r="C16" s="12">
        <v>0.34802</v>
      </c>
      <c r="D16" s="13" t="s">
        <v>67</v>
      </c>
      <c r="F16" s="12">
        <v>0.34899999999999998</v>
      </c>
      <c r="G16" s="8" t="s">
        <v>68</v>
      </c>
      <c r="I16" s="12">
        <v>0.41386000000000001</v>
      </c>
      <c r="J16" s="8" t="s">
        <v>69</v>
      </c>
      <c r="L16" s="12">
        <f t="shared" si="1"/>
        <v>0.34802</v>
      </c>
      <c r="M16" s="14" t="s">
        <v>67</v>
      </c>
      <c r="O16" s="15">
        <f t="shared" si="0"/>
        <v>0.77016515008241648</v>
      </c>
      <c r="P16" s="12">
        <f>O16*Holmberg_2017!$D$5</f>
        <v>0.2387511965255491</v>
      </c>
    </row>
    <row r="17" spans="1:16">
      <c r="A17" s="8">
        <v>1974</v>
      </c>
      <c r="C17" s="12">
        <v>0.34843000000000002</v>
      </c>
      <c r="D17" s="13" t="s">
        <v>67</v>
      </c>
      <c r="F17" s="12">
        <v>0.35</v>
      </c>
      <c r="G17" s="8" t="s">
        <v>68</v>
      </c>
      <c r="I17" s="12">
        <v>0.41529000000000005</v>
      </c>
      <c r="J17" s="8" t="s">
        <v>69</v>
      </c>
      <c r="L17" s="12">
        <f t="shared" si="1"/>
        <v>0.34843000000000002</v>
      </c>
      <c r="M17" s="14" t="s">
        <v>67</v>
      </c>
      <c r="O17" s="15">
        <f t="shared" si="0"/>
        <v>0.77107247641864374</v>
      </c>
      <c r="P17" s="12">
        <f>O17*Holmberg_2017!$D$5</f>
        <v>0.23903246768977957</v>
      </c>
    </row>
    <row r="18" spans="1:16">
      <c r="A18" s="8">
        <v>1975</v>
      </c>
      <c r="C18" s="12">
        <v>0.34895000000000004</v>
      </c>
      <c r="D18" s="13" t="s">
        <v>67</v>
      </c>
      <c r="F18" s="12">
        <v>0.35199999999999998</v>
      </c>
      <c r="G18" s="8" t="s">
        <v>68</v>
      </c>
      <c r="I18" s="12">
        <v>0.41670999999999997</v>
      </c>
      <c r="J18" s="8" t="s">
        <v>69</v>
      </c>
      <c r="L18" s="12">
        <f t="shared" si="1"/>
        <v>0.34895000000000004</v>
      </c>
      <c r="M18" s="14" t="s">
        <v>67</v>
      </c>
      <c r="O18" s="15">
        <f t="shared" si="0"/>
        <v>0.77222323177190755</v>
      </c>
      <c r="P18" s="12">
        <f>O18*Holmberg_2017!$D$5</f>
        <v>0.23938920184929133</v>
      </c>
    </row>
    <row r="19" spans="1:16">
      <c r="A19" s="8">
        <v>1976</v>
      </c>
      <c r="C19" s="12">
        <v>0.35094000000000003</v>
      </c>
      <c r="D19" s="13" t="s">
        <v>67</v>
      </c>
      <c r="F19" s="12">
        <v>0.35299999999999998</v>
      </c>
      <c r="G19" s="8" t="s">
        <v>68</v>
      </c>
      <c r="I19" s="12">
        <v>0.41840000000000005</v>
      </c>
      <c r="J19" s="8" t="s">
        <v>69</v>
      </c>
      <c r="L19" s="12">
        <f t="shared" si="1"/>
        <v>0.35094000000000003</v>
      </c>
      <c r="M19" s="14" t="s">
        <v>67</v>
      </c>
      <c r="O19" s="15">
        <f t="shared" si="0"/>
        <v>0.77662708398920544</v>
      </c>
      <c r="P19" s="12">
        <f>O19*Holmberg_2017!$D$5</f>
        <v>0.24075439603665369</v>
      </c>
    </row>
    <row r="20" spans="1:16">
      <c r="A20" s="8">
        <v>1977</v>
      </c>
      <c r="C20" s="12">
        <v>0.35293999999999998</v>
      </c>
      <c r="D20" s="13" t="s">
        <v>67</v>
      </c>
      <c r="F20" s="12">
        <v>0.35499999999999998</v>
      </c>
      <c r="G20" s="8" t="s">
        <v>68</v>
      </c>
      <c r="I20" s="12">
        <v>0.42009999999999997</v>
      </c>
      <c r="J20" s="8" t="s">
        <v>69</v>
      </c>
      <c r="L20" s="12">
        <f t="shared" si="1"/>
        <v>0.35293999999999998</v>
      </c>
      <c r="M20" s="14" t="s">
        <v>67</v>
      </c>
      <c r="O20" s="15">
        <f t="shared" si="0"/>
        <v>0.78105306611714287</v>
      </c>
      <c r="P20" s="12">
        <f>O20*Holmberg_2017!$D$5</f>
        <v>0.24212645049631429</v>
      </c>
    </row>
    <row r="21" spans="1:16">
      <c r="A21" s="8">
        <v>1978</v>
      </c>
      <c r="C21" s="12">
        <v>0.35493000000000002</v>
      </c>
      <c r="D21" s="13" t="s">
        <v>67</v>
      </c>
      <c r="F21" s="12">
        <v>0.35699999999999998</v>
      </c>
      <c r="G21" s="8" t="s">
        <v>68</v>
      </c>
      <c r="I21" s="12">
        <v>0.42180000000000001</v>
      </c>
      <c r="J21" s="8" t="s">
        <v>69</v>
      </c>
      <c r="L21" s="12">
        <f t="shared" si="1"/>
        <v>0.35493000000000002</v>
      </c>
      <c r="M21" s="14" t="s">
        <v>67</v>
      </c>
      <c r="O21" s="15">
        <f t="shared" si="0"/>
        <v>0.78545691833444087</v>
      </c>
      <c r="P21" s="12">
        <f>O21*Holmberg_2017!$D$5</f>
        <v>0.24349164468367668</v>
      </c>
    </row>
    <row r="22" spans="1:16">
      <c r="A22" s="8">
        <v>1979</v>
      </c>
      <c r="C22" s="12">
        <v>0.35692999999999997</v>
      </c>
      <c r="D22" s="13" t="s">
        <v>67</v>
      </c>
      <c r="F22" s="12">
        <v>0.35899999999999999</v>
      </c>
      <c r="G22" s="8" t="s">
        <v>68</v>
      </c>
      <c r="I22" s="12">
        <v>0.42349999999999999</v>
      </c>
      <c r="J22" s="8" t="s">
        <v>69</v>
      </c>
      <c r="L22" s="12">
        <f t="shared" si="1"/>
        <v>0.35692999999999997</v>
      </c>
      <c r="M22" s="14" t="s">
        <v>67</v>
      </c>
      <c r="O22" s="15">
        <f t="shared" si="0"/>
        <v>0.7898829004623783</v>
      </c>
      <c r="P22" s="12">
        <f>O22*Holmberg_2017!$D$5</f>
        <v>0.24486369914333728</v>
      </c>
    </row>
    <row r="23" spans="1:16">
      <c r="A23" s="8">
        <v>1980</v>
      </c>
      <c r="C23" s="12">
        <v>0.35892000000000002</v>
      </c>
      <c r="D23" s="13" t="s">
        <v>67</v>
      </c>
      <c r="F23" s="12">
        <v>0.36099999999999999</v>
      </c>
      <c r="G23" s="8" t="s">
        <v>68</v>
      </c>
      <c r="I23" s="12">
        <v>0.42523000000000005</v>
      </c>
      <c r="J23" s="8" t="s">
        <v>69</v>
      </c>
      <c r="L23" s="12">
        <f t="shared" si="1"/>
        <v>0.35892000000000002</v>
      </c>
      <c r="M23" s="14" t="s">
        <v>67</v>
      </c>
      <c r="O23" s="15">
        <f t="shared" si="0"/>
        <v>0.7942867526796763</v>
      </c>
      <c r="P23" s="12">
        <f>O23*Holmberg_2017!$D$5</f>
        <v>0.24622889333069964</v>
      </c>
    </row>
    <row r="24" spans="1:16">
      <c r="A24" s="8">
        <v>1981</v>
      </c>
      <c r="C24" s="12">
        <v>0.36198000000000002</v>
      </c>
      <c r="D24" s="13" t="s">
        <v>67</v>
      </c>
      <c r="F24" s="12">
        <v>0.36399999999999999</v>
      </c>
      <c r="G24" s="8" t="s">
        <v>68</v>
      </c>
      <c r="I24" s="12">
        <v>0.42771999999999999</v>
      </c>
      <c r="J24" s="8" t="s">
        <v>69</v>
      </c>
      <c r="L24" s="12">
        <f t="shared" si="1"/>
        <v>0.36198000000000002</v>
      </c>
      <c r="M24" s="14" t="s">
        <v>67</v>
      </c>
      <c r="O24" s="15">
        <f>L24/L$58</f>
        <v>0.80105850533542078</v>
      </c>
      <c r="P24" s="12">
        <f>O24*Holmberg_2017!$D$5</f>
        <v>0.24832813665398043</v>
      </c>
    </row>
    <row r="25" spans="1:16">
      <c r="A25" s="8">
        <v>1982</v>
      </c>
      <c r="C25" s="12">
        <v>0.36503999999999998</v>
      </c>
      <c r="D25" s="13" t="s">
        <v>67</v>
      </c>
      <c r="F25" s="12">
        <v>0.36599999999999999</v>
      </c>
      <c r="G25" s="8" t="s">
        <v>68</v>
      </c>
      <c r="I25" s="12">
        <v>0.43021999999999999</v>
      </c>
      <c r="J25" s="8" t="s">
        <v>69</v>
      </c>
      <c r="L25" s="12">
        <f t="shared" si="1"/>
        <v>0.36503999999999998</v>
      </c>
      <c r="M25" s="14" t="s">
        <v>67</v>
      </c>
      <c r="O25" s="15">
        <f t="shared" si="0"/>
        <v>0.80783025799116515</v>
      </c>
      <c r="P25" s="12">
        <f>O25*Holmberg_2017!$D$5</f>
        <v>0.25042737997726117</v>
      </c>
    </row>
    <row r="26" spans="1:16">
      <c r="A26" s="8">
        <v>1983</v>
      </c>
      <c r="C26" s="12">
        <v>0.36810000000000004</v>
      </c>
      <c r="D26" s="13" t="s">
        <v>67</v>
      </c>
      <c r="F26" s="12">
        <v>0.36899999999999999</v>
      </c>
      <c r="G26" s="8" t="s">
        <v>68</v>
      </c>
      <c r="I26" s="12">
        <v>0.43271999999999999</v>
      </c>
      <c r="J26" s="8" t="s">
        <v>69</v>
      </c>
      <c r="L26" s="12">
        <f t="shared" si="1"/>
        <v>0.36810000000000004</v>
      </c>
      <c r="M26" s="14" t="s">
        <v>67</v>
      </c>
      <c r="O26" s="15">
        <f t="shared" si="0"/>
        <v>0.81460201064690985</v>
      </c>
      <c r="P26" s="12">
        <f>O26*Holmberg_2017!$D$5</f>
        <v>0.25252662330054204</v>
      </c>
    </row>
    <row r="27" spans="1:16">
      <c r="A27" s="8">
        <v>1984</v>
      </c>
      <c r="C27" s="12">
        <v>0.37115999999999999</v>
      </c>
      <c r="D27" s="13" t="s">
        <v>67</v>
      </c>
      <c r="F27" s="12">
        <v>0.372</v>
      </c>
      <c r="G27" s="8" t="s">
        <v>68</v>
      </c>
      <c r="I27" s="12">
        <v>0.43520999999999999</v>
      </c>
      <c r="J27" s="8" t="s">
        <v>69</v>
      </c>
      <c r="L27" s="12">
        <f t="shared" si="1"/>
        <v>0.37115999999999999</v>
      </c>
      <c r="M27" s="14" t="s">
        <v>67</v>
      </c>
      <c r="O27" s="15">
        <f t="shared" si="0"/>
        <v>0.82137376330265421</v>
      </c>
      <c r="P27" s="12">
        <f>O27*Holmberg_2017!$D$5</f>
        <v>0.25462586662382281</v>
      </c>
    </row>
    <row r="28" spans="1:16">
      <c r="A28" s="8">
        <v>1985</v>
      </c>
      <c r="C28" s="12">
        <v>0.37422</v>
      </c>
      <c r="D28" s="13" t="s">
        <v>67</v>
      </c>
      <c r="F28" s="12">
        <v>0.375</v>
      </c>
      <c r="G28" s="8" t="s">
        <v>68</v>
      </c>
      <c r="I28" s="12">
        <v>0.43770999999999999</v>
      </c>
      <c r="J28" s="8" t="s">
        <v>69</v>
      </c>
      <c r="L28" s="12">
        <f t="shared" si="1"/>
        <v>0.37422</v>
      </c>
      <c r="M28" s="14" t="s">
        <v>67</v>
      </c>
      <c r="O28" s="15">
        <f t="shared" si="0"/>
        <v>0.82814551595839869</v>
      </c>
      <c r="P28" s="12">
        <f>O28*Holmberg_2017!$D$5</f>
        <v>0.25672510994710357</v>
      </c>
    </row>
    <row r="29" spans="1:16">
      <c r="A29" s="8">
        <v>1986</v>
      </c>
      <c r="C29" s="12">
        <v>0.37706000000000001</v>
      </c>
      <c r="D29" s="13" t="s">
        <v>67</v>
      </c>
      <c r="F29" s="12">
        <v>0.379</v>
      </c>
      <c r="G29" s="8" t="s">
        <v>68</v>
      </c>
      <c r="I29" s="12">
        <v>0.44091999999999998</v>
      </c>
      <c r="J29" s="8" t="s">
        <v>69</v>
      </c>
      <c r="L29" s="12">
        <f t="shared" si="1"/>
        <v>0.37706000000000001</v>
      </c>
      <c r="M29" s="14" t="s">
        <v>67</v>
      </c>
      <c r="O29" s="15">
        <f t="shared" si="0"/>
        <v>0.83443041058007006</v>
      </c>
      <c r="P29" s="12">
        <f>O29*Holmberg_2017!$D$5</f>
        <v>0.25867342727982173</v>
      </c>
    </row>
    <row r="30" spans="1:16">
      <c r="A30" s="8">
        <v>1987</v>
      </c>
      <c r="C30" s="12">
        <v>0.37988999999999995</v>
      </c>
      <c r="D30" s="13" t="s">
        <v>67</v>
      </c>
      <c r="F30" s="12">
        <v>0.38200000000000001</v>
      </c>
      <c r="G30" s="8" t="s">
        <v>68</v>
      </c>
      <c r="I30" s="12">
        <v>0.44412999999999997</v>
      </c>
      <c r="J30" s="8" t="s">
        <v>69</v>
      </c>
      <c r="L30" s="12">
        <f t="shared" si="1"/>
        <v>0.37988999999999995</v>
      </c>
      <c r="M30" s="14" t="s">
        <v>67</v>
      </c>
      <c r="O30" s="15">
        <f t="shared" si="0"/>
        <v>0.84069317529110155</v>
      </c>
      <c r="P30" s="12">
        <f>O30*Holmberg_2017!$D$5</f>
        <v>0.26061488434024149</v>
      </c>
    </row>
    <row r="31" spans="1:16">
      <c r="A31" s="8">
        <v>1988</v>
      </c>
      <c r="C31" s="12">
        <v>0.38272</v>
      </c>
      <c r="D31" s="13" t="s">
        <v>67</v>
      </c>
      <c r="F31" s="12">
        <v>0.38600000000000001</v>
      </c>
      <c r="G31" s="8" t="s">
        <v>68</v>
      </c>
      <c r="I31" s="12">
        <v>0.44734000000000002</v>
      </c>
      <c r="J31" s="8" t="s">
        <v>69</v>
      </c>
      <c r="L31" s="12">
        <f t="shared" si="1"/>
        <v>0.38272</v>
      </c>
      <c r="M31" s="14" t="s">
        <v>67</v>
      </c>
      <c r="O31" s="15">
        <f t="shared" si="0"/>
        <v>0.84695594000213337</v>
      </c>
      <c r="P31" s="12">
        <f>O31*Holmberg_2017!$D$5</f>
        <v>0.26255634140066136</v>
      </c>
    </row>
    <row r="32" spans="1:16">
      <c r="A32" s="8">
        <v>1989</v>
      </c>
      <c r="C32" s="12">
        <v>0.38555</v>
      </c>
      <c r="D32" s="13" t="s">
        <v>67</v>
      </c>
      <c r="F32" s="12">
        <v>0.39</v>
      </c>
      <c r="G32" s="8" t="s">
        <v>68</v>
      </c>
      <c r="I32" s="12">
        <v>0.45055000000000001</v>
      </c>
      <c r="J32" s="8" t="s">
        <v>69</v>
      </c>
      <c r="L32" s="12">
        <f t="shared" si="1"/>
        <v>0.38555</v>
      </c>
      <c r="M32" s="14" t="s">
        <v>67</v>
      </c>
      <c r="O32" s="15">
        <f t="shared" si="0"/>
        <v>0.85321870471316508</v>
      </c>
      <c r="P32" s="12">
        <f>O32*Holmberg_2017!$D$5</f>
        <v>0.26449779846108118</v>
      </c>
    </row>
    <row r="33" spans="1:16">
      <c r="A33" s="8">
        <v>1990</v>
      </c>
      <c r="C33" s="12">
        <v>0.38838</v>
      </c>
      <c r="D33" s="13" t="s">
        <v>67</v>
      </c>
      <c r="F33" s="12">
        <v>0.39300000000000002</v>
      </c>
      <c r="G33" s="8" t="s">
        <v>68</v>
      </c>
      <c r="I33" s="12">
        <v>0.45376</v>
      </c>
      <c r="J33" s="8" t="s">
        <v>69</v>
      </c>
      <c r="L33" s="12">
        <f t="shared" si="1"/>
        <v>0.38838</v>
      </c>
      <c r="M33" s="14" t="s">
        <v>67</v>
      </c>
      <c r="O33" s="15">
        <f t="shared" si="0"/>
        <v>0.85948146942419668</v>
      </c>
      <c r="P33" s="12">
        <f>O33*Holmberg_2017!$D$5</f>
        <v>0.266439255521501</v>
      </c>
    </row>
    <row r="34" spans="1:16">
      <c r="A34" s="8">
        <v>1991</v>
      </c>
      <c r="C34" s="12">
        <v>0.39435999999999999</v>
      </c>
      <c r="D34" s="13" t="s">
        <v>67</v>
      </c>
      <c r="F34" s="12">
        <v>0.39800000000000002</v>
      </c>
      <c r="G34" s="8" t="s">
        <v>68</v>
      </c>
      <c r="I34" s="12">
        <v>0.45754</v>
      </c>
      <c r="J34" s="8" t="s">
        <v>69</v>
      </c>
      <c r="L34" s="12">
        <f t="shared" si="1"/>
        <v>0.39435999999999999</v>
      </c>
      <c r="M34" s="14" t="s">
        <v>67</v>
      </c>
      <c r="O34" s="15">
        <f t="shared" si="0"/>
        <v>0.87271515598673</v>
      </c>
      <c r="P34" s="12">
        <f>O34*Holmberg_2017!$D$5</f>
        <v>0.27054169835588632</v>
      </c>
    </row>
    <row r="35" spans="1:16">
      <c r="A35" s="8">
        <v>1992</v>
      </c>
      <c r="C35" s="12">
        <v>0.40055999999999997</v>
      </c>
      <c r="D35" s="13" t="s">
        <v>67</v>
      </c>
      <c r="F35" s="12">
        <v>0.40200000000000002</v>
      </c>
      <c r="G35" s="8" t="s">
        <v>68</v>
      </c>
      <c r="I35" s="12">
        <v>0.46134000000000003</v>
      </c>
      <c r="J35" s="8" t="s">
        <v>69</v>
      </c>
      <c r="L35" s="12">
        <f t="shared" si="1"/>
        <v>0.40055999999999997</v>
      </c>
      <c r="M35" s="14" t="s">
        <v>67</v>
      </c>
      <c r="O35" s="15">
        <f t="shared" si="0"/>
        <v>0.88643570058333643</v>
      </c>
      <c r="P35" s="12">
        <f>O35*Holmberg_2017!$D$5</f>
        <v>0.2747950671808343</v>
      </c>
    </row>
    <row r="36" spans="1:16">
      <c r="A36" s="8">
        <v>1993</v>
      </c>
      <c r="C36" s="12">
        <v>0.40674999999999994</v>
      </c>
      <c r="D36" s="13" t="s">
        <v>67</v>
      </c>
      <c r="F36" s="12">
        <v>0.40699999999999997</v>
      </c>
      <c r="G36" s="8" t="s">
        <v>68</v>
      </c>
      <c r="I36" s="12">
        <v>0.46515000000000001</v>
      </c>
      <c r="J36" s="8" t="s">
        <v>69</v>
      </c>
      <c r="L36" s="12">
        <f t="shared" si="1"/>
        <v>0.40674999999999994</v>
      </c>
      <c r="M36" s="14" t="s">
        <v>67</v>
      </c>
      <c r="O36" s="15">
        <f t="shared" si="0"/>
        <v>0.90013411526930309</v>
      </c>
      <c r="P36" s="12">
        <f>O36*Holmberg_2017!$D$5</f>
        <v>0.27904157573348398</v>
      </c>
    </row>
    <row r="37" spans="1:16">
      <c r="A37" s="8">
        <v>1994</v>
      </c>
      <c r="C37" s="12">
        <v>0.41295000000000004</v>
      </c>
      <c r="D37" s="13" t="s">
        <v>67</v>
      </c>
      <c r="F37" s="12">
        <v>0.41099999999999998</v>
      </c>
      <c r="G37" s="8" t="s">
        <v>68</v>
      </c>
      <c r="I37" s="12">
        <v>0.46895000000000003</v>
      </c>
      <c r="J37" s="8" t="s">
        <v>69</v>
      </c>
      <c r="L37" s="12">
        <f t="shared" si="1"/>
        <v>0.41295000000000004</v>
      </c>
      <c r="M37" s="14" t="s">
        <v>67</v>
      </c>
      <c r="O37" s="15">
        <f t="shared" si="0"/>
        <v>0.91385465986590986</v>
      </c>
      <c r="P37" s="12">
        <f>O37*Holmberg_2017!$D$5</f>
        <v>0.28329494455843207</v>
      </c>
    </row>
    <row r="38" spans="1:16">
      <c r="A38" s="8">
        <v>1995</v>
      </c>
      <c r="C38" s="12">
        <v>0.41914000000000001</v>
      </c>
      <c r="D38" s="13" t="s">
        <v>67</v>
      </c>
      <c r="F38" s="12">
        <v>0.41599999999999998</v>
      </c>
      <c r="G38" s="8" t="s">
        <v>68</v>
      </c>
      <c r="I38" s="12">
        <v>0.47276000000000001</v>
      </c>
      <c r="J38" s="8" t="s">
        <v>69</v>
      </c>
      <c r="L38" s="12">
        <f t="shared" si="1"/>
        <v>0.41914000000000001</v>
      </c>
      <c r="M38" s="14" t="s">
        <v>67</v>
      </c>
      <c r="O38" s="15">
        <f t="shared" si="0"/>
        <v>0.92755307455187652</v>
      </c>
      <c r="P38" s="12">
        <f>O38*Holmberg_2017!$D$5</f>
        <v>0.2875414531110817</v>
      </c>
    </row>
    <row r="39" spans="1:16">
      <c r="A39" s="8">
        <v>1996</v>
      </c>
      <c r="C39" s="12">
        <v>0.42369000000000001</v>
      </c>
      <c r="D39" s="13" t="s">
        <v>67</v>
      </c>
      <c r="F39" s="12">
        <v>0.42</v>
      </c>
      <c r="G39" s="8" t="s">
        <v>68</v>
      </c>
      <c r="I39" s="12">
        <v>0.47700000000000004</v>
      </c>
      <c r="J39" s="8" t="s">
        <v>69</v>
      </c>
      <c r="L39" s="12">
        <f t="shared" si="1"/>
        <v>0.42369000000000001</v>
      </c>
      <c r="M39" s="14" t="s">
        <v>67</v>
      </c>
      <c r="O39" s="15">
        <f t="shared" si="0"/>
        <v>0.9376221838929345</v>
      </c>
      <c r="P39" s="12">
        <f>O39*Holmberg_2017!$D$5</f>
        <v>0.29066287700680971</v>
      </c>
    </row>
    <row r="40" spans="1:16">
      <c r="A40" s="8">
        <v>1997</v>
      </c>
      <c r="C40" s="12">
        <v>0.42812</v>
      </c>
      <c r="D40" s="13" t="s">
        <v>67</v>
      </c>
      <c r="F40" s="12">
        <v>0.42399999999999999</v>
      </c>
      <c r="G40" s="8" t="s">
        <v>68</v>
      </c>
      <c r="I40" s="12">
        <v>0.48127999999999999</v>
      </c>
      <c r="J40" s="8" t="s">
        <v>69</v>
      </c>
      <c r="L40" s="12">
        <f t="shared" si="1"/>
        <v>0.42812</v>
      </c>
      <c r="M40" s="14" t="s">
        <v>67</v>
      </c>
      <c r="O40" s="15">
        <f t="shared" si="0"/>
        <v>0.94742573430631616</v>
      </c>
      <c r="P40" s="12">
        <f>O40*Holmberg_2017!$D$5</f>
        <v>0.29370197763495803</v>
      </c>
    </row>
    <row r="41" spans="1:16">
      <c r="A41" s="8">
        <v>1998</v>
      </c>
      <c r="C41" s="12">
        <v>0.43314000000000002</v>
      </c>
      <c r="D41" s="13" t="s">
        <v>67</v>
      </c>
      <c r="F41" s="12">
        <v>0.42799999999999999</v>
      </c>
      <c r="G41" s="8" t="s">
        <v>68</v>
      </c>
      <c r="I41" s="12">
        <v>0.48555999999999999</v>
      </c>
      <c r="J41" s="8" t="s">
        <v>69</v>
      </c>
      <c r="L41" s="12">
        <f t="shared" si="1"/>
        <v>0.43314000000000002</v>
      </c>
      <c r="M41" s="14" t="s">
        <v>67</v>
      </c>
      <c r="O41" s="15">
        <f t="shared" si="0"/>
        <v>0.95853494944743955</v>
      </c>
      <c r="P41" s="12">
        <f>O41*Holmberg_2017!$D$5</f>
        <v>0.29714583432870628</v>
      </c>
    </row>
    <row r="42" spans="1:16">
      <c r="A42" s="8">
        <v>1999</v>
      </c>
      <c r="C42" s="12">
        <v>0.43829999999999997</v>
      </c>
      <c r="D42" s="13" t="s">
        <v>67</v>
      </c>
      <c r="F42" s="12">
        <v>0.43</v>
      </c>
      <c r="G42" s="8" t="s">
        <v>68</v>
      </c>
      <c r="I42" s="12">
        <v>0.48984</v>
      </c>
      <c r="J42" s="8" t="s">
        <v>69</v>
      </c>
      <c r="L42" s="12">
        <f t="shared" si="1"/>
        <v>0.43829999999999997</v>
      </c>
      <c r="M42" s="14" t="s">
        <v>67</v>
      </c>
      <c r="O42" s="15">
        <f t="shared" si="0"/>
        <v>0.96995398333751837</v>
      </c>
      <c r="P42" s="12">
        <f>O42*Holmberg_2017!$D$5</f>
        <v>0.30068573483463068</v>
      </c>
    </row>
    <row r="43" spans="1:16">
      <c r="A43" s="8">
        <v>2000</v>
      </c>
      <c r="C43" s="12">
        <v>0.44345000000000001</v>
      </c>
      <c r="D43" s="13" t="s">
        <v>67</v>
      </c>
      <c r="F43" s="12">
        <v>0.432</v>
      </c>
      <c r="G43" s="8" t="s">
        <v>68</v>
      </c>
      <c r="I43" s="12">
        <v>0.49412</v>
      </c>
      <c r="J43" s="8" t="s">
        <v>69</v>
      </c>
      <c r="L43" s="12">
        <f t="shared" si="1"/>
        <v>0.44345000000000001</v>
      </c>
      <c r="M43" s="14" t="s">
        <v>67</v>
      </c>
      <c r="O43" s="15">
        <f t="shared" si="0"/>
        <v>0.98135088731695763</v>
      </c>
      <c r="P43" s="12">
        <f>O43*Holmberg_2017!$D$5</f>
        <v>0.30421877506825684</v>
      </c>
    </row>
    <row r="44" spans="1:16">
      <c r="A44" s="8">
        <v>2001</v>
      </c>
      <c r="C44" s="12">
        <v>0.43973000000000001</v>
      </c>
      <c r="D44" s="13" t="s">
        <v>67</v>
      </c>
      <c r="F44" s="12">
        <v>0.433</v>
      </c>
      <c r="G44" s="8" t="s">
        <v>68</v>
      </c>
      <c r="I44" s="12">
        <v>0.49524000000000001</v>
      </c>
      <c r="J44" s="8" t="s">
        <v>69</v>
      </c>
      <c r="L44" s="12">
        <f t="shared" si="1"/>
        <v>0.43973000000000001</v>
      </c>
      <c r="M44" s="14" t="s">
        <v>67</v>
      </c>
      <c r="O44" s="15">
        <f t="shared" si="0"/>
        <v>0.97311856055899382</v>
      </c>
      <c r="P44" s="12">
        <f>O44*Holmberg_2017!$D$5</f>
        <v>0.30166675377328805</v>
      </c>
    </row>
    <row r="45" spans="1:16">
      <c r="A45" s="8">
        <v>2002</v>
      </c>
      <c r="C45" s="12">
        <v>0.41953000000000001</v>
      </c>
      <c r="D45" s="13" t="s">
        <v>67</v>
      </c>
      <c r="I45" s="12">
        <v>0.49595999999999996</v>
      </c>
      <c r="J45" s="8" t="s">
        <v>69</v>
      </c>
      <c r="L45" s="12">
        <f t="shared" si="1"/>
        <v>0.41953000000000001</v>
      </c>
      <c r="M45" s="14" t="s">
        <v>67</v>
      </c>
      <c r="O45" s="15">
        <f t="shared" si="0"/>
        <v>0.92841614106682435</v>
      </c>
      <c r="P45" s="12">
        <f>O45*Holmberg_2017!$D$5</f>
        <v>0.28780900373071555</v>
      </c>
    </row>
    <row r="46" spans="1:16">
      <c r="A46" s="8">
        <v>2003</v>
      </c>
      <c r="C46" s="12">
        <v>0.42063</v>
      </c>
      <c r="D46" s="13" t="s">
        <v>67</v>
      </c>
      <c r="I46" s="12">
        <v>0.49667</v>
      </c>
      <c r="J46" s="8" t="s">
        <v>69</v>
      </c>
      <c r="L46" s="12">
        <f t="shared" si="1"/>
        <v>0.42063</v>
      </c>
      <c r="M46" s="14" t="s">
        <v>67</v>
      </c>
      <c r="O46" s="15">
        <f t="shared" si="0"/>
        <v>0.93085043123719002</v>
      </c>
      <c r="P46" s="12">
        <f>O46*Holmberg_2017!$D$5</f>
        <v>0.28856363368352889</v>
      </c>
    </row>
    <row r="47" spans="1:16">
      <c r="A47" s="8">
        <v>2004</v>
      </c>
      <c r="C47" s="12">
        <v>0.42172999999999999</v>
      </c>
      <c r="D47" s="13" t="s">
        <v>67</v>
      </c>
      <c r="I47" s="12">
        <v>0.49737999999999999</v>
      </c>
      <c r="J47" s="8" t="s">
        <v>69</v>
      </c>
      <c r="L47" s="12">
        <f t="shared" si="1"/>
        <v>0.42172999999999999</v>
      </c>
      <c r="M47" s="14" t="s">
        <v>67</v>
      </c>
      <c r="O47" s="15">
        <f t="shared" si="0"/>
        <v>0.93328472140755558</v>
      </c>
      <c r="P47" s="12">
        <f>O47*Holmberg_2017!$D$5</f>
        <v>0.28931826363634222</v>
      </c>
    </row>
    <row r="48" spans="1:16">
      <c r="A48" s="8">
        <v>2005</v>
      </c>
      <c r="C48" s="12">
        <v>0.42283000000000004</v>
      </c>
      <c r="D48" s="13" t="s">
        <v>67</v>
      </c>
      <c r="I48" s="12">
        <v>0.49810000000000004</v>
      </c>
      <c r="J48" s="8" t="s">
        <v>69</v>
      </c>
      <c r="L48" s="12">
        <f t="shared" si="1"/>
        <v>0.42283000000000004</v>
      </c>
      <c r="M48" s="14" t="s">
        <v>67</v>
      </c>
      <c r="O48" s="15">
        <f t="shared" si="0"/>
        <v>0.93571901157792137</v>
      </c>
      <c r="P48" s="12">
        <f>O48*Holmberg_2017!$D$5</f>
        <v>0.29007289358915561</v>
      </c>
    </row>
    <row r="49" spans="1:16">
      <c r="A49" s="8">
        <v>2006</v>
      </c>
      <c r="C49" s="12">
        <v>0.42438000000000003</v>
      </c>
      <c r="D49" s="13" t="s">
        <v>67</v>
      </c>
      <c r="I49" s="12">
        <v>0.49878999999999996</v>
      </c>
      <c r="J49" s="8" t="s">
        <v>69</v>
      </c>
      <c r="L49" s="12">
        <f t="shared" si="1"/>
        <v>0.42438000000000003</v>
      </c>
      <c r="M49" s="14" t="s">
        <v>67</v>
      </c>
      <c r="O49" s="15">
        <f t="shared" si="0"/>
        <v>0.93914914772707303</v>
      </c>
      <c r="P49" s="12">
        <f>O49*Holmberg_2017!$D$5</f>
        <v>0.29113623579539266</v>
      </c>
    </row>
    <row r="50" spans="1:16">
      <c r="A50" s="8">
        <v>2007</v>
      </c>
      <c r="C50" s="12">
        <v>0.42597000000000002</v>
      </c>
      <c r="D50" s="13" t="s">
        <v>67</v>
      </c>
      <c r="I50" s="12"/>
      <c r="L50" s="12">
        <f t="shared" si="1"/>
        <v>0.42597000000000002</v>
      </c>
      <c r="M50" s="14" t="s">
        <v>67</v>
      </c>
      <c r="O50" s="15">
        <f t="shared" si="0"/>
        <v>0.94266780351878332</v>
      </c>
      <c r="P50" s="12">
        <f>O50*Holmberg_2017!$D$5</f>
        <v>0.29222701909082283</v>
      </c>
    </row>
    <row r="51" spans="1:16">
      <c r="A51" s="8">
        <v>2008</v>
      </c>
      <c r="C51" s="12">
        <v>0.42859999999999998</v>
      </c>
      <c r="D51" s="13" t="s">
        <v>67</v>
      </c>
      <c r="L51" s="12">
        <f t="shared" si="1"/>
        <v>0.42859999999999998</v>
      </c>
      <c r="M51" s="14" t="s">
        <v>67</v>
      </c>
      <c r="O51" s="15">
        <f t="shared" si="0"/>
        <v>0.94848797001702112</v>
      </c>
      <c r="P51" s="12">
        <f>O51*Holmberg_2017!$D$5</f>
        <v>0.29403127070527657</v>
      </c>
    </row>
    <row r="52" spans="1:16">
      <c r="A52" s="8">
        <v>2009</v>
      </c>
      <c r="C52" s="12">
        <v>0.43146999999999996</v>
      </c>
      <c r="D52" s="13" t="s">
        <v>67</v>
      </c>
      <c r="L52" s="12">
        <f t="shared" si="1"/>
        <v>0.43146999999999996</v>
      </c>
      <c r="M52" s="14" t="s">
        <v>67</v>
      </c>
      <c r="O52" s="15">
        <f t="shared" si="0"/>
        <v>0.95483925437061157</v>
      </c>
      <c r="P52" s="12">
        <f>O52*Holmberg_2017!$D$5</f>
        <v>0.29600016885488961</v>
      </c>
    </row>
    <row r="53" spans="1:16">
      <c r="A53" s="8">
        <v>2010</v>
      </c>
      <c r="C53" s="12">
        <v>0.43433999999999995</v>
      </c>
      <c r="D53" s="13" t="s">
        <v>67</v>
      </c>
      <c r="L53" s="12">
        <f t="shared" si="1"/>
        <v>0.43433999999999995</v>
      </c>
      <c r="M53" s="14" t="s">
        <v>67</v>
      </c>
      <c r="O53" s="15">
        <f t="shared" si="0"/>
        <v>0.9611905387242019</v>
      </c>
      <c r="P53" s="12">
        <f>O53*Holmberg_2017!$D$5</f>
        <v>0.2979690670045026</v>
      </c>
    </row>
    <row r="54" spans="1:16">
      <c r="A54" s="8">
        <v>2011</v>
      </c>
      <c r="C54" s="12"/>
      <c r="L54" s="16">
        <f>_xlfn.FORECAST.LINEAR(A54,L$3:L$53,A$3:A$53)</f>
        <v>0.44265001568627493</v>
      </c>
      <c r="M54" s="17" t="s">
        <v>70</v>
      </c>
      <c r="O54" s="15">
        <f t="shared" si="0"/>
        <v>0.97958052917936889</v>
      </c>
      <c r="P54" s="12">
        <f>O54*Holmberg_2017!$D$5</f>
        <v>0.30366996404560437</v>
      </c>
    </row>
    <row r="55" spans="1:16">
      <c r="A55" s="8">
        <v>2012</v>
      </c>
      <c r="C55" s="12"/>
      <c r="L55" s="16">
        <f t="shared" ref="L55:L63" si="2">_xlfn.FORECAST.LINEAR(A55,L$3:L$53,A$3:A$53)</f>
        <v>0.44495678853695342</v>
      </c>
      <c r="M55" s="17" t="s">
        <v>70</v>
      </c>
      <c r="O55" s="15">
        <f t="shared" si="0"/>
        <v>0.98468539688452617</v>
      </c>
      <c r="P55" s="12">
        <f>O55*Holmberg_2017!$D$5</f>
        <v>0.30525247303420311</v>
      </c>
    </row>
    <row r="56" spans="1:16">
      <c r="A56" s="8">
        <v>2013</v>
      </c>
      <c r="C56" s="12"/>
      <c r="L56" s="16">
        <f t="shared" si="2"/>
        <v>0.4472635613876319</v>
      </c>
      <c r="M56" s="17" t="s">
        <v>70</v>
      </c>
      <c r="O56" s="15">
        <f t="shared" si="0"/>
        <v>0.98979026458968344</v>
      </c>
      <c r="P56" s="12">
        <f>O56*Holmberg_2017!$D$5</f>
        <v>0.30683498202280185</v>
      </c>
    </row>
    <row r="57" spans="1:16">
      <c r="A57" s="8">
        <v>2014</v>
      </c>
      <c r="C57" s="12"/>
      <c r="L57" s="16">
        <f t="shared" si="2"/>
        <v>0.44957033423831039</v>
      </c>
      <c r="M57" s="17" t="s">
        <v>70</v>
      </c>
      <c r="O57" s="15">
        <f t="shared" si="0"/>
        <v>0.99489513229484072</v>
      </c>
      <c r="P57" s="12">
        <f>O57*Holmberg_2017!$D$5</f>
        <v>0.30841749101140065</v>
      </c>
    </row>
    <row r="58" spans="1:16">
      <c r="A58" s="8">
        <v>2015</v>
      </c>
      <c r="C58" s="12"/>
      <c r="L58" s="16">
        <f t="shared" si="2"/>
        <v>0.45187710708898976</v>
      </c>
      <c r="M58" s="17" t="s">
        <v>70</v>
      </c>
      <c r="O58" s="15">
        <f>L58/L$58</f>
        <v>1</v>
      </c>
      <c r="P58" s="12">
        <f>O58*Holmberg_2017!$D$5</f>
        <v>0.31</v>
      </c>
    </row>
    <row r="59" spans="1:16">
      <c r="A59" s="8">
        <v>2016</v>
      </c>
      <c r="C59" s="12"/>
      <c r="L59" s="16">
        <f t="shared" si="2"/>
        <v>0.45418387993966824</v>
      </c>
      <c r="M59" s="17" t="s">
        <v>70</v>
      </c>
      <c r="O59" s="15">
        <f t="shared" ref="O59:O63" si="3">L59/L$58</f>
        <v>1.0051048677051573</v>
      </c>
      <c r="P59" s="12">
        <f>O59*Holmberg_2017!$D$5</f>
        <v>0.31158250898859874</v>
      </c>
    </row>
    <row r="60" spans="1:16">
      <c r="A60" s="8">
        <v>2017</v>
      </c>
      <c r="C60" s="12"/>
      <c r="L60" s="16">
        <f t="shared" si="2"/>
        <v>0.45649065279034673</v>
      </c>
      <c r="M60" s="17" t="s">
        <v>70</v>
      </c>
      <c r="O60" s="15">
        <f t="shared" si="3"/>
        <v>1.0102097354103146</v>
      </c>
      <c r="P60" s="12">
        <f>O60*Holmberg_2017!$D$5</f>
        <v>0.31316501797719754</v>
      </c>
    </row>
    <row r="61" spans="1:16">
      <c r="A61" s="8">
        <v>2018</v>
      </c>
      <c r="C61" s="12"/>
      <c r="L61" s="16">
        <f t="shared" si="2"/>
        <v>0.4587974256410261</v>
      </c>
      <c r="M61" s="17" t="s">
        <v>70</v>
      </c>
      <c r="O61" s="15">
        <f t="shared" si="3"/>
        <v>1.0153146031154738</v>
      </c>
      <c r="P61" s="12">
        <f>O61*Holmberg_2017!$D$5</f>
        <v>0.31474752696579689</v>
      </c>
    </row>
    <row r="62" spans="1:16">
      <c r="A62" s="8">
        <v>2019</v>
      </c>
      <c r="C62" s="12"/>
      <c r="L62" s="16">
        <f t="shared" si="2"/>
        <v>0.46110419849170459</v>
      </c>
      <c r="M62" s="17" t="s">
        <v>70</v>
      </c>
      <c r="O62" s="15">
        <f t="shared" si="3"/>
        <v>1.0204194708206311</v>
      </c>
      <c r="P62" s="12">
        <f>O62*Holmberg_2017!$D$5</f>
        <v>0.31633003595439563</v>
      </c>
    </row>
    <row r="63" spans="1:16">
      <c r="A63" s="8">
        <v>2020</v>
      </c>
      <c r="C63" s="12"/>
      <c r="L63" s="16">
        <f t="shared" si="2"/>
        <v>0.46341097134238307</v>
      </c>
      <c r="M63" s="17" t="s">
        <v>70</v>
      </c>
      <c r="O63" s="15">
        <f t="shared" si="3"/>
        <v>1.0255243385257884</v>
      </c>
      <c r="P63" s="12">
        <f>O63*Holmberg_2017!$D$5</f>
        <v>0.31791254494299442</v>
      </c>
    </row>
    <row r="64" spans="1:16">
      <c r="C64" s="12"/>
    </row>
    <row r="65" spans="3:3">
      <c r="C65" s="12"/>
    </row>
    <row r="66" spans="3:3">
      <c r="C66" s="12"/>
    </row>
    <row r="67" spans="3:3">
      <c r="C67" s="12"/>
    </row>
    <row r="68" spans="3:3">
      <c r="C68" s="12"/>
    </row>
    <row r="69" spans="3:3">
      <c r="C6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5"/>
  <sheetViews>
    <sheetView tabSelected="1" workbookViewId="0">
      <selection activeCell="B12" sqref="B12"/>
    </sheetView>
  </sheetViews>
  <sheetFormatPr defaultColWidth="8.6640625" defaultRowHeight="13.2"/>
  <cols>
    <col min="2" max="2" width="19.109375" bestFit="1" customWidth="1"/>
    <col min="3" max="3" width="9.6640625" bestFit="1" customWidth="1"/>
    <col min="4" max="4" width="12.6640625" customWidth="1"/>
  </cols>
  <sheetData>
    <row r="1" spans="1:4">
      <c r="A1" t="s">
        <v>82</v>
      </c>
    </row>
    <row r="2" spans="1:4">
      <c r="A2" s="18" t="s">
        <v>81</v>
      </c>
    </row>
    <row r="4" spans="1:4">
      <c r="A4" s="19" t="s">
        <v>63</v>
      </c>
      <c r="B4" s="19" t="s">
        <v>7</v>
      </c>
      <c r="C4" s="19" t="s">
        <v>84</v>
      </c>
      <c r="D4" s="19" t="s">
        <v>73</v>
      </c>
    </row>
    <row r="5" spans="1:4">
      <c r="A5" s="3">
        <v>2015</v>
      </c>
      <c r="B5" s="3" t="s">
        <v>83</v>
      </c>
      <c r="C5" s="3">
        <v>90</v>
      </c>
      <c r="D5" s="5">
        <v>0.31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55"/>
  <sheetViews>
    <sheetView zoomScale="80" zoomScaleNormal="80" workbookViewId="0">
      <selection activeCell="G10" sqref="G10"/>
    </sheetView>
  </sheetViews>
  <sheetFormatPr defaultColWidth="8.6640625" defaultRowHeight="13.2"/>
  <cols>
    <col min="2" max="2" width="14.33203125" bestFit="1" customWidth="1"/>
    <col min="3" max="3" width="13.109375" bestFit="1" customWidth="1"/>
  </cols>
  <sheetData>
    <row r="1" spans="1:3">
      <c r="A1" t="s">
        <v>77</v>
      </c>
    </row>
    <row r="2" spans="1:3">
      <c r="A2" s="18" t="s">
        <v>78</v>
      </c>
    </row>
    <row r="4" spans="1:3">
      <c r="A4" s="19" t="s">
        <v>63</v>
      </c>
      <c r="B4" s="19" t="s">
        <v>76</v>
      </c>
      <c r="C4" s="19" t="s">
        <v>73</v>
      </c>
    </row>
    <row r="5" spans="1:3">
      <c r="A5" s="3">
        <v>1960</v>
      </c>
      <c r="B5" s="20">
        <v>33.939</v>
      </c>
      <c r="C5" s="5">
        <f>B5/100</f>
        <v>0.33939000000000002</v>
      </c>
    </row>
    <row r="6" spans="1:3">
      <c r="A6" s="3">
        <v>1961</v>
      </c>
      <c r="B6" s="20">
        <v>33.872</v>
      </c>
      <c r="C6" s="5">
        <f t="shared" ref="C6:C55" si="0">B6/100</f>
        <v>0.33872000000000002</v>
      </c>
    </row>
    <row r="7" spans="1:3">
      <c r="A7" s="3">
        <v>1962</v>
      </c>
      <c r="B7" s="20">
        <v>34.021000000000001</v>
      </c>
      <c r="C7" s="5">
        <f t="shared" si="0"/>
        <v>0.34021000000000001</v>
      </c>
    </row>
    <row r="8" spans="1:3">
      <c r="A8" s="3">
        <v>1963</v>
      </c>
      <c r="B8" s="20">
        <v>34.17</v>
      </c>
      <c r="C8" s="5">
        <f t="shared" si="0"/>
        <v>0.3417</v>
      </c>
    </row>
    <row r="9" spans="1:3">
      <c r="A9" s="3">
        <v>1964</v>
      </c>
      <c r="B9" s="20">
        <v>34.32</v>
      </c>
      <c r="C9" s="5">
        <f t="shared" si="0"/>
        <v>0.34320000000000001</v>
      </c>
    </row>
    <row r="10" spans="1:3">
      <c r="A10" s="3">
        <v>1965</v>
      </c>
      <c r="B10" s="20">
        <v>34.469000000000001</v>
      </c>
      <c r="C10" s="5">
        <f t="shared" si="0"/>
        <v>0.34469</v>
      </c>
    </row>
    <row r="11" spans="1:3">
      <c r="A11" s="3">
        <v>1966</v>
      </c>
      <c r="B11" s="20">
        <v>34.515999999999998</v>
      </c>
      <c r="C11" s="5">
        <f t="shared" si="0"/>
        <v>0.34515999999999997</v>
      </c>
    </row>
    <row r="12" spans="1:3">
      <c r="A12" s="3">
        <v>1967</v>
      </c>
      <c r="B12" s="20">
        <v>34.555999999999997</v>
      </c>
      <c r="C12" s="5">
        <f t="shared" si="0"/>
        <v>0.34555999999999998</v>
      </c>
    </row>
    <row r="13" spans="1:3">
      <c r="A13" s="3">
        <v>1968</v>
      </c>
      <c r="B13" s="20">
        <v>34.597000000000001</v>
      </c>
      <c r="C13" s="5">
        <f t="shared" si="0"/>
        <v>0.34597</v>
      </c>
    </row>
    <row r="14" spans="1:3">
      <c r="A14" s="3">
        <v>1969</v>
      </c>
      <c r="B14" s="20">
        <v>34.637</v>
      </c>
      <c r="C14" s="5">
        <f t="shared" si="0"/>
        <v>0.34637000000000001</v>
      </c>
    </row>
    <row r="15" spans="1:3">
      <c r="A15" s="3">
        <v>1970</v>
      </c>
      <c r="B15" s="20">
        <v>34.677999999999997</v>
      </c>
      <c r="C15" s="5">
        <f t="shared" si="0"/>
        <v>0.34677999999999998</v>
      </c>
    </row>
    <row r="16" spans="1:3">
      <c r="A16" s="3">
        <v>1971</v>
      </c>
      <c r="B16" s="20">
        <v>34.719000000000001</v>
      </c>
      <c r="C16" s="5">
        <f t="shared" si="0"/>
        <v>0.34719</v>
      </c>
    </row>
    <row r="17" spans="1:3">
      <c r="A17" s="3">
        <v>1972</v>
      </c>
      <c r="B17" s="20">
        <v>34.76</v>
      </c>
      <c r="C17" s="5">
        <f t="shared" si="0"/>
        <v>0.34759999999999996</v>
      </c>
    </row>
    <row r="18" spans="1:3">
      <c r="A18" s="3">
        <v>1973</v>
      </c>
      <c r="B18" s="20">
        <v>34.802</v>
      </c>
      <c r="C18" s="5">
        <f t="shared" si="0"/>
        <v>0.34802</v>
      </c>
    </row>
    <row r="19" spans="1:3">
      <c r="A19" s="3">
        <v>1974</v>
      </c>
      <c r="B19" s="20">
        <v>34.843000000000004</v>
      </c>
      <c r="C19" s="5">
        <f t="shared" si="0"/>
        <v>0.34843000000000002</v>
      </c>
    </row>
    <row r="20" spans="1:3">
      <c r="A20" s="3">
        <v>1975</v>
      </c>
      <c r="B20" s="20">
        <v>34.895000000000003</v>
      </c>
      <c r="C20" s="5">
        <f t="shared" si="0"/>
        <v>0.34895000000000004</v>
      </c>
    </row>
    <row r="21" spans="1:3">
      <c r="A21" s="3">
        <v>1976</v>
      </c>
      <c r="B21" s="20">
        <v>35.094000000000001</v>
      </c>
      <c r="C21" s="5">
        <f t="shared" si="0"/>
        <v>0.35094000000000003</v>
      </c>
    </row>
    <row r="22" spans="1:3">
      <c r="A22" s="3">
        <v>1977</v>
      </c>
      <c r="B22" s="20">
        <v>35.293999999999997</v>
      </c>
      <c r="C22" s="5">
        <f t="shared" si="0"/>
        <v>0.35293999999999998</v>
      </c>
    </row>
    <row r="23" spans="1:3">
      <c r="A23" s="3">
        <v>1978</v>
      </c>
      <c r="B23" s="20">
        <v>35.493000000000002</v>
      </c>
      <c r="C23" s="5">
        <f t="shared" si="0"/>
        <v>0.35493000000000002</v>
      </c>
    </row>
    <row r="24" spans="1:3">
      <c r="A24" s="3">
        <v>1979</v>
      </c>
      <c r="B24" s="20">
        <v>35.692999999999998</v>
      </c>
      <c r="C24" s="5">
        <f t="shared" si="0"/>
        <v>0.35692999999999997</v>
      </c>
    </row>
    <row r="25" spans="1:3">
      <c r="A25" s="3">
        <v>1980</v>
      </c>
      <c r="B25" s="20">
        <v>35.892000000000003</v>
      </c>
      <c r="C25" s="5">
        <f t="shared" si="0"/>
        <v>0.35892000000000002</v>
      </c>
    </row>
    <row r="26" spans="1:3">
      <c r="A26" s="3">
        <v>1981</v>
      </c>
      <c r="B26" s="20">
        <v>36.198</v>
      </c>
      <c r="C26" s="5">
        <f t="shared" si="0"/>
        <v>0.36198000000000002</v>
      </c>
    </row>
    <row r="27" spans="1:3">
      <c r="A27" s="3">
        <v>1982</v>
      </c>
      <c r="B27" s="20">
        <v>36.503999999999998</v>
      </c>
      <c r="C27" s="5">
        <f t="shared" si="0"/>
        <v>0.36503999999999998</v>
      </c>
    </row>
    <row r="28" spans="1:3">
      <c r="A28" s="3">
        <v>1983</v>
      </c>
      <c r="B28" s="20">
        <v>36.81</v>
      </c>
      <c r="C28" s="5">
        <f t="shared" si="0"/>
        <v>0.36810000000000004</v>
      </c>
    </row>
    <row r="29" spans="1:3">
      <c r="A29" s="3">
        <v>1984</v>
      </c>
      <c r="B29" s="20">
        <v>37.116</v>
      </c>
      <c r="C29" s="5">
        <f t="shared" si="0"/>
        <v>0.37115999999999999</v>
      </c>
    </row>
    <row r="30" spans="1:3">
      <c r="A30" s="3">
        <v>1985</v>
      </c>
      <c r="B30" s="20">
        <v>37.421999999999997</v>
      </c>
      <c r="C30" s="5">
        <f t="shared" si="0"/>
        <v>0.37422</v>
      </c>
    </row>
    <row r="31" spans="1:3">
      <c r="A31" s="3">
        <v>1986</v>
      </c>
      <c r="B31" s="20">
        <v>37.706000000000003</v>
      </c>
      <c r="C31" s="5">
        <f t="shared" si="0"/>
        <v>0.37706000000000001</v>
      </c>
    </row>
    <row r="32" spans="1:3">
      <c r="A32" s="3">
        <v>1987</v>
      </c>
      <c r="B32" s="20">
        <v>37.988999999999997</v>
      </c>
      <c r="C32" s="5">
        <f t="shared" si="0"/>
        <v>0.37988999999999995</v>
      </c>
    </row>
    <row r="33" spans="1:3">
      <c r="A33" s="3">
        <v>1988</v>
      </c>
      <c r="B33" s="20">
        <v>38.271999999999998</v>
      </c>
      <c r="C33" s="5">
        <f t="shared" si="0"/>
        <v>0.38272</v>
      </c>
    </row>
    <row r="34" spans="1:3">
      <c r="A34" s="3">
        <v>1989</v>
      </c>
      <c r="B34" s="20">
        <v>38.555</v>
      </c>
      <c r="C34" s="5">
        <f t="shared" si="0"/>
        <v>0.38555</v>
      </c>
    </row>
    <row r="35" spans="1:3">
      <c r="A35" s="3">
        <v>1990</v>
      </c>
      <c r="B35" s="20">
        <v>38.838000000000001</v>
      </c>
      <c r="C35" s="5">
        <f t="shared" si="0"/>
        <v>0.38838</v>
      </c>
    </row>
    <row r="36" spans="1:3">
      <c r="A36" s="3">
        <v>1991</v>
      </c>
      <c r="B36" s="20">
        <v>39.436</v>
      </c>
      <c r="C36" s="5">
        <f t="shared" si="0"/>
        <v>0.39435999999999999</v>
      </c>
    </row>
    <row r="37" spans="1:3">
      <c r="A37" s="3">
        <v>1992</v>
      </c>
      <c r="B37" s="20">
        <v>40.055999999999997</v>
      </c>
      <c r="C37" s="5">
        <f t="shared" si="0"/>
        <v>0.40055999999999997</v>
      </c>
    </row>
    <row r="38" spans="1:3">
      <c r="A38" s="3">
        <v>1993</v>
      </c>
      <c r="B38" s="20">
        <v>40.674999999999997</v>
      </c>
      <c r="C38" s="5">
        <f t="shared" si="0"/>
        <v>0.40674999999999994</v>
      </c>
    </row>
    <row r="39" spans="1:3">
      <c r="A39" s="3">
        <v>1994</v>
      </c>
      <c r="B39" s="20">
        <v>41.295000000000002</v>
      </c>
      <c r="C39" s="5">
        <f t="shared" si="0"/>
        <v>0.41295000000000004</v>
      </c>
    </row>
    <row r="40" spans="1:3">
      <c r="A40" s="3">
        <v>1995</v>
      </c>
      <c r="B40" s="20">
        <v>41.914000000000001</v>
      </c>
      <c r="C40" s="5">
        <f t="shared" si="0"/>
        <v>0.41914000000000001</v>
      </c>
    </row>
    <row r="41" spans="1:3">
      <c r="A41" s="3">
        <v>1996</v>
      </c>
      <c r="B41" s="20">
        <v>42.369</v>
      </c>
      <c r="C41" s="5">
        <f t="shared" si="0"/>
        <v>0.42369000000000001</v>
      </c>
    </row>
    <row r="42" spans="1:3">
      <c r="A42" s="3">
        <v>1997</v>
      </c>
      <c r="B42" s="20">
        <v>42.811999999999998</v>
      </c>
      <c r="C42" s="5">
        <f t="shared" si="0"/>
        <v>0.42812</v>
      </c>
    </row>
    <row r="43" spans="1:3">
      <c r="A43" s="3">
        <v>1998</v>
      </c>
      <c r="B43" s="20">
        <v>43.314</v>
      </c>
      <c r="C43" s="5">
        <f t="shared" si="0"/>
        <v>0.43314000000000002</v>
      </c>
    </row>
    <row r="44" spans="1:3">
      <c r="A44" s="3">
        <v>1999</v>
      </c>
      <c r="B44" s="20">
        <v>43.83</v>
      </c>
      <c r="C44" s="5">
        <f t="shared" si="0"/>
        <v>0.43829999999999997</v>
      </c>
    </row>
    <row r="45" spans="1:3">
      <c r="A45" s="3">
        <v>2000</v>
      </c>
      <c r="B45" s="20">
        <v>44.344999999999999</v>
      </c>
      <c r="C45" s="5">
        <f t="shared" si="0"/>
        <v>0.44345000000000001</v>
      </c>
    </row>
    <row r="46" spans="1:3">
      <c r="A46" s="3">
        <v>2001</v>
      </c>
      <c r="B46" s="20">
        <v>43.972999999999999</v>
      </c>
      <c r="C46" s="5">
        <f t="shared" si="0"/>
        <v>0.43973000000000001</v>
      </c>
    </row>
    <row r="47" spans="1:3">
      <c r="A47" s="3">
        <v>2002</v>
      </c>
      <c r="B47" s="20">
        <v>41.953000000000003</v>
      </c>
      <c r="C47" s="5">
        <f t="shared" si="0"/>
        <v>0.41953000000000001</v>
      </c>
    </row>
    <row r="48" spans="1:3">
      <c r="A48" s="3">
        <v>2003</v>
      </c>
      <c r="B48" s="20">
        <v>42.063000000000002</v>
      </c>
      <c r="C48" s="5">
        <f t="shared" si="0"/>
        <v>0.42063</v>
      </c>
    </row>
    <row r="49" spans="1:3">
      <c r="A49" s="3">
        <v>2004</v>
      </c>
      <c r="B49" s="20">
        <v>42.173000000000002</v>
      </c>
      <c r="C49" s="5">
        <f t="shared" si="0"/>
        <v>0.42172999999999999</v>
      </c>
    </row>
    <row r="50" spans="1:3">
      <c r="A50" s="3">
        <v>2005</v>
      </c>
      <c r="B50" s="20">
        <v>42.283000000000001</v>
      </c>
      <c r="C50" s="5">
        <f t="shared" si="0"/>
        <v>0.42283000000000004</v>
      </c>
    </row>
    <row r="51" spans="1:3">
      <c r="A51" s="3">
        <v>2006</v>
      </c>
      <c r="B51" s="20">
        <v>42.438000000000002</v>
      </c>
      <c r="C51" s="5">
        <f t="shared" si="0"/>
        <v>0.42438000000000003</v>
      </c>
    </row>
    <row r="52" spans="1:3">
      <c r="A52" s="3">
        <v>2007</v>
      </c>
      <c r="B52" s="20">
        <v>42.597000000000001</v>
      </c>
      <c r="C52" s="5">
        <f t="shared" si="0"/>
        <v>0.42597000000000002</v>
      </c>
    </row>
    <row r="53" spans="1:3">
      <c r="A53" s="3">
        <v>2008</v>
      </c>
      <c r="B53" s="20">
        <v>42.86</v>
      </c>
      <c r="C53" s="5">
        <f t="shared" si="0"/>
        <v>0.42859999999999998</v>
      </c>
    </row>
    <row r="54" spans="1:3">
      <c r="A54" s="3">
        <v>2009</v>
      </c>
      <c r="B54" s="20">
        <v>43.146999999999998</v>
      </c>
      <c r="C54" s="5">
        <f t="shared" si="0"/>
        <v>0.43146999999999996</v>
      </c>
    </row>
    <row r="55" spans="1:3">
      <c r="A55" s="3">
        <v>2010</v>
      </c>
      <c r="B55" s="20">
        <v>43.433999999999997</v>
      </c>
      <c r="C55" s="5">
        <f t="shared" si="0"/>
        <v>0.43433999999999995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topLeftCell="A4" workbookViewId="0">
      <selection activeCell="E29" sqref="E29"/>
    </sheetView>
  </sheetViews>
  <sheetFormatPr defaultColWidth="8.6640625" defaultRowHeight="13.2"/>
  <cols>
    <col min="2" max="2" width="12.6640625" bestFit="1" customWidth="1"/>
    <col min="3" max="3" width="12" bestFit="1" customWidth="1"/>
  </cols>
  <sheetData>
    <row r="1" spans="1:2">
      <c r="A1" t="s">
        <v>71</v>
      </c>
    </row>
    <row r="2" spans="1:2">
      <c r="A2" s="18" t="s">
        <v>72</v>
      </c>
    </row>
    <row r="5" spans="1:2">
      <c r="A5" s="19" t="s">
        <v>63</v>
      </c>
      <c r="B5" s="19" t="s">
        <v>73</v>
      </c>
    </row>
    <row r="6" spans="1:2">
      <c r="A6" s="3">
        <v>1960</v>
      </c>
      <c r="B6" s="5">
        <v>0.33700000000000002</v>
      </c>
    </row>
    <row r="7" spans="1:2">
      <c r="A7" s="3">
        <v>1961</v>
      </c>
      <c r="B7" s="5">
        <v>0.33800000000000002</v>
      </c>
    </row>
    <row r="8" spans="1:2">
      <c r="A8" s="3">
        <v>1962</v>
      </c>
      <c r="B8" s="5">
        <v>0.33800000000000002</v>
      </c>
    </row>
    <row r="9" spans="1:2">
      <c r="A9" s="3">
        <v>1963</v>
      </c>
      <c r="B9" s="5">
        <v>0.33900000000000002</v>
      </c>
    </row>
    <row r="10" spans="1:2">
      <c r="A10" s="3">
        <v>1964</v>
      </c>
      <c r="B10" s="5">
        <v>0.33900000000000002</v>
      </c>
    </row>
    <row r="11" spans="1:2">
      <c r="A11" s="3">
        <v>1965</v>
      </c>
      <c r="B11" s="5">
        <v>0.34</v>
      </c>
    </row>
    <row r="12" spans="1:2">
      <c r="A12" s="3">
        <v>1966</v>
      </c>
      <c r="B12" s="5">
        <v>0.34100000000000003</v>
      </c>
    </row>
    <row r="13" spans="1:2">
      <c r="A13" s="3">
        <v>1967</v>
      </c>
      <c r="B13" s="5">
        <v>0.34200000000000003</v>
      </c>
    </row>
    <row r="14" spans="1:2">
      <c r="A14" s="3">
        <v>1968</v>
      </c>
      <c r="B14" s="5">
        <v>0.34200000000000003</v>
      </c>
    </row>
    <row r="15" spans="1:2">
      <c r="A15" s="3">
        <v>1969</v>
      </c>
      <c r="B15" s="5">
        <v>0.34300000000000003</v>
      </c>
    </row>
    <row r="16" spans="1:2">
      <c r="A16" s="3">
        <v>1970</v>
      </c>
      <c r="B16" s="5">
        <v>0.34399999999999997</v>
      </c>
    </row>
    <row r="17" spans="1:2">
      <c r="A17" s="3">
        <v>1971</v>
      </c>
      <c r="B17" s="5">
        <v>0.34599999999999997</v>
      </c>
    </row>
    <row r="18" spans="1:2">
      <c r="A18" s="3">
        <v>1972</v>
      </c>
      <c r="B18" s="5">
        <v>0.34699999999999998</v>
      </c>
    </row>
    <row r="19" spans="1:2">
      <c r="A19" s="3">
        <v>1973</v>
      </c>
      <c r="B19" s="5">
        <v>0.34899999999999998</v>
      </c>
    </row>
    <row r="20" spans="1:2">
      <c r="A20" s="3">
        <v>1974</v>
      </c>
      <c r="B20" s="5">
        <v>0.35</v>
      </c>
    </row>
    <row r="21" spans="1:2">
      <c r="A21" s="3">
        <v>1975</v>
      </c>
      <c r="B21" s="5">
        <v>0.35199999999999998</v>
      </c>
    </row>
    <row r="22" spans="1:2">
      <c r="A22" s="3">
        <v>1976</v>
      </c>
      <c r="B22" s="5">
        <v>0.35299999999999998</v>
      </c>
    </row>
    <row r="23" spans="1:2">
      <c r="A23" s="3">
        <v>1977</v>
      </c>
      <c r="B23" s="5">
        <v>0.35499999999999998</v>
      </c>
    </row>
    <row r="24" spans="1:2">
      <c r="A24" s="3">
        <v>1978</v>
      </c>
      <c r="B24" s="5">
        <v>0.35699999999999998</v>
      </c>
    </row>
    <row r="25" spans="1:2">
      <c r="A25" s="3">
        <v>1979</v>
      </c>
      <c r="B25" s="5">
        <v>0.35899999999999999</v>
      </c>
    </row>
    <row r="26" spans="1:2">
      <c r="A26" s="3">
        <v>1980</v>
      </c>
      <c r="B26" s="5">
        <v>0.36099999999999999</v>
      </c>
    </row>
    <row r="27" spans="1:2">
      <c r="A27" s="3">
        <v>1981</v>
      </c>
      <c r="B27" s="5">
        <v>0.36399999999999999</v>
      </c>
    </row>
    <row r="28" spans="1:2">
      <c r="A28" s="3">
        <v>1982</v>
      </c>
      <c r="B28" s="5">
        <v>0.36599999999999999</v>
      </c>
    </row>
    <row r="29" spans="1:2">
      <c r="A29" s="3">
        <v>1983</v>
      </c>
      <c r="B29" s="5">
        <v>0.36899999999999999</v>
      </c>
    </row>
    <row r="30" spans="1:2">
      <c r="A30" s="3">
        <v>1984</v>
      </c>
      <c r="B30" s="5">
        <v>0.372</v>
      </c>
    </row>
    <row r="31" spans="1:2">
      <c r="A31" s="3">
        <v>1985</v>
      </c>
      <c r="B31" s="5">
        <v>0.375</v>
      </c>
    </row>
    <row r="32" spans="1:2">
      <c r="A32" s="3">
        <v>1986</v>
      </c>
      <c r="B32" s="5">
        <v>0.379</v>
      </c>
    </row>
    <row r="33" spans="1:2">
      <c r="A33" s="3">
        <v>1987</v>
      </c>
      <c r="B33" s="5">
        <v>0.38200000000000001</v>
      </c>
    </row>
    <row r="34" spans="1:2">
      <c r="A34" s="3">
        <v>1988</v>
      </c>
      <c r="B34" s="5">
        <v>0.38600000000000001</v>
      </c>
    </row>
    <row r="35" spans="1:2">
      <c r="A35" s="3">
        <v>1989</v>
      </c>
      <c r="B35" s="5">
        <v>0.39</v>
      </c>
    </row>
    <row r="36" spans="1:2">
      <c r="A36" s="3">
        <v>1990</v>
      </c>
      <c r="B36" s="5">
        <v>0.39300000000000002</v>
      </c>
    </row>
    <row r="37" spans="1:2">
      <c r="A37" s="3">
        <v>1991</v>
      </c>
      <c r="B37" s="5">
        <v>0.39800000000000002</v>
      </c>
    </row>
    <row r="38" spans="1:2">
      <c r="A38" s="3">
        <v>1992</v>
      </c>
      <c r="B38" s="5">
        <v>0.40200000000000002</v>
      </c>
    </row>
    <row r="39" spans="1:2">
      <c r="A39" s="3">
        <v>1993</v>
      </c>
      <c r="B39" s="5">
        <v>0.40699999999999997</v>
      </c>
    </row>
    <row r="40" spans="1:2">
      <c r="A40" s="3">
        <v>1994</v>
      </c>
      <c r="B40" s="5">
        <v>0.41099999999999998</v>
      </c>
    </row>
    <row r="41" spans="1:2">
      <c r="A41" s="3">
        <v>1995</v>
      </c>
      <c r="B41" s="5">
        <v>0.41599999999999998</v>
      </c>
    </row>
    <row r="42" spans="1:2">
      <c r="A42" s="3">
        <v>1996</v>
      </c>
      <c r="B42" s="5">
        <v>0.42</v>
      </c>
    </row>
    <row r="43" spans="1:2">
      <c r="A43" s="3">
        <v>1997</v>
      </c>
      <c r="B43" s="5">
        <v>0.42399999999999999</v>
      </c>
    </row>
    <row r="44" spans="1:2">
      <c r="A44" s="3">
        <v>1998</v>
      </c>
      <c r="B44" s="5">
        <v>0.42799999999999999</v>
      </c>
    </row>
    <row r="45" spans="1:2">
      <c r="A45" s="3">
        <v>1999</v>
      </c>
      <c r="B45" s="5">
        <v>0.43</v>
      </c>
    </row>
    <row r="46" spans="1:2">
      <c r="A46" s="3">
        <v>2000</v>
      </c>
      <c r="B46" s="5">
        <v>0.432</v>
      </c>
    </row>
    <row r="47" spans="1:2">
      <c r="A47" s="3">
        <v>2001</v>
      </c>
      <c r="B47" s="5">
        <v>0.433</v>
      </c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zoomScale="80" zoomScaleNormal="80" workbookViewId="0">
      <selection activeCell="A4" sqref="A4:C4"/>
    </sheetView>
  </sheetViews>
  <sheetFormatPr defaultColWidth="8.6640625" defaultRowHeight="13.2"/>
  <cols>
    <col min="2" max="3" width="14.33203125" bestFit="1" customWidth="1"/>
  </cols>
  <sheetData>
    <row r="1" spans="1:3">
      <c r="A1" t="s">
        <v>74</v>
      </c>
    </row>
    <row r="2" spans="1:3">
      <c r="A2" s="18" t="s">
        <v>75</v>
      </c>
    </row>
    <row r="4" spans="1:3">
      <c r="A4" s="19" t="s">
        <v>63</v>
      </c>
      <c r="B4" s="19" t="s">
        <v>76</v>
      </c>
      <c r="C4" s="19" t="s">
        <v>73</v>
      </c>
    </row>
    <row r="5" spans="1:3">
      <c r="A5" s="3">
        <v>1970</v>
      </c>
      <c r="B5" s="20">
        <v>40.957999999999998</v>
      </c>
      <c r="C5" s="5">
        <f>B5/100</f>
        <v>0.40958</v>
      </c>
    </row>
    <row r="6" spans="1:3">
      <c r="A6" s="3">
        <v>1971</v>
      </c>
      <c r="B6" s="20">
        <v>41.100999999999999</v>
      </c>
      <c r="C6" s="5">
        <f t="shared" ref="C6:C41" si="0">B6/100</f>
        <v>0.41100999999999999</v>
      </c>
    </row>
    <row r="7" spans="1:3">
      <c r="A7" s="3">
        <v>1972</v>
      </c>
      <c r="B7" s="20">
        <v>41.243000000000002</v>
      </c>
      <c r="C7" s="5">
        <f t="shared" si="0"/>
        <v>0.41243000000000002</v>
      </c>
    </row>
    <row r="8" spans="1:3">
      <c r="A8" s="3">
        <v>1973</v>
      </c>
      <c r="B8" s="20">
        <v>41.386000000000003</v>
      </c>
      <c r="C8" s="5">
        <f t="shared" si="0"/>
        <v>0.41386000000000001</v>
      </c>
    </row>
    <row r="9" spans="1:3">
      <c r="A9" s="3">
        <v>1974</v>
      </c>
      <c r="B9" s="20">
        <v>41.529000000000003</v>
      </c>
      <c r="C9" s="5">
        <f t="shared" si="0"/>
        <v>0.41529000000000005</v>
      </c>
    </row>
    <row r="10" spans="1:3">
      <c r="A10" s="3">
        <v>1975</v>
      </c>
      <c r="B10" s="20">
        <v>41.670999999999999</v>
      </c>
      <c r="C10" s="5">
        <f t="shared" si="0"/>
        <v>0.41670999999999997</v>
      </c>
    </row>
    <row r="11" spans="1:3">
      <c r="A11" s="3">
        <v>1976</v>
      </c>
      <c r="B11" s="20">
        <v>41.84</v>
      </c>
      <c r="C11" s="5">
        <f t="shared" si="0"/>
        <v>0.41840000000000005</v>
      </c>
    </row>
    <row r="12" spans="1:3">
      <c r="A12" s="3">
        <v>1977</v>
      </c>
      <c r="B12" s="20">
        <v>42.01</v>
      </c>
      <c r="C12" s="5">
        <f t="shared" si="0"/>
        <v>0.42009999999999997</v>
      </c>
    </row>
    <row r="13" spans="1:3">
      <c r="A13" s="3">
        <v>1978</v>
      </c>
      <c r="B13" s="20">
        <v>42.18</v>
      </c>
      <c r="C13" s="5">
        <f t="shared" si="0"/>
        <v>0.42180000000000001</v>
      </c>
    </row>
    <row r="14" spans="1:3">
      <c r="A14" s="3">
        <v>1979</v>
      </c>
      <c r="B14" s="20">
        <v>42.35</v>
      </c>
      <c r="C14" s="5">
        <f t="shared" si="0"/>
        <v>0.42349999999999999</v>
      </c>
    </row>
    <row r="15" spans="1:3">
      <c r="A15" s="3">
        <v>1980</v>
      </c>
      <c r="B15" s="20">
        <v>42.523000000000003</v>
      </c>
      <c r="C15" s="5">
        <f t="shared" si="0"/>
        <v>0.42523000000000005</v>
      </c>
    </row>
    <row r="16" spans="1:3">
      <c r="A16" s="3">
        <v>1981</v>
      </c>
      <c r="B16" s="20">
        <v>42.771999999999998</v>
      </c>
      <c r="C16" s="5">
        <f t="shared" si="0"/>
        <v>0.42771999999999999</v>
      </c>
    </row>
    <row r="17" spans="1:3">
      <c r="A17" s="3">
        <v>1982</v>
      </c>
      <c r="B17" s="20">
        <v>43.021999999999998</v>
      </c>
      <c r="C17" s="5">
        <f t="shared" si="0"/>
        <v>0.43021999999999999</v>
      </c>
    </row>
    <row r="18" spans="1:3">
      <c r="A18" s="3">
        <v>1983</v>
      </c>
      <c r="B18" s="20">
        <v>43.271999999999998</v>
      </c>
      <c r="C18" s="5">
        <f t="shared" si="0"/>
        <v>0.43271999999999999</v>
      </c>
    </row>
    <row r="19" spans="1:3">
      <c r="A19" s="3">
        <v>1984</v>
      </c>
      <c r="B19" s="20">
        <v>43.521000000000001</v>
      </c>
      <c r="C19" s="5">
        <f t="shared" si="0"/>
        <v>0.43520999999999999</v>
      </c>
    </row>
    <row r="20" spans="1:3">
      <c r="A20" s="3">
        <v>1985</v>
      </c>
      <c r="B20" s="20">
        <v>43.771000000000001</v>
      </c>
      <c r="C20" s="5">
        <f t="shared" si="0"/>
        <v>0.43770999999999999</v>
      </c>
    </row>
    <row r="21" spans="1:3">
      <c r="A21" s="3">
        <v>1986</v>
      </c>
      <c r="B21" s="20">
        <v>44.091999999999999</v>
      </c>
      <c r="C21" s="5">
        <f t="shared" si="0"/>
        <v>0.44091999999999998</v>
      </c>
    </row>
    <row r="22" spans="1:3">
      <c r="A22" s="3">
        <v>1987</v>
      </c>
      <c r="B22" s="20">
        <v>44.412999999999997</v>
      </c>
      <c r="C22" s="5">
        <f t="shared" si="0"/>
        <v>0.44412999999999997</v>
      </c>
    </row>
    <row r="23" spans="1:3">
      <c r="A23" s="3">
        <v>1988</v>
      </c>
      <c r="B23" s="20">
        <v>44.734000000000002</v>
      </c>
      <c r="C23" s="5">
        <f t="shared" si="0"/>
        <v>0.44734000000000002</v>
      </c>
    </row>
    <row r="24" spans="1:3">
      <c r="A24" s="3">
        <v>1989</v>
      </c>
      <c r="B24" s="20">
        <v>45.055</v>
      </c>
      <c r="C24" s="5">
        <f t="shared" si="0"/>
        <v>0.45055000000000001</v>
      </c>
    </row>
    <row r="25" spans="1:3">
      <c r="A25" s="3">
        <v>1990</v>
      </c>
      <c r="B25" s="20">
        <v>45.375999999999998</v>
      </c>
      <c r="C25" s="5">
        <f t="shared" si="0"/>
        <v>0.45376</v>
      </c>
    </row>
    <row r="26" spans="1:3">
      <c r="A26" s="3">
        <v>1991</v>
      </c>
      <c r="B26" s="20">
        <v>45.753999999999998</v>
      </c>
      <c r="C26" s="5">
        <f t="shared" si="0"/>
        <v>0.45754</v>
      </c>
    </row>
    <row r="27" spans="1:3">
      <c r="A27" s="3">
        <v>1992</v>
      </c>
      <c r="B27" s="20">
        <v>46.134</v>
      </c>
      <c r="C27" s="5">
        <f t="shared" si="0"/>
        <v>0.46134000000000003</v>
      </c>
    </row>
    <row r="28" spans="1:3">
      <c r="A28" s="3">
        <v>1993</v>
      </c>
      <c r="B28" s="20">
        <v>46.515000000000001</v>
      </c>
      <c r="C28" s="5">
        <f t="shared" si="0"/>
        <v>0.46515000000000001</v>
      </c>
    </row>
    <row r="29" spans="1:3">
      <c r="A29" s="3">
        <v>1994</v>
      </c>
      <c r="B29" s="20">
        <v>46.895000000000003</v>
      </c>
      <c r="C29" s="5">
        <f t="shared" si="0"/>
        <v>0.46895000000000003</v>
      </c>
    </row>
    <row r="30" spans="1:3">
      <c r="A30" s="3">
        <v>1995</v>
      </c>
      <c r="B30" s="20">
        <v>47.276000000000003</v>
      </c>
      <c r="C30" s="5">
        <f t="shared" si="0"/>
        <v>0.47276000000000001</v>
      </c>
    </row>
    <row r="31" spans="1:3">
      <c r="A31" s="3">
        <v>1996</v>
      </c>
      <c r="B31" s="20">
        <v>47.7</v>
      </c>
      <c r="C31" s="5">
        <f t="shared" si="0"/>
        <v>0.47700000000000004</v>
      </c>
    </row>
    <row r="32" spans="1:3">
      <c r="A32" s="3">
        <v>1997</v>
      </c>
      <c r="B32" s="20">
        <v>48.128</v>
      </c>
      <c r="C32" s="5">
        <f t="shared" si="0"/>
        <v>0.48127999999999999</v>
      </c>
    </row>
    <row r="33" spans="1:3">
      <c r="A33" s="3">
        <v>1998</v>
      </c>
      <c r="B33" s="20">
        <v>48.555999999999997</v>
      </c>
      <c r="C33" s="5">
        <f t="shared" si="0"/>
        <v>0.48555999999999999</v>
      </c>
    </row>
    <row r="34" spans="1:3">
      <c r="A34" s="3">
        <v>1999</v>
      </c>
      <c r="B34" s="20">
        <v>48.984000000000002</v>
      </c>
      <c r="C34" s="5">
        <f t="shared" si="0"/>
        <v>0.48984</v>
      </c>
    </row>
    <row r="35" spans="1:3">
      <c r="A35" s="3">
        <v>2000</v>
      </c>
      <c r="B35" s="20">
        <v>49.411999999999999</v>
      </c>
      <c r="C35" s="5">
        <f t="shared" si="0"/>
        <v>0.49412</v>
      </c>
    </row>
    <row r="36" spans="1:3">
      <c r="A36" s="3">
        <v>2001</v>
      </c>
      <c r="B36" s="20">
        <v>49.524000000000001</v>
      </c>
      <c r="C36" s="5">
        <f t="shared" si="0"/>
        <v>0.49524000000000001</v>
      </c>
    </row>
    <row r="37" spans="1:3">
      <c r="A37" s="3">
        <v>2002</v>
      </c>
      <c r="B37" s="20">
        <v>49.595999999999997</v>
      </c>
      <c r="C37" s="5">
        <f t="shared" si="0"/>
        <v>0.49595999999999996</v>
      </c>
    </row>
    <row r="38" spans="1:3">
      <c r="A38" s="3">
        <v>2003</v>
      </c>
      <c r="B38" s="20">
        <v>49.667000000000002</v>
      </c>
      <c r="C38" s="5">
        <f t="shared" si="0"/>
        <v>0.49667</v>
      </c>
    </row>
    <row r="39" spans="1:3">
      <c r="A39" s="3">
        <v>2004</v>
      </c>
      <c r="B39" s="20">
        <v>49.738</v>
      </c>
      <c r="C39" s="5">
        <f t="shared" si="0"/>
        <v>0.49737999999999999</v>
      </c>
    </row>
    <row r="40" spans="1:3">
      <c r="A40" s="3">
        <v>2005</v>
      </c>
      <c r="B40" s="20">
        <v>49.81</v>
      </c>
      <c r="C40" s="5">
        <f t="shared" si="0"/>
        <v>0.49810000000000004</v>
      </c>
    </row>
    <row r="41" spans="1:3">
      <c r="A41" s="3">
        <v>2006</v>
      </c>
      <c r="B41" s="20">
        <v>49.878999999999998</v>
      </c>
      <c r="C41" s="5">
        <f t="shared" si="0"/>
        <v>0.49878999999999996</v>
      </c>
    </row>
  </sheetData>
  <hyperlinks>
    <hyperlink ref="A2" r:id="rId1" xr:uid="{00000000-0004-0000-0600-000000000000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zoomScale="80" zoomScaleNormal="80" workbookViewId="0">
      <selection activeCell="A2" sqref="A2"/>
    </sheetView>
  </sheetViews>
  <sheetFormatPr defaultColWidth="8.6640625" defaultRowHeight="13.2"/>
  <sheetData>
    <row r="1" spans="1:1">
      <c r="A1" t="s">
        <v>86</v>
      </c>
    </row>
    <row r="2" spans="1:1">
      <c r="A2" s="18" t="s">
        <v>85</v>
      </c>
    </row>
    <row r="29" spans="12:12">
      <c r="L29" t="s">
        <v>0</v>
      </c>
    </row>
  </sheetData>
  <hyperlinks>
    <hyperlink ref="A2" r:id="rId1" xr:uid="{00000000-0004-0000-08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workbookViewId="0">
      <selection activeCell="F29" sqref="F29"/>
    </sheetView>
  </sheetViews>
  <sheetFormatPr defaultColWidth="8.6640625" defaultRowHeight="13.2"/>
  <sheetData>
    <row r="1" spans="1:1">
      <c r="A1" t="s">
        <v>79</v>
      </c>
    </row>
    <row r="2" spans="1:1">
      <c r="A2" s="18" t="s">
        <v>80</v>
      </c>
    </row>
    <row r="27" spans="1:2">
      <c r="A27" t="s">
        <v>1</v>
      </c>
    </row>
    <row r="28" spans="1:2">
      <c r="A28" t="s">
        <v>2</v>
      </c>
    </row>
    <row r="29" spans="1:2">
      <c r="B29" s="1">
        <v>0.36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REFS</vt:lpstr>
      <vt:lpstr>FIN_ETA</vt:lpstr>
      <vt:lpstr>Calcs</vt:lpstr>
      <vt:lpstr>Holmberg_2017</vt:lpstr>
      <vt:lpstr>Xin_2014</vt:lpstr>
      <vt:lpstr>Detroit_2012</vt:lpstr>
      <vt:lpstr>Shrinivasa_2012</vt:lpstr>
      <vt:lpstr>Esfahanian_2014</vt:lpstr>
      <vt:lpstr>Feng_2016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2021-07-26T16:00:39Z</dcterms:created>
  <dcterms:modified xsi:type="dcterms:W3CDTF">2022-07-08T15:11:53Z</dcterms:modified>
</cp:coreProperties>
</file>