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User\Dropbox\Fellowship 1960-2015 PFU database\Data\Machines - Data\Diesel_hydraulic_mobiles\"/>
    </mc:Choice>
  </mc:AlternateContent>
  <xr:revisionPtr revIDLastSave="0" documentId="13_ncr:1_{0164C345-AB7B-4B1E-9091-4FDB48CC7131}" xr6:coauthVersionLast="47" xr6:coauthVersionMax="47" xr10:uidLastSave="{00000000-0000-0000-0000-000000000000}"/>
  <bookViews>
    <workbookView xWindow="-28920" yWindow="-1620" windowWidth="29040" windowHeight="16440" activeTab="3" xr2:uid="{00000000-000D-0000-FFFF-FFFF00000000}"/>
  </bookViews>
  <sheets>
    <sheet name="REFS" sheetId="2" r:id="rId1"/>
    <sheet name="FIN_ETA" sheetId="3" r:id="rId2"/>
    <sheet name="Calcs" sheetId="8" r:id="rId3"/>
    <sheet name="Lodewyks_2016" sheetId="9" r:id="rId4"/>
    <sheet name="Xin_2014" sheetId="7" r:id="rId5"/>
    <sheet name="Detroit_2012" sheetId="5" r:id="rId6"/>
    <sheet name="Shrinivasa_2012" sheetId="6" r:id="rId7"/>
    <sheet name="Notes_PB" sheetId="1" r:id="rId8"/>
  </sheets>
  <externalReferences>
    <externalReference r:id="rId9"/>
    <externalReference r:id="rId10"/>
  </externalReferences>
  <definedNames>
    <definedName name="COP_max">'[1]Domestic refrigeration'!$B$12</definedName>
    <definedName name="deltaE_food" localSheetId="2">#REF!</definedName>
    <definedName name="deltaE_food" localSheetId="5">#REF!</definedName>
    <definedName name="deltaE_food" localSheetId="6">#REF!</definedName>
    <definedName name="deltaE_food" localSheetId="4">#REF!</definedName>
    <definedName name="deltaE_food">#REF!</definedName>
    <definedName name="Ep_tot_cap_2000" localSheetId="2">#REF!</definedName>
    <definedName name="Ep_tot_cap_2000" localSheetId="5">#REF!</definedName>
    <definedName name="Ep_tot_cap_2000" localSheetId="6">#REF!</definedName>
    <definedName name="Ep_tot_cap_2000" localSheetId="4">#REF!</definedName>
    <definedName name="Ep_tot_cap_2000">#REF!</definedName>
    <definedName name="eta_charcoal">[2]Afrane_2012!$B$6</definedName>
    <definedName name="N_ml" localSheetId="2">#REF!</definedName>
    <definedName name="N_ml" localSheetId="5">#REF!</definedName>
    <definedName name="N_ml" localSheetId="6">#REF!</definedName>
    <definedName name="N_ml" localSheetId="4">#REF!</definedName>
    <definedName name="N_ml">#REF!</definedName>
    <definedName name="phi_Combustible_renewables">[1]phi_heat!$C$17</definedName>
    <definedName name="phi_Electricity">[1]phi_heat!$C$28</definedName>
    <definedName name="phi_Feed">[1]phi_heat!$C$27</definedName>
    <definedName name="phi_Food">[1]phi_heat!$C$26</definedName>
    <definedName name="phi_HTH.600.C">[1]phi_heat!$C$10</definedName>
    <definedName name="phi_Hydro">[1]phi_heat!$C$19</definedName>
    <definedName name="phi_LTH.neg20.C">[1]phi_heat!$C$6</definedName>
    <definedName name="phi_MTH.100.C">[1]phi_heat!$C$8</definedName>
    <definedName name="phi_MTH.200.C">[1]phi_heat!$C$9</definedName>
    <definedName name="phi_Natural_gas">[1]phi_heat!$C$15</definedName>
    <definedName name="phi_Oil_and_oil_products">[1]phi_heat!$C$16</definedName>
    <definedName name="phi_Phytomass">[1]phi_heat!$C$29</definedName>
    <definedName name="S_food" localSheetId="2">#REF!</definedName>
    <definedName name="S_food" localSheetId="5">#REF!</definedName>
    <definedName name="S_food" localSheetId="6">#REF!</definedName>
    <definedName name="S_food" localSheetId="4">#REF!</definedName>
    <definedName name="S_food">#REF!</definedName>
    <definedName name="S_food_2000" localSheetId="2">#REF!</definedName>
    <definedName name="S_food_2000" localSheetId="5">#REF!</definedName>
    <definedName name="S_food_2000" localSheetId="6">#REF!</definedName>
    <definedName name="S_food_2000" localSheetId="4">#REF!</definedName>
    <definedName name="S_food_2000">#REF!</definedName>
    <definedName name="S_food_S_food_2000" localSheetId="2">#REF!</definedName>
    <definedName name="S_food_S_food_2000" localSheetId="5">#REF!</definedName>
    <definedName name="S_food_S_food_2000" localSheetId="6">#REF!</definedName>
    <definedName name="S_food_S_food_2000" localSheetId="4">#REF!</definedName>
    <definedName name="S_food_S_food_2000">#REF!</definedName>
    <definedName name="T_0_ref">'[1]Domestic refrigeration'!$B$10</definedName>
    <definedName name="T_ref">'[1]Domestic refrigeration'!$B$11</definedName>
    <definedName name="w" localSheetId="2">#REF!</definedName>
    <definedName name="w" localSheetId="5">#REF!</definedName>
    <definedName name="w" localSheetId="6">#REF!</definedName>
    <definedName name="w" localSheetId="4">#REF!</definedName>
    <definedName name="w">#REF!</definedName>
    <definedName name="Year_Food" localSheetId="2">#REF!</definedName>
    <definedName name="Year_Food" localSheetId="5">#REF!</definedName>
    <definedName name="Year_Food" localSheetId="6">#REF!</definedName>
    <definedName name="Year_Food" localSheetId="4">#REF!</definedName>
    <definedName name="Year_Food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1" i="9" l="1"/>
  <c r="D7" i="9"/>
  <c r="F21" i="9"/>
  <c r="E21" i="9"/>
  <c r="D19" i="9"/>
  <c r="D18" i="9"/>
  <c r="D17" i="9"/>
  <c r="D16" i="9"/>
  <c r="D15" i="9"/>
  <c r="F12" i="9"/>
  <c r="E12" i="9"/>
  <c r="D10" i="9"/>
  <c r="D9" i="9"/>
  <c r="D8" i="9"/>
  <c r="D6" i="9"/>
  <c r="D21" i="9" l="1"/>
  <c r="D20" i="9"/>
  <c r="D12" i="9"/>
  <c r="C55" i="7" l="1"/>
  <c r="C53" i="8" s="1"/>
  <c r="G53" i="8" s="1"/>
  <c r="C54" i="7"/>
  <c r="C52" i="8" s="1"/>
  <c r="G52" i="8" s="1"/>
  <c r="C53" i="7"/>
  <c r="C51" i="8" s="1"/>
  <c r="G51" i="8" s="1"/>
  <c r="C52" i="7"/>
  <c r="C50" i="8" s="1"/>
  <c r="G50" i="8" s="1"/>
  <c r="C51" i="7"/>
  <c r="C49" i="8" s="1"/>
  <c r="G49" i="8" s="1"/>
  <c r="C50" i="7"/>
  <c r="C48" i="8" s="1"/>
  <c r="G48" i="8" s="1"/>
  <c r="C49" i="7"/>
  <c r="C47" i="8" s="1"/>
  <c r="G47" i="8" s="1"/>
  <c r="C48" i="7"/>
  <c r="C46" i="8" s="1"/>
  <c r="G46" i="8" s="1"/>
  <c r="C47" i="7"/>
  <c r="C45" i="8" s="1"/>
  <c r="G45" i="8" s="1"/>
  <c r="C46" i="7"/>
  <c r="C44" i="8" s="1"/>
  <c r="G44" i="8" s="1"/>
  <c r="C45" i="7"/>
  <c r="C43" i="8" s="1"/>
  <c r="G43" i="8" s="1"/>
  <c r="C44" i="7"/>
  <c r="C42" i="8" s="1"/>
  <c r="G42" i="8" s="1"/>
  <c r="C43" i="7"/>
  <c r="C41" i="8" s="1"/>
  <c r="G41" i="8" s="1"/>
  <c r="C42" i="7"/>
  <c r="C40" i="8" s="1"/>
  <c r="G40" i="8" s="1"/>
  <c r="C41" i="7"/>
  <c r="C39" i="8" s="1"/>
  <c r="G39" i="8" s="1"/>
  <c r="C40" i="7"/>
  <c r="C38" i="8" s="1"/>
  <c r="G38" i="8" s="1"/>
  <c r="C39" i="7"/>
  <c r="C37" i="8" s="1"/>
  <c r="G37" i="8" s="1"/>
  <c r="C38" i="7"/>
  <c r="C36" i="8" s="1"/>
  <c r="G36" i="8" s="1"/>
  <c r="C37" i="7"/>
  <c r="C35" i="8" s="1"/>
  <c r="G35" i="8" s="1"/>
  <c r="C36" i="7"/>
  <c r="C34" i="8" s="1"/>
  <c r="G34" i="8" s="1"/>
  <c r="C35" i="7"/>
  <c r="C33" i="8" s="1"/>
  <c r="G33" i="8" s="1"/>
  <c r="C34" i="7"/>
  <c r="C32" i="8" s="1"/>
  <c r="G32" i="8" s="1"/>
  <c r="C33" i="7"/>
  <c r="C31" i="8" s="1"/>
  <c r="G31" i="8" s="1"/>
  <c r="C32" i="7"/>
  <c r="C30" i="8" s="1"/>
  <c r="G30" i="8" s="1"/>
  <c r="C31" i="7"/>
  <c r="C29" i="8" s="1"/>
  <c r="G29" i="8" s="1"/>
  <c r="C30" i="7"/>
  <c r="C28" i="8" s="1"/>
  <c r="G28" i="8" s="1"/>
  <c r="C29" i="7"/>
  <c r="C27" i="8" s="1"/>
  <c r="G27" i="8" s="1"/>
  <c r="C28" i="7"/>
  <c r="C26" i="8" s="1"/>
  <c r="G26" i="8" s="1"/>
  <c r="C27" i="7"/>
  <c r="C25" i="8" s="1"/>
  <c r="G25" i="8" s="1"/>
  <c r="C26" i="7"/>
  <c r="C24" i="8" s="1"/>
  <c r="G24" i="8" s="1"/>
  <c r="C25" i="7"/>
  <c r="C23" i="8" s="1"/>
  <c r="G23" i="8" s="1"/>
  <c r="C24" i="7"/>
  <c r="C22" i="8" s="1"/>
  <c r="G22" i="8" s="1"/>
  <c r="C23" i="7"/>
  <c r="C21" i="8" s="1"/>
  <c r="G21" i="8" s="1"/>
  <c r="C22" i="7"/>
  <c r="C20" i="8" s="1"/>
  <c r="G20" i="8" s="1"/>
  <c r="C21" i="7"/>
  <c r="C19" i="8" s="1"/>
  <c r="G19" i="8" s="1"/>
  <c r="C20" i="7"/>
  <c r="C18" i="8" s="1"/>
  <c r="G18" i="8" s="1"/>
  <c r="C19" i="7"/>
  <c r="C17" i="8" s="1"/>
  <c r="G17" i="8" s="1"/>
  <c r="C18" i="7"/>
  <c r="C16" i="8" s="1"/>
  <c r="G16" i="8" s="1"/>
  <c r="C17" i="7"/>
  <c r="C15" i="8" s="1"/>
  <c r="G15" i="8" s="1"/>
  <c r="C16" i="7"/>
  <c r="C14" i="8" s="1"/>
  <c r="G14" i="8" s="1"/>
  <c r="C15" i="7"/>
  <c r="C13" i="8" s="1"/>
  <c r="G13" i="8" s="1"/>
  <c r="C14" i="7"/>
  <c r="C12" i="8" s="1"/>
  <c r="G12" i="8" s="1"/>
  <c r="C13" i="7"/>
  <c r="C11" i="8" s="1"/>
  <c r="G11" i="8" s="1"/>
  <c r="C12" i="7"/>
  <c r="C10" i="8" s="1"/>
  <c r="G10" i="8" s="1"/>
  <c r="C11" i="7"/>
  <c r="C9" i="8" s="1"/>
  <c r="G9" i="8" s="1"/>
  <c r="C10" i="7"/>
  <c r="C8" i="8" s="1"/>
  <c r="G8" i="8" s="1"/>
  <c r="C9" i="7"/>
  <c r="C7" i="8" s="1"/>
  <c r="G7" i="8" s="1"/>
  <c r="C8" i="7"/>
  <c r="C6" i="8" s="1"/>
  <c r="G6" i="8" s="1"/>
  <c r="C7" i="7"/>
  <c r="C5" i="8" s="1"/>
  <c r="G5" i="8" s="1"/>
  <c r="C6" i="7"/>
  <c r="C4" i="8" s="1"/>
  <c r="G4" i="8" s="1"/>
  <c r="C5" i="7"/>
  <c r="C3" i="8" s="1"/>
  <c r="G3" i="8" s="1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G54" i="8" l="1"/>
  <c r="G55" i="8" s="1"/>
  <c r="G56" i="8" l="1"/>
  <c r="G57" i="8" s="1"/>
  <c r="G58" i="8" l="1"/>
  <c r="G59" i="8" l="1"/>
  <c r="G60" i="8" l="1"/>
  <c r="G61" i="8" s="1"/>
  <c r="G62" i="8" s="1"/>
  <c r="G63" i="8" s="1"/>
  <c r="H2" i="3" l="1" a="1"/>
  <c r="AI2" i="3" l="1"/>
  <c r="AG2" i="3"/>
  <c r="AR2" i="3"/>
  <c r="AL2" i="3"/>
  <c r="AQ2" i="3"/>
  <c r="BP2" i="3"/>
  <c r="U2" i="3"/>
  <c r="Z2" i="3"/>
  <c r="BC2" i="3"/>
  <c r="BE2" i="3"/>
  <c r="BB2" i="3"/>
  <c r="BI2" i="3"/>
  <c r="BG2" i="3"/>
  <c r="AX2" i="3"/>
  <c r="AF2" i="3"/>
  <c r="AT2" i="3"/>
  <c r="AB2" i="3"/>
  <c r="BL2" i="3"/>
  <c r="Y2" i="3"/>
  <c r="S2" i="3"/>
  <c r="T2" i="3"/>
  <c r="AJ2" i="3"/>
  <c r="AU2" i="3"/>
  <c r="AW2" i="3"/>
  <c r="AN2" i="3"/>
  <c r="BH2" i="3"/>
  <c r="X2" i="3"/>
  <c r="BN2" i="3"/>
  <c r="J2" i="3"/>
  <c r="N2" i="3"/>
  <c r="V2" i="3"/>
  <c r="H2" i="3"/>
  <c r="K2" i="3"/>
  <c r="BO2" i="3"/>
  <c r="Q2" i="3"/>
  <c r="BK2" i="3"/>
  <c r="O2" i="3"/>
  <c r="AS2" i="3"/>
  <c r="R2" i="3"/>
  <c r="I2" i="3"/>
  <c r="AK2" i="3"/>
  <c r="BM2" i="3"/>
  <c r="BD2" i="3"/>
  <c r="BA2" i="3"/>
  <c r="AO2" i="3"/>
  <c r="AV2" i="3"/>
  <c r="P2" i="3"/>
  <c r="L2" i="3"/>
  <c r="BJ2" i="3"/>
  <c r="AY2" i="3"/>
  <c r="AC2" i="3"/>
  <c r="AE2" i="3"/>
  <c r="AZ2" i="3"/>
  <c r="AH2" i="3"/>
  <c r="AD2" i="3"/>
  <c r="AP2" i="3"/>
  <c r="BF2" i="3"/>
  <c r="AM2" i="3"/>
  <c r="W2" i="3"/>
  <c r="M2" i="3"/>
  <c r="AA2" i="3"/>
</calcChain>
</file>

<file path=xl/sharedStrings.xml><?xml version="1.0" encoding="utf-8"?>
<sst xmlns="http://schemas.openxmlformats.org/spreadsheetml/2006/main" count="265" uniqueCount="114">
  <si>
    <t>Diesel-hydraulic Component efficiency</t>
  </si>
  <si>
    <t>weighted full cycle values</t>
  </si>
  <si>
    <t>assumed empty bucket</t>
  </si>
  <si>
    <t xml:space="preserve">assumed full bucket </t>
  </si>
  <si>
    <t>Diesel Engine</t>
  </si>
  <si>
    <t>Hydraulic pump</t>
  </si>
  <si>
    <t>Electric-hydraulic Component efficiency</t>
  </si>
  <si>
    <t>Electric motor</t>
  </si>
  <si>
    <t>post-engine electro-hydraulic pump efficency ~ 70%</t>
  </si>
  <si>
    <t>post-engine Hydraulic efficiency ~49%</t>
  </si>
  <si>
    <t>30% * 0.4 diesel engine efficiency ~ 12%</t>
  </si>
  <si>
    <t>post engine/motor hydraulic system efficiency = 20-50%, depending on size of machine</t>
  </si>
  <si>
    <t>efficiency of diesel engine up to 50%</t>
  </si>
  <si>
    <t>the ref  suggests hydraulic system efficiency = 25%</t>
  </si>
  <si>
    <t>Country</t>
  </si>
  <si>
    <t>Energy.type</t>
  </si>
  <si>
    <t>Last.stage</t>
  </si>
  <si>
    <t>Method</t>
  </si>
  <si>
    <t>Machine</t>
  </si>
  <si>
    <t>Eu.product</t>
  </si>
  <si>
    <t>Quantity</t>
  </si>
  <si>
    <t>E</t>
  </si>
  <si>
    <t>Final</t>
  </si>
  <si>
    <t>PCM</t>
  </si>
  <si>
    <t>eta.fu</t>
  </si>
  <si>
    <t>@article{lodewyks2016decentralized,</t>
  </si>
  <si>
    <t xml:space="preserve">  title={Decentralized energy-saving hydraulic concepts for mobile working machines},</t>
  </si>
  <si>
    <t xml:space="preserve">  author={Lodewyks, Ing Johann and Zurbr{\"u}gg, Dipl-Ing Pascal},</t>
  </si>
  <si>
    <t xml:space="preserve">  year={2016}</t>
  </si>
  <si>
    <t>}</t>
  </si>
  <si>
    <t xml:space="preserve">  url = {https://core.ac.uk/download/pdf/236373120.pdf},</t>
  </si>
  <si>
    <t>@article{ge2019power,</t>
  </si>
  <si>
    <t xml:space="preserve">  title={Power matching and energy efficiency improvement of hydraulic excavator driven with speed and displacement variable power source},</t>
  </si>
  <si>
    <t xml:space="preserve">  author={Ge, Lei and Quan, Long and Zhang, Xiaogang and Dong, Zhixin and Yang, Jing},</t>
  </si>
  <si>
    <t xml:space="preserve">  journal={Chinese journal of mechanical engineering},</t>
  </si>
  <si>
    <t xml:space="preserve">  volume={32},</t>
  </si>
  <si>
    <t xml:space="preserve">  number={1},</t>
  </si>
  <si>
    <t xml:space="preserve">  pages={1--12},</t>
  </si>
  <si>
    <t xml:space="preserve">  year={2019},</t>
  </si>
  <si>
    <t xml:space="preserve">  publisher={Springer}</t>
  </si>
  <si>
    <t>@inproceedings{ochiai2008hybrid,</t>
  </si>
  <si>
    <t xml:space="preserve">  title={Hybrid in construction machinery},</t>
  </si>
  <si>
    <t xml:space="preserve">  author={Ochiai, Masami and Ryu, Shohei},</t>
  </si>
  <si>
    <t xml:space="preserve">  booktitle={Proceedings of the JFPS International Symposium on Fluid Power},</t>
  </si>
  <si>
    <t xml:space="preserve">  volume={2008},</t>
  </si>
  <si>
    <t xml:space="preserve">  number={7-1},</t>
  </si>
  <si>
    <t xml:space="preserve">  pages={41--44},</t>
  </si>
  <si>
    <t xml:space="preserve">  year={2008},</t>
  </si>
  <si>
    <t xml:space="preserve">  organization={The Japan Fluid Power System Society}</t>
  </si>
  <si>
    <t xml:space="preserve">  url = {https://www.jstage.jst.go.jp/article/isfp1989/2008/7-1/2008_7-1_41/_pdf/-char/ja},</t>
  </si>
  <si>
    <t xml:space="preserve">  doi = {10.1186/s10033-019-0415-x},</t>
  </si>
  <si>
    <t>@inproceedings{minav2010energy,</t>
  </si>
  <si>
    <t xml:space="preserve">  title={Energy recovery efficiency comparison in an electro-hydraulic forklift and in a diesel hybrid heavy forwarder},</t>
  </si>
  <si>
    <t xml:space="preserve">  author={Minav, T and Laurila, L and Pyrh{\"o}nen, J},</t>
  </si>
  <si>
    <t xml:space="preserve">  booktitle={SPEEDAM 2010},</t>
  </si>
  <si>
    <t xml:space="preserve">  pages={574--579},</t>
  </si>
  <si>
    <t xml:space="preserve">  year={2010},</t>
  </si>
  <si>
    <t xml:space="preserve">  organization={IEEE}</t>
  </si>
  <si>
    <t>@article{xin2014improving,</t>
  </si>
  <si>
    <t xml:space="preserve">  title={Improving the environmental performance of heavy-duty vehicles and engines: key issues and system design approaches},</t>
  </si>
  <si>
    <t xml:space="preserve">  author={Xin, Q and Pinzon, CF},</t>
  </si>
  <si>
    <t xml:space="preserve">  journal={Alternative Fuels and Advanced Vehicle Technologies for Improved Environmental Performance},</t>
  </si>
  <si>
    <t xml:space="preserve">  pages={225--278},</t>
  </si>
  <si>
    <t xml:space="preserve">  doi = {10.1533/9780857097422.2.225},</t>
  </si>
  <si>
    <t xml:space="preserve">  year={2014},</t>
  </si>
  <si>
    <t xml:space="preserve">  publisher={Elsevier}</t>
  </si>
  <si>
    <t>@article{quan2014review,</t>
  </si>
  <si>
    <t xml:space="preserve">  title={Review of energy efficient direct pump controlled cylinder electro-hydraulic technology},</t>
  </si>
  <si>
    <t xml:space="preserve">  author={Quan, Zhongyi and Quan, Long and Zhang, Jinman},</t>
  </si>
  <si>
    <t xml:space="preserve">  journal={Renewable and Sustainable Energy Reviews},</t>
  </si>
  <si>
    <t xml:space="preserve">  volume={35},</t>
  </si>
  <si>
    <t xml:space="preserve">  pages={336--346},</t>
  </si>
  <si>
    <t xml:space="preserve">  url = {https://ieeexplore.ieee.org/abstract/document/5542232/},</t>
  </si>
  <si>
    <t xml:space="preserve">  doi = {10.1016/j.rser.2014.04.036},</t>
  </si>
  <si>
    <t>@article{quan2021survey,</t>
  </si>
  <si>
    <t xml:space="preserve">  title={A Survey of Powertrain Technologies for Energy-Efficient Heavy-Duty Machinery},</t>
  </si>
  <si>
    <t xml:space="preserve">  author={Quan, Zhongyi and Ge, Lei and Wei, Zhongbao and Li, Yun Wei and Quan, Long},</t>
  </si>
  <si>
    <t xml:space="preserve">  journal={Proceedings of the IEEE},</t>
  </si>
  <si>
    <t xml:space="preserve">  volume={109},</t>
  </si>
  <si>
    <t xml:space="preserve">  number={3},</t>
  </si>
  <si>
    <t xml:space="preserve">  pages={279--308},</t>
  </si>
  <si>
    <t xml:space="preserve">  year={2021},</t>
  </si>
  <si>
    <t xml:space="preserve">  publisher={IEEE}</t>
  </si>
  <si>
    <t xml:space="preserve">  url = {https://ieeexplore.ieee.org/abstract/document/9337910},</t>
  </si>
  <si>
    <t>https://ieeexplore.ieee.org/abstract/document/9337910</t>
  </si>
  <si>
    <t>Diesel hydraulic mobiles</t>
  </si>
  <si>
    <t>Detroit (2012) - Net Zero Emissions at 50 Percent Thermal Efficiency</t>
  </si>
  <si>
    <t>https://doi.org/10.2172/1054511</t>
  </si>
  <si>
    <t>Year</t>
  </si>
  <si>
    <t>Efficiency [-]</t>
  </si>
  <si>
    <t>Shrinivasa (2012) - The Evolution of Diesel Engines</t>
  </si>
  <si>
    <t>https://doi.org/10.1007/s12045-012-0038-3</t>
  </si>
  <si>
    <t>Efficiency [%]</t>
  </si>
  <si>
    <t>Xin &amp; Pinzon (2014) - 9 - Improving the environmental performance of heavy-duty vehicles and engines: key issues and system design approaches</t>
  </si>
  <si>
    <t>https://doi.org/10.1533/9780857097422.2.225</t>
  </si>
  <si>
    <t>Type of Efficiency Data</t>
  </si>
  <si>
    <t>Source/Method</t>
  </si>
  <si>
    <t>Diesel engine efficiency</t>
  </si>
  <si>
    <t>Xin &amp; Pinzon (2014)</t>
  </si>
  <si>
    <t>https://nbn-resolving.org/urn:nbn:de:bsz:14-qucosa-199996</t>
  </si>
  <si>
    <t>Lodewyks &amp; Zurbrugg (2016) - Decentralised energy-saving hydraulic concepts for mobile working machines</t>
  </si>
  <si>
    <t>Units</t>
  </si>
  <si>
    <t>kW</t>
  </si>
  <si>
    <t>-</t>
  </si>
  <si>
    <t>Power (weighted)</t>
  </si>
  <si>
    <t>Throttle valve</t>
  </si>
  <si>
    <t>Cylinder</t>
  </si>
  <si>
    <t>Total Efficiency</t>
  </si>
  <si>
    <t>Hydraulic system efficiency</t>
  </si>
  <si>
    <t>Complete Diesel-Hydraulic System efficiency</t>
  </si>
  <si>
    <t>Product of Xin &amp; Pinzon (2014) series and fixed hydraulic system efficiency</t>
  </si>
  <si>
    <t>Linear extrapolation</t>
  </si>
  <si>
    <t>WRLD</t>
  </si>
  <si>
    <t>MacW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</si>
</sst>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4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2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b/>
      <sz val="10"/>
      <name val="Arial"/>
      <family val="2"/>
    </font>
    <font>
      <u/>
      <sz val="10"/>
      <color theme="1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0"/>
      <color theme="9"/>
      <name val="Arial Unicode MS"/>
      <family val="2"/>
    </font>
    <font>
      <sz val="10"/>
      <color theme="9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5" fillId="0" borderId="0"/>
    <xf numFmtId="0" fontId="8" fillId="0" borderId="0" applyNumberFormat="0" applyFill="0" applyBorder="0" applyAlignment="0" applyProtection="0"/>
    <xf numFmtId="0" fontId="9" fillId="0" borderId="0"/>
  </cellStyleXfs>
  <cellXfs count="42">
    <xf numFmtId="0" fontId="0" fillId="0" borderId="0" xfId="0"/>
    <xf numFmtId="0" fontId="0" fillId="2" borderId="0" xfId="0" applyFill="1"/>
    <xf numFmtId="0" fontId="0" fillId="2" borderId="0" xfId="0" applyFill="1" applyAlignment="1">
      <alignment wrapText="1"/>
    </xf>
    <xf numFmtId="0" fontId="0" fillId="2" borderId="0" xfId="0" applyFill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9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3" applyAlignment="1">
      <alignment horizontal="center"/>
    </xf>
    <xf numFmtId="0" fontId="5" fillId="0" borderId="0" xfId="3"/>
    <xf numFmtId="0" fontId="1" fillId="0" borderId="0" xfId="0" applyFont="1" applyAlignment="1">
      <alignment horizontal="center"/>
    </xf>
    <xf numFmtId="10" fontId="1" fillId="0" borderId="0" xfId="0" applyNumberFormat="1" applyFont="1" applyAlignment="1">
      <alignment horizontal="center"/>
    </xf>
    <xf numFmtId="0" fontId="7" fillId="0" borderId="1" xfId="2" applyFont="1" applyBorder="1" applyAlignment="1">
      <alignment horizontal="center"/>
    </xf>
    <xf numFmtId="0" fontId="8" fillId="0" borderId="0" xfId="4"/>
    <xf numFmtId="1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6" fillId="3" borderId="0" xfId="0" applyFont="1" applyFill="1" applyAlignment="1">
      <alignment vertical="center"/>
    </xf>
    <xf numFmtId="0" fontId="0" fillId="3" borderId="0" xfId="0" applyFill="1"/>
    <xf numFmtId="0" fontId="9" fillId="0" borderId="0" xfId="5" applyAlignment="1">
      <alignment horizontal="center"/>
    </xf>
    <xf numFmtId="0" fontId="10" fillId="4" borderId="0" xfId="5" applyFont="1" applyFill="1" applyAlignment="1">
      <alignment horizontal="left"/>
    </xf>
    <xf numFmtId="0" fontId="9" fillId="4" borderId="0" xfId="5" applyFill="1" applyAlignment="1">
      <alignment horizontal="center"/>
    </xf>
    <xf numFmtId="0" fontId="10" fillId="5" borderId="0" xfId="5" applyFont="1" applyFill="1" applyAlignment="1">
      <alignment horizontal="left"/>
    </xf>
    <xf numFmtId="0" fontId="9" fillId="5" borderId="0" xfId="5" applyFill="1" applyAlignment="1">
      <alignment horizontal="center"/>
    </xf>
    <xf numFmtId="0" fontId="10" fillId="0" borderId="1" xfId="5" applyFont="1" applyBorder="1" applyAlignment="1">
      <alignment horizontal="center"/>
    </xf>
    <xf numFmtId="10" fontId="9" fillId="0" borderId="0" xfId="5" applyNumberFormat="1" applyAlignment="1">
      <alignment horizontal="center"/>
    </xf>
    <xf numFmtId="10" fontId="11" fillId="0" borderId="0" xfId="5" applyNumberFormat="1" applyFont="1" applyAlignment="1">
      <alignment horizontal="center"/>
    </xf>
    <xf numFmtId="0" fontId="11" fillId="0" borderId="0" xfId="5" applyFont="1" applyAlignment="1">
      <alignment horizontal="center"/>
    </xf>
    <xf numFmtId="9" fontId="1" fillId="0" borderId="0" xfId="1" applyFont="1" applyAlignment="1">
      <alignment horizontal="center"/>
    </xf>
    <xf numFmtId="164" fontId="2" fillId="0" borderId="0" xfId="0" applyNumberFormat="1" applyFont="1" applyFill="1" applyAlignment="1">
      <alignment horizontal="center"/>
    </xf>
    <xf numFmtId="0" fontId="0" fillId="0" borderId="0" xfId="0" applyFont="1" applyAlignment="1">
      <alignment horizontal="center"/>
    </xf>
    <xf numFmtId="1" fontId="0" fillId="0" borderId="0" xfId="0" applyNumberFormat="1" applyFont="1" applyAlignment="1">
      <alignment horizontal="center"/>
    </xf>
    <xf numFmtId="0" fontId="0" fillId="0" borderId="0" xfId="0" applyFill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9" fontId="1" fillId="0" borderId="1" xfId="1" applyFont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0" fontId="1" fillId="0" borderId="0" xfId="1" applyNumberFormat="1" applyFont="1" applyAlignment="1">
      <alignment horizontal="center"/>
    </xf>
    <xf numFmtId="10" fontId="1" fillId="2" borderId="0" xfId="1" applyNumberFormat="1" applyFont="1" applyFill="1" applyAlignment="1">
      <alignment horizontal="center"/>
    </xf>
    <xf numFmtId="0" fontId="12" fillId="3" borderId="0" xfId="0" applyFont="1" applyFill="1" applyAlignment="1">
      <alignment vertical="center"/>
    </xf>
    <xf numFmtId="0" fontId="13" fillId="3" borderId="0" xfId="0" applyFont="1" applyFill="1"/>
  </cellXfs>
  <cellStyles count="6">
    <cellStyle name="Hyperlink" xfId="4" builtinId="8"/>
    <cellStyle name="Normal" xfId="0" builtinId="0"/>
    <cellStyle name="Normal 2" xfId="3" xr:uid="{00000000-0005-0000-0000-000002000000}"/>
    <cellStyle name="Normal 2 2" xfId="5" xr:uid="{00000000-0005-0000-0000-000003000000}"/>
    <cellStyle name="Normal 2 2 3" xfId="2" xr:uid="{00000000-0005-0000-0000-000004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mp"/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mp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tmp"/><Relationship Id="rId1" Type="http://schemas.openxmlformats.org/officeDocument/2006/relationships/image" Target="../media/image5.tmp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tmp"/><Relationship Id="rId13" Type="http://schemas.openxmlformats.org/officeDocument/2006/relationships/image" Target="../media/image19.tmp"/><Relationship Id="rId18" Type="http://schemas.openxmlformats.org/officeDocument/2006/relationships/image" Target="../media/image24.tmp"/><Relationship Id="rId3" Type="http://schemas.openxmlformats.org/officeDocument/2006/relationships/image" Target="../media/image9.tmp"/><Relationship Id="rId7" Type="http://schemas.openxmlformats.org/officeDocument/2006/relationships/image" Target="../media/image13.tmp"/><Relationship Id="rId12" Type="http://schemas.openxmlformats.org/officeDocument/2006/relationships/image" Target="../media/image18.tmp"/><Relationship Id="rId17" Type="http://schemas.openxmlformats.org/officeDocument/2006/relationships/image" Target="../media/image23.tmp"/><Relationship Id="rId2" Type="http://schemas.openxmlformats.org/officeDocument/2006/relationships/image" Target="../media/image8.tmp"/><Relationship Id="rId16" Type="http://schemas.openxmlformats.org/officeDocument/2006/relationships/image" Target="../media/image22.tmp"/><Relationship Id="rId1" Type="http://schemas.openxmlformats.org/officeDocument/2006/relationships/image" Target="../media/image7.tmp"/><Relationship Id="rId6" Type="http://schemas.openxmlformats.org/officeDocument/2006/relationships/image" Target="../media/image12.tmp"/><Relationship Id="rId11" Type="http://schemas.openxmlformats.org/officeDocument/2006/relationships/image" Target="../media/image17.tmp"/><Relationship Id="rId5" Type="http://schemas.openxmlformats.org/officeDocument/2006/relationships/image" Target="../media/image11.tmp"/><Relationship Id="rId15" Type="http://schemas.openxmlformats.org/officeDocument/2006/relationships/image" Target="../media/image21.tmp"/><Relationship Id="rId10" Type="http://schemas.openxmlformats.org/officeDocument/2006/relationships/image" Target="../media/image16.tmp"/><Relationship Id="rId19" Type="http://schemas.openxmlformats.org/officeDocument/2006/relationships/image" Target="../media/image25.tmp"/><Relationship Id="rId4" Type="http://schemas.openxmlformats.org/officeDocument/2006/relationships/image" Target="../media/image10.tmp"/><Relationship Id="rId9" Type="http://schemas.openxmlformats.org/officeDocument/2006/relationships/image" Target="../media/image15.tmp"/><Relationship Id="rId14" Type="http://schemas.openxmlformats.org/officeDocument/2006/relationships/image" Target="../media/image20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35717</xdr:colOff>
      <xdr:row>3</xdr:row>
      <xdr:rowOff>119063</xdr:rowOff>
    </xdr:from>
    <xdr:to>
      <xdr:col>27</xdr:col>
      <xdr:colOff>210366</xdr:colOff>
      <xdr:row>29</xdr:row>
      <xdr:rowOff>151053</xdr:rowOff>
    </xdr:to>
    <xdr:pic>
      <xdr:nvPicPr>
        <xdr:cNvPr id="2" name="Picture 1" descr="Screen Clippi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76030" y="619126"/>
          <a:ext cx="5036209" cy="4365865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190499</xdr:colOff>
      <xdr:row>3</xdr:row>
      <xdr:rowOff>59531</xdr:rowOff>
    </xdr:from>
    <xdr:to>
      <xdr:col>18</xdr:col>
      <xdr:colOff>529745</xdr:colOff>
      <xdr:row>46</xdr:row>
      <xdr:rowOff>140970</xdr:rowOff>
    </xdr:to>
    <xdr:pic>
      <xdr:nvPicPr>
        <xdr:cNvPr id="3" name="Picture 2" descr="Screen Clippi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6968" y="559594"/>
          <a:ext cx="7625871" cy="72509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63038</xdr:colOff>
      <xdr:row>4</xdr:row>
      <xdr:rowOff>142875</xdr:rowOff>
    </xdr:from>
    <xdr:to>
      <xdr:col>23</xdr:col>
      <xdr:colOff>379319</xdr:colOff>
      <xdr:row>38</xdr:row>
      <xdr:rowOff>160943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438" y="790575"/>
          <a:ext cx="9460281" cy="55235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257175</xdr:colOff>
      <xdr:row>6</xdr:row>
      <xdr:rowOff>133350</xdr:rowOff>
    </xdr:from>
    <xdr:to>
      <xdr:col>19</xdr:col>
      <xdr:colOff>162933</xdr:colOff>
      <xdr:row>29</xdr:row>
      <xdr:rowOff>114817</xdr:rowOff>
    </xdr:to>
    <xdr:pic>
      <xdr:nvPicPr>
        <xdr:cNvPr id="2" name="Picture 1" descr="Screen Clippi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2525" y="1104900"/>
          <a:ext cx="7220958" cy="370574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180975</xdr:colOff>
      <xdr:row>3</xdr:row>
      <xdr:rowOff>0</xdr:rowOff>
    </xdr:from>
    <xdr:ext cx="5567795" cy="4707848"/>
    <xdr:pic>
      <xdr:nvPicPr>
        <xdr:cNvPr id="2" name="Picture 1" descr="Screen Clippi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3575" y="485775"/>
          <a:ext cx="5567795" cy="4707848"/>
        </a:xfrm>
        <a:prstGeom prst="rect">
          <a:avLst/>
        </a:prstGeom>
      </xdr:spPr>
    </xdr:pic>
    <xdr:clientData/>
  </xdr:oneCellAnchor>
  <xdr:oneCellAnchor>
    <xdr:from>
      <xdr:col>18</xdr:col>
      <xdr:colOff>0</xdr:colOff>
      <xdr:row>3</xdr:row>
      <xdr:rowOff>0</xdr:rowOff>
    </xdr:from>
    <xdr:ext cx="5256068" cy="4071013"/>
    <xdr:pic>
      <xdr:nvPicPr>
        <xdr:cNvPr id="3" name="Picture 2" descr="Screen Clippi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8600" y="485775"/>
          <a:ext cx="5256068" cy="4071013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20</xdr:row>
      <xdr:rowOff>28575</xdr:rowOff>
    </xdr:from>
    <xdr:to>
      <xdr:col>5</xdr:col>
      <xdr:colOff>581566</xdr:colOff>
      <xdr:row>43</xdr:row>
      <xdr:rowOff>76725</xdr:rowOff>
    </xdr:to>
    <xdr:pic>
      <xdr:nvPicPr>
        <xdr:cNvPr id="2" name="Picture 1" descr="Screen Clippi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9375" y="28689300"/>
          <a:ext cx="3877216" cy="3772426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20</xdr:row>
      <xdr:rowOff>114300</xdr:rowOff>
    </xdr:from>
    <xdr:to>
      <xdr:col>14</xdr:col>
      <xdr:colOff>371999</xdr:colOff>
      <xdr:row>37</xdr:row>
      <xdr:rowOff>76578</xdr:rowOff>
    </xdr:to>
    <xdr:pic>
      <xdr:nvPicPr>
        <xdr:cNvPr id="3" name="Picture 2" descr="Screen Clippi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0575" y="28775025"/>
          <a:ext cx="3753374" cy="2715004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0</xdr:row>
      <xdr:rowOff>66995</xdr:rowOff>
    </xdr:from>
    <xdr:to>
      <xdr:col>10</xdr:col>
      <xdr:colOff>229669</xdr:colOff>
      <xdr:row>18</xdr:row>
      <xdr:rowOff>133849</xdr:rowOff>
    </xdr:to>
    <xdr:pic>
      <xdr:nvPicPr>
        <xdr:cNvPr id="4" name="Picture 3" descr="Screen Clippi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0350" y="25489220"/>
          <a:ext cx="6392344" cy="29815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13</xdr:col>
      <xdr:colOff>601307</xdr:colOff>
      <xdr:row>79</xdr:row>
      <xdr:rowOff>678</xdr:rowOff>
    </xdr:to>
    <xdr:pic>
      <xdr:nvPicPr>
        <xdr:cNvPr id="5" name="Picture 4" descr="Screen Clipping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2225" y="33356550"/>
          <a:ext cx="8830907" cy="4858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9</xdr:col>
      <xdr:colOff>57966</xdr:colOff>
      <xdr:row>107</xdr:row>
      <xdr:rowOff>76753</xdr:rowOff>
    </xdr:to>
    <xdr:pic>
      <xdr:nvPicPr>
        <xdr:cNvPr id="6" name="Picture 5" descr="Screen Clipping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2225" y="38862000"/>
          <a:ext cx="5849166" cy="396295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84</xdr:row>
      <xdr:rowOff>0</xdr:rowOff>
    </xdr:from>
    <xdr:to>
      <xdr:col>15</xdr:col>
      <xdr:colOff>952997</xdr:colOff>
      <xdr:row>99</xdr:row>
      <xdr:rowOff>124180</xdr:rowOff>
    </xdr:to>
    <xdr:pic>
      <xdr:nvPicPr>
        <xdr:cNvPr id="7" name="Picture 6" descr="Screen Clipping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23925"/>
          <a:ext cx="3562847" cy="255305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8</xdr:col>
      <xdr:colOff>286282</xdr:colOff>
      <xdr:row>126</xdr:row>
      <xdr:rowOff>76572</xdr:rowOff>
    </xdr:to>
    <xdr:pic>
      <xdr:nvPicPr>
        <xdr:cNvPr id="8" name="Picture 7" descr="Screen Clipping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9575" y="43233975"/>
          <a:ext cx="3810532" cy="2667372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151</xdr:row>
      <xdr:rowOff>142875</xdr:rowOff>
    </xdr:from>
    <xdr:to>
      <xdr:col>4</xdr:col>
      <xdr:colOff>533851</xdr:colOff>
      <xdr:row>160</xdr:row>
      <xdr:rowOff>114500</xdr:rowOff>
    </xdr:to>
    <xdr:pic>
      <xdr:nvPicPr>
        <xdr:cNvPr id="12" name="Picture 11" descr="Screen Clipping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9850" y="50015775"/>
          <a:ext cx="3229426" cy="14289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10</xdr:col>
      <xdr:colOff>362894</xdr:colOff>
      <xdr:row>150</xdr:row>
      <xdr:rowOff>385</xdr:rowOff>
    </xdr:to>
    <xdr:pic>
      <xdr:nvPicPr>
        <xdr:cNvPr id="13" name="Picture 12" descr="Screen Clipping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2225" y="46958250"/>
          <a:ext cx="6763694" cy="2753109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226</xdr:row>
      <xdr:rowOff>100345</xdr:rowOff>
    </xdr:from>
    <xdr:to>
      <xdr:col>4</xdr:col>
      <xdr:colOff>372027</xdr:colOff>
      <xdr:row>246</xdr:row>
      <xdr:rowOff>561</xdr:rowOff>
    </xdr:to>
    <xdr:pic>
      <xdr:nvPicPr>
        <xdr:cNvPr id="14" name="Picture 13" descr="Screen Clipping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62117620"/>
          <a:ext cx="3086652" cy="3138716"/>
        </a:xfrm>
        <a:prstGeom prst="rect">
          <a:avLst/>
        </a:prstGeom>
      </xdr:spPr>
    </xdr:pic>
    <xdr:clientData/>
  </xdr:twoCellAnchor>
  <xdr:twoCellAnchor editAs="oneCell">
    <xdr:from>
      <xdr:col>1</xdr:col>
      <xdr:colOff>811356</xdr:colOff>
      <xdr:row>206</xdr:row>
      <xdr:rowOff>66675</xdr:rowOff>
    </xdr:from>
    <xdr:to>
      <xdr:col>3</xdr:col>
      <xdr:colOff>687173</xdr:colOff>
      <xdr:row>218</xdr:row>
      <xdr:rowOff>43590</xdr:rowOff>
    </xdr:to>
    <xdr:pic>
      <xdr:nvPicPr>
        <xdr:cNvPr id="15" name="Picture 14" descr="Screen Clipping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4470" y="59753789"/>
          <a:ext cx="3079680" cy="1951187"/>
        </a:xfrm>
        <a:prstGeom prst="rect">
          <a:avLst/>
        </a:prstGeom>
      </xdr:spPr>
    </xdr:pic>
    <xdr:clientData/>
  </xdr:twoCellAnchor>
  <xdr:twoCellAnchor editAs="oneCell">
    <xdr:from>
      <xdr:col>3</xdr:col>
      <xdr:colOff>729962</xdr:colOff>
      <xdr:row>206</xdr:row>
      <xdr:rowOff>14720</xdr:rowOff>
    </xdr:from>
    <xdr:to>
      <xdr:col>8</xdr:col>
      <xdr:colOff>84730</xdr:colOff>
      <xdr:row>219</xdr:row>
      <xdr:rowOff>62344</xdr:rowOff>
    </xdr:to>
    <xdr:pic>
      <xdr:nvPicPr>
        <xdr:cNvPr id="16" name="Picture 15" descr="Screen Clipping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6939" y="59701834"/>
          <a:ext cx="2861700" cy="2186420"/>
        </a:xfrm>
        <a:prstGeom prst="rect">
          <a:avLst/>
        </a:prstGeom>
      </xdr:spPr>
    </xdr:pic>
    <xdr:clientData/>
  </xdr:twoCellAnchor>
  <xdr:twoCellAnchor editAs="oneCell">
    <xdr:from>
      <xdr:col>4</xdr:col>
      <xdr:colOff>86825</xdr:colOff>
      <xdr:row>224</xdr:row>
      <xdr:rowOff>47625</xdr:rowOff>
    </xdr:from>
    <xdr:to>
      <xdr:col>12</xdr:col>
      <xdr:colOff>524787</xdr:colOff>
      <xdr:row>252</xdr:row>
      <xdr:rowOff>76983</xdr:rowOff>
    </xdr:to>
    <xdr:pic>
      <xdr:nvPicPr>
        <xdr:cNvPr id="17" name="Picture 16" descr="Screen Clipping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2250" y="61741050"/>
          <a:ext cx="5314762" cy="4563258"/>
        </a:xfrm>
        <a:prstGeom prst="rect">
          <a:avLst/>
        </a:prstGeom>
      </xdr:spPr>
    </xdr:pic>
    <xdr:clientData/>
  </xdr:twoCellAnchor>
  <xdr:twoCellAnchor editAs="oneCell">
    <xdr:from>
      <xdr:col>1</xdr:col>
      <xdr:colOff>987136</xdr:colOff>
      <xdr:row>189</xdr:row>
      <xdr:rowOff>8889</xdr:rowOff>
    </xdr:from>
    <xdr:to>
      <xdr:col>6</xdr:col>
      <xdr:colOff>469457</xdr:colOff>
      <xdr:row>204</xdr:row>
      <xdr:rowOff>130645</xdr:rowOff>
    </xdr:to>
    <xdr:pic>
      <xdr:nvPicPr>
        <xdr:cNvPr id="18" name="Picture 17" descr="Screen Clipping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0" y="56899116"/>
          <a:ext cx="4980843" cy="2589596"/>
        </a:xfrm>
        <a:prstGeom prst="rect">
          <a:avLst/>
        </a:prstGeom>
      </xdr:spPr>
    </xdr:pic>
    <xdr:clientData/>
  </xdr:twoCellAnchor>
  <xdr:twoCellAnchor editAs="oneCell">
    <xdr:from>
      <xdr:col>6</xdr:col>
      <xdr:colOff>469323</xdr:colOff>
      <xdr:row>189</xdr:row>
      <xdr:rowOff>103045</xdr:rowOff>
    </xdr:from>
    <xdr:to>
      <xdr:col>12</xdr:col>
      <xdr:colOff>126950</xdr:colOff>
      <xdr:row>194</xdr:row>
      <xdr:rowOff>86736</xdr:rowOff>
    </xdr:to>
    <xdr:pic>
      <xdr:nvPicPr>
        <xdr:cNvPr id="19" name="Picture 18" descr="Screen Clipping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0959" y="56993272"/>
          <a:ext cx="3294446" cy="806304"/>
        </a:xfrm>
        <a:prstGeom prst="rect">
          <a:avLst/>
        </a:prstGeom>
      </xdr:spPr>
    </xdr:pic>
    <xdr:clientData/>
  </xdr:twoCellAnchor>
  <xdr:twoCellAnchor editAs="oneCell">
    <xdr:from>
      <xdr:col>1</xdr:col>
      <xdr:colOff>1470314</xdr:colOff>
      <xdr:row>168</xdr:row>
      <xdr:rowOff>61480</xdr:rowOff>
    </xdr:from>
    <xdr:to>
      <xdr:col>9</xdr:col>
      <xdr:colOff>298944</xdr:colOff>
      <xdr:row>186</xdr:row>
      <xdr:rowOff>155542</xdr:rowOff>
    </xdr:to>
    <xdr:pic>
      <xdr:nvPicPr>
        <xdr:cNvPr id="20" name="Picture 19" descr="Screen Clipping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3428" y="53496730"/>
          <a:ext cx="6145561" cy="3055471"/>
        </a:xfrm>
        <a:prstGeom prst="rect">
          <a:avLst/>
        </a:prstGeom>
      </xdr:spPr>
    </xdr:pic>
    <xdr:clientData/>
  </xdr:twoCellAnchor>
  <xdr:oneCellAnchor>
    <xdr:from>
      <xdr:col>2</xdr:col>
      <xdr:colOff>92868</xdr:colOff>
      <xdr:row>286</xdr:row>
      <xdr:rowOff>157164</xdr:rowOff>
    </xdr:from>
    <xdr:ext cx="3667637" cy="3619500"/>
    <xdr:pic>
      <xdr:nvPicPr>
        <xdr:cNvPr id="21" name="Picture 20" descr="Screen Clipping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337" t="-1416" r="2337" b="47599"/>
        <a:stretch/>
      </xdr:blipFill>
      <xdr:spPr>
        <a:xfrm>
          <a:off x="2652712" y="47829789"/>
          <a:ext cx="3667637" cy="3619500"/>
        </a:xfrm>
        <a:prstGeom prst="rect">
          <a:avLst/>
        </a:prstGeom>
      </xdr:spPr>
    </xdr:pic>
    <xdr:clientData/>
  </xdr:oneCellAnchor>
  <xdr:oneCellAnchor>
    <xdr:from>
      <xdr:col>2</xdr:col>
      <xdr:colOff>57150</xdr:colOff>
      <xdr:row>258</xdr:row>
      <xdr:rowOff>114300</xdr:rowOff>
    </xdr:from>
    <xdr:ext cx="8278380" cy="4372585"/>
    <xdr:pic>
      <xdr:nvPicPr>
        <xdr:cNvPr id="22" name="Picture 21" descr="Screen Clipping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9375" y="67313175"/>
          <a:ext cx="8278380" cy="4372585"/>
        </a:xfrm>
        <a:prstGeom prst="rect">
          <a:avLst/>
        </a:prstGeom>
      </xdr:spPr>
    </xdr:pic>
    <xdr:clientData/>
  </xdr:oneCellAnchor>
  <xdr:oneCellAnchor>
    <xdr:from>
      <xdr:col>0</xdr:col>
      <xdr:colOff>994064</xdr:colOff>
      <xdr:row>316</xdr:row>
      <xdr:rowOff>140276</xdr:rowOff>
    </xdr:from>
    <xdr:ext cx="3972479" cy="3848637"/>
    <xdr:pic>
      <xdr:nvPicPr>
        <xdr:cNvPr id="23" name="Picture 22" descr="Screen Clipping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64" y="77924890"/>
          <a:ext cx="3972479" cy="3848637"/>
        </a:xfrm>
        <a:prstGeom prst="rect">
          <a:avLst/>
        </a:prstGeom>
      </xdr:spPr>
    </xdr:pic>
    <xdr:clientData/>
  </xdr:oneCellAnchor>
  <xdr:oneCellAnchor>
    <xdr:from>
      <xdr:col>5</xdr:col>
      <xdr:colOff>247650</xdr:colOff>
      <xdr:row>288</xdr:row>
      <xdr:rowOff>76200</xdr:rowOff>
    </xdr:from>
    <xdr:ext cx="3667637" cy="3125139"/>
    <xdr:pic>
      <xdr:nvPicPr>
        <xdr:cNvPr id="24" name="Picture 23" descr="Screen Clipping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534"/>
        <a:stretch/>
      </xdr:blipFill>
      <xdr:spPr>
        <a:xfrm>
          <a:off x="6162675" y="72132825"/>
          <a:ext cx="3667637" cy="3125139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Country-level%20exergy%20accounting%20data/GHA/GHA%20FU%20Analysi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Data/Machines%20-%20Data/Charcoal%20stoves/Charcoal%20stov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 Allocations"/>
      <sheetName val="FU etas"/>
      <sheetName val="FU Allocations (2017)"/>
      <sheetName val="Allocations+"/>
      <sheetName val="etas+"/>
      <sheetName val="EL - Light"/>
      <sheetName val="ISDE - MD"/>
      <sheetName val="ESP - 2.a-LTH-MTH1"/>
      <sheetName val="ESP - 2.b-MTH2-HTH"/>
      <sheetName val="ESP - 3. Mecanical drive"/>
      <sheetName val="GHUsefulWorkEfficienciesMatrix"/>
      <sheetName val="PB Efficiencies"/>
      <sheetName val="phi_heat"/>
      <sheetName val="Stove efficiencies"/>
      <sheetName val="Fan efficiencies"/>
      <sheetName val="Electric lighting efficiencies"/>
      <sheetName val="TV lighting efficiencies"/>
      <sheetName val="Domestic refrigeration"/>
      <sheetName val="Domestic electricity allocation"/>
      <sheetName val="Non-spec. ind. elec. alloc."/>
      <sheetName val="FixedGHIndustryElectricity"/>
      <sheetName val="GHPrimary"/>
      <sheetName val="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3">
          <cell r="B23">
            <v>0.70333299999999999</v>
          </cell>
        </row>
      </sheetData>
      <sheetData sheetId="12">
        <row r="6">
          <cell r="C6">
            <v>0.13300399011970354</v>
          </cell>
        </row>
        <row r="8">
          <cell r="C8">
            <v>0.20099155835454907</v>
          </cell>
        </row>
        <row r="9">
          <cell r="C9">
            <v>0.36986156609954557</v>
          </cell>
        </row>
        <row r="10">
          <cell r="C10">
            <v>0.65853518868464755</v>
          </cell>
        </row>
        <row r="15">
          <cell r="C15">
            <v>1.04</v>
          </cell>
        </row>
        <row r="16">
          <cell r="C16">
            <v>1.07</v>
          </cell>
        </row>
        <row r="17">
          <cell r="C17">
            <v>1.1499999999999999</v>
          </cell>
        </row>
        <row r="19">
          <cell r="C19">
            <v>1</v>
          </cell>
        </row>
        <row r="26">
          <cell r="C26">
            <v>1</v>
          </cell>
        </row>
        <row r="27">
          <cell r="C27">
            <v>1</v>
          </cell>
        </row>
        <row r="28">
          <cell r="C28">
            <v>1</v>
          </cell>
        </row>
        <row r="29">
          <cell r="C29">
            <v>1</v>
          </cell>
        </row>
      </sheetData>
      <sheetData sheetId="13">
        <row r="5">
          <cell r="B5">
            <v>0.14000000000000001</v>
          </cell>
        </row>
      </sheetData>
      <sheetData sheetId="14"/>
      <sheetData sheetId="15"/>
      <sheetData sheetId="16"/>
      <sheetData sheetId="17">
        <row r="10">
          <cell r="B10">
            <v>25</v>
          </cell>
        </row>
        <row r="11">
          <cell r="B11">
            <v>-10</v>
          </cell>
        </row>
        <row r="12">
          <cell r="B12">
            <v>7.5185714285714278</v>
          </cell>
        </row>
      </sheetData>
      <sheetData sheetId="18"/>
      <sheetData sheetId="19"/>
      <sheetData sheetId="20"/>
      <sheetData sheetId="21"/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FIN_ETA"/>
      <sheetName val="Calcs"/>
      <sheetName val="Boafo-Mensah_2013"/>
      <sheetName val="Hyman_1986"/>
      <sheetName val="Zhang_2013"/>
      <sheetName val="Coffey_2017"/>
      <sheetName val="Adeyemi_2017"/>
      <sheetName val="Afrane_2012"/>
      <sheetName val="CleanCookingCatalog_2021"/>
      <sheetName val="Edwards_2004"/>
      <sheetName val="FAO_2017"/>
      <sheetName val="Barnes_199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B6">
            <v>0.18</v>
          </cell>
        </row>
      </sheetData>
      <sheetData sheetId="9"/>
      <sheetData sheetId="10" refreshError="1"/>
      <sheetData sheetId="1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nbn-resolving.org/urn:nbn:de:bsz:14-qucosa-199996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doi.org/10.1533/9780857097422.2.225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doi.org/10.2172/1054511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doi.org/10.1007/s12045-012-0038-3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75"/>
  <sheetViews>
    <sheetView workbookViewId="0">
      <selection activeCell="I8" sqref="I8"/>
    </sheetView>
  </sheetViews>
  <sheetFormatPr defaultColWidth="9.109375" defaultRowHeight="13.2"/>
  <cols>
    <col min="1" max="16384" width="9.109375" style="19"/>
  </cols>
  <sheetData>
    <row r="1" spans="1:1">
      <c r="A1" s="40" t="s">
        <v>25</v>
      </c>
    </row>
    <row r="2" spans="1:1">
      <c r="A2" s="40" t="s">
        <v>26</v>
      </c>
    </row>
    <row r="3" spans="1:1">
      <c r="A3" s="40" t="s">
        <v>27</v>
      </c>
    </row>
    <row r="4" spans="1:1">
      <c r="A4" s="41" t="s">
        <v>30</v>
      </c>
    </row>
    <row r="5" spans="1:1">
      <c r="A5" s="40" t="s">
        <v>28</v>
      </c>
    </row>
    <row r="6" spans="1:1">
      <c r="A6" s="40" t="s">
        <v>29</v>
      </c>
    </row>
    <row r="7" spans="1:1">
      <c r="A7" s="41"/>
    </row>
    <row r="8" spans="1:1">
      <c r="A8" s="40" t="s">
        <v>58</v>
      </c>
    </row>
    <row r="9" spans="1:1">
      <c r="A9" s="40" t="s">
        <v>59</v>
      </c>
    </row>
    <row r="10" spans="1:1">
      <c r="A10" s="40" t="s">
        <v>60</v>
      </c>
    </row>
    <row r="11" spans="1:1">
      <c r="A11" s="40" t="s">
        <v>61</v>
      </c>
    </row>
    <row r="12" spans="1:1">
      <c r="A12" s="40" t="s">
        <v>62</v>
      </c>
    </row>
    <row r="13" spans="1:1">
      <c r="A13" s="40" t="s">
        <v>63</v>
      </c>
    </row>
    <row r="14" spans="1:1">
      <c r="A14" s="40" t="s">
        <v>64</v>
      </c>
    </row>
    <row r="15" spans="1:1">
      <c r="A15" s="40" t="s">
        <v>65</v>
      </c>
    </row>
    <row r="16" spans="1:1">
      <c r="A16" s="40" t="s">
        <v>29</v>
      </c>
    </row>
    <row r="19" spans="1:1">
      <c r="A19" s="18" t="s">
        <v>31</v>
      </c>
    </row>
    <row r="20" spans="1:1">
      <c r="A20" s="18" t="s">
        <v>32</v>
      </c>
    </row>
    <row r="21" spans="1:1">
      <c r="A21" s="18" t="s">
        <v>33</v>
      </c>
    </row>
    <row r="22" spans="1:1">
      <c r="A22" s="18" t="s">
        <v>34</v>
      </c>
    </row>
    <row r="23" spans="1:1">
      <c r="A23" s="18" t="s">
        <v>35</v>
      </c>
    </row>
    <row r="24" spans="1:1">
      <c r="A24" s="18" t="s">
        <v>36</v>
      </c>
    </row>
    <row r="25" spans="1:1">
      <c r="A25" s="19" t="s">
        <v>50</v>
      </c>
    </row>
    <row r="26" spans="1:1">
      <c r="A26" s="18" t="s">
        <v>37</v>
      </c>
    </row>
    <row r="27" spans="1:1">
      <c r="A27" s="18" t="s">
        <v>38</v>
      </c>
    </row>
    <row r="28" spans="1:1">
      <c r="A28" s="18" t="s">
        <v>39</v>
      </c>
    </row>
    <row r="29" spans="1:1">
      <c r="A29" s="18" t="s">
        <v>29</v>
      </c>
    </row>
    <row r="31" spans="1:1">
      <c r="A31" s="18" t="s">
        <v>40</v>
      </c>
    </row>
    <row r="32" spans="1:1">
      <c r="A32" s="18" t="s">
        <v>41</v>
      </c>
    </row>
    <row r="33" spans="1:1">
      <c r="A33" s="18" t="s">
        <v>42</v>
      </c>
    </row>
    <row r="34" spans="1:1">
      <c r="A34" s="18" t="s">
        <v>43</v>
      </c>
    </row>
    <row r="35" spans="1:1">
      <c r="A35" s="18" t="s">
        <v>44</v>
      </c>
    </row>
    <row r="36" spans="1:1">
      <c r="A36" s="18" t="s">
        <v>45</v>
      </c>
    </row>
    <row r="37" spans="1:1">
      <c r="A37" s="18" t="s">
        <v>46</v>
      </c>
    </row>
    <row r="38" spans="1:1">
      <c r="A38" s="18" t="s">
        <v>47</v>
      </c>
    </row>
    <row r="39" spans="1:1">
      <c r="A39" s="19" t="s">
        <v>49</v>
      </c>
    </row>
    <row r="40" spans="1:1">
      <c r="A40" s="18" t="s">
        <v>48</v>
      </c>
    </row>
    <row r="41" spans="1:1">
      <c r="A41" s="18" t="s">
        <v>29</v>
      </c>
    </row>
    <row r="43" spans="1:1">
      <c r="A43" s="18" t="s">
        <v>66</v>
      </c>
    </row>
    <row r="44" spans="1:1">
      <c r="A44" s="18" t="s">
        <v>67</v>
      </c>
    </row>
    <row r="45" spans="1:1">
      <c r="A45" s="18" t="s">
        <v>68</v>
      </c>
    </row>
    <row r="46" spans="1:1">
      <c r="A46" s="18" t="s">
        <v>69</v>
      </c>
    </row>
    <row r="47" spans="1:1">
      <c r="A47" s="18" t="s">
        <v>70</v>
      </c>
    </row>
    <row r="48" spans="1:1">
      <c r="A48" s="18" t="s">
        <v>71</v>
      </c>
    </row>
    <row r="49" spans="1:1">
      <c r="A49" s="18" t="s">
        <v>64</v>
      </c>
    </row>
    <row r="50" spans="1:1">
      <c r="A50" s="18" t="s">
        <v>73</v>
      </c>
    </row>
    <row r="51" spans="1:1">
      <c r="A51" s="18" t="s">
        <v>65</v>
      </c>
    </row>
    <row r="52" spans="1:1">
      <c r="A52" s="18" t="s">
        <v>29</v>
      </c>
    </row>
    <row r="54" spans="1:1">
      <c r="A54" s="18" t="s">
        <v>74</v>
      </c>
    </row>
    <row r="55" spans="1:1">
      <c r="A55" s="18" t="s">
        <v>75</v>
      </c>
    </row>
    <row r="56" spans="1:1">
      <c r="A56" s="18" t="s">
        <v>76</v>
      </c>
    </row>
    <row r="57" spans="1:1">
      <c r="A57" s="18" t="s">
        <v>77</v>
      </c>
    </row>
    <row r="58" spans="1:1">
      <c r="A58" s="18" t="s">
        <v>78</v>
      </c>
    </row>
    <row r="59" spans="1:1">
      <c r="A59" s="18" t="s">
        <v>79</v>
      </c>
    </row>
    <row r="60" spans="1:1">
      <c r="A60" s="18" t="s">
        <v>80</v>
      </c>
    </row>
    <row r="61" spans="1:1">
      <c r="A61" s="18" t="s">
        <v>81</v>
      </c>
    </row>
    <row r="62" spans="1:1">
      <c r="A62" s="18" t="s">
        <v>83</v>
      </c>
    </row>
    <row r="63" spans="1:1">
      <c r="A63" s="18" t="s">
        <v>82</v>
      </c>
    </row>
    <row r="64" spans="1:1">
      <c r="A64" s="18" t="s">
        <v>29</v>
      </c>
    </row>
    <row r="66" spans="1:1">
      <c r="A66" s="18" t="s">
        <v>51</v>
      </c>
    </row>
    <row r="67" spans="1:1">
      <c r="A67" s="18" t="s">
        <v>52</v>
      </c>
    </row>
    <row r="68" spans="1:1">
      <c r="A68" s="18" t="s">
        <v>53</v>
      </c>
    </row>
    <row r="69" spans="1:1">
      <c r="A69" s="18" t="s">
        <v>54</v>
      </c>
    </row>
    <row r="70" spans="1:1">
      <c r="A70" s="19" t="s">
        <v>72</v>
      </c>
    </row>
    <row r="71" spans="1:1">
      <c r="A71" s="18" t="s">
        <v>55</v>
      </c>
    </row>
    <row r="72" spans="1:1">
      <c r="A72" s="18" t="s">
        <v>56</v>
      </c>
    </row>
    <row r="73" spans="1:1">
      <c r="A73" s="18" t="s">
        <v>57</v>
      </c>
    </row>
    <row r="74" spans="1:1">
      <c r="A74" s="18" t="s">
        <v>29</v>
      </c>
    </row>
    <row r="75" spans="1:1">
      <c r="A75" s="1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34"/>
  <sheetViews>
    <sheetView zoomScale="80" zoomScaleNormal="80" workbookViewId="0">
      <selection activeCell="H2" sqref="H2"/>
    </sheetView>
  </sheetViews>
  <sheetFormatPr defaultColWidth="9.109375" defaultRowHeight="14.4"/>
  <cols>
    <col min="1" max="1" width="9.109375" style="11"/>
    <col min="2" max="2" width="11.6640625" style="11" bestFit="1" customWidth="1"/>
    <col min="3" max="3" width="10.109375" style="11" bestFit="1" customWidth="1"/>
    <col min="4" max="4" width="8.109375" style="11" bestFit="1" customWidth="1"/>
    <col min="5" max="5" width="26.44140625" style="11" bestFit="1" customWidth="1"/>
    <col min="6" max="6" width="12.44140625" style="11" customWidth="1"/>
    <col min="7" max="7" width="11.44140625" style="11" customWidth="1"/>
    <col min="8" max="16384" width="9.109375" style="11"/>
  </cols>
  <sheetData>
    <row r="1" spans="1:68" s="14" customFormat="1" ht="13.2">
      <c r="A1" s="14" t="s">
        <v>14</v>
      </c>
      <c r="B1" s="14" t="s">
        <v>15</v>
      </c>
      <c r="C1" s="14" t="s">
        <v>16</v>
      </c>
      <c r="D1" s="14" t="s">
        <v>17</v>
      </c>
      <c r="E1" s="14" t="s">
        <v>18</v>
      </c>
      <c r="F1" s="14" t="s">
        <v>19</v>
      </c>
      <c r="G1" s="14" t="s">
        <v>20</v>
      </c>
      <c r="H1" s="14">
        <v>1960</v>
      </c>
      <c r="I1" s="14">
        <v>1961</v>
      </c>
      <c r="J1" s="14">
        <v>1962</v>
      </c>
      <c r="K1" s="14">
        <v>1963</v>
      </c>
      <c r="L1" s="14">
        <v>1964</v>
      </c>
      <c r="M1" s="14">
        <v>1965</v>
      </c>
      <c r="N1" s="14">
        <v>1966</v>
      </c>
      <c r="O1" s="14">
        <v>1967</v>
      </c>
      <c r="P1" s="14">
        <v>1968</v>
      </c>
      <c r="Q1" s="14">
        <v>1969</v>
      </c>
      <c r="R1" s="14">
        <v>1970</v>
      </c>
      <c r="S1" s="14">
        <v>1971</v>
      </c>
      <c r="T1" s="14">
        <v>1972</v>
      </c>
      <c r="U1" s="14">
        <v>1973</v>
      </c>
      <c r="V1" s="14">
        <v>1974</v>
      </c>
      <c r="W1" s="14">
        <v>1975</v>
      </c>
      <c r="X1" s="14">
        <v>1976</v>
      </c>
      <c r="Y1" s="14">
        <v>1977</v>
      </c>
      <c r="Z1" s="14">
        <v>1978</v>
      </c>
      <c r="AA1" s="14">
        <v>1979</v>
      </c>
      <c r="AB1" s="14">
        <v>1980</v>
      </c>
      <c r="AC1" s="14">
        <v>1981</v>
      </c>
      <c r="AD1" s="14">
        <v>1982</v>
      </c>
      <c r="AE1" s="14">
        <v>1983</v>
      </c>
      <c r="AF1" s="14">
        <v>1984</v>
      </c>
      <c r="AG1" s="14">
        <v>1985</v>
      </c>
      <c r="AH1" s="14">
        <v>1986</v>
      </c>
      <c r="AI1" s="14">
        <v>1987</v>
      </c>
      <c r="AJ1" s="14">
        <v>1988</v>
      </c>
      <c r="AK1" s="14">
        <v>1989</v>
      </c>
      <c r="AL1" s="14">
        <v>1990</v>
      </c>
      <c r="AM1" s="14">
        <v>1991</v>
      </c>
      <c r="AN1" s="14">
        <v>1992</v>
      </c>
      <c r="AO1" s="14">
        <v>1993</v>
      </c>
      <c r="AP1" s="14">
        <v>1994</v>
      </c>
      <c r="AQ1" s="14">
        <v>1995</v>
      </c>
      <c r="AR1" s="14">
        <v>1996</v>
      </c>
      <c r="AS1" s="14">
        <v>1997</v>
      </c>
      <c r="AT1" s="14">
        <v>1998</v>
      </c>
      <c r="AU1" s="14">
        <v>1999</v>
      </c>
      <c r="AV1" s="14">
        <v>2000</v>
      </c>
      <c r="AW1" s="14">
        <v>2001</v>
      </c>
      <c r="AX1" s="14">
        <v>2002</v>
      </c>
      <c r="AY1" s="14">
        <v>2003</v>
      </c>
      <c r="AZ1" s="14">
        <v>2004</v>
      </c>
      <c r="BA1" s="14">
        <v>2005</v>
      </c>
      <c r="BB1" s="14">
        <v>2006</v>
      </c>
      <c r="BC1" s="14">
        <v>2007</v>
      </c>
      <c r="BD1" s="14">
        <v>2008</v>
      </c>
      <c r="BE1" s="14">
        <v>2009</v>
      </c>
      <c r="BF1" s="14">
        <v>2010</v>
      </c>
      <c r="BG1" s="14">
        <v>2011</v>
      </c>
      <c r="BH1" s="14">
        <v>2012</v>
      </c>
      <c r="BI1" s="14">
        <v>2013</v>
      </c>
      <c r="BJ1" s="14">
        <v>2014</v>
      </c>
      <c r="BK1" s="14">
        <v>2015</v>
      </c>
      <c r="BL1" s="14">
        <v>2016</v>
      </c>
      <c r="BM1" s="14">
        <v>2017</v>
      </c>
      <c r="BN1" s="14">
        <v>2018</v>
      </c>
      <c r="BO1" s="14">
        <v>2019</v>
      </c>
      <c r="BP1" s="14">
        <v>2020</v>
      </c>
    </row>
    <row r="2" spans="1:68" s="12" customFormat="1" ht="13.2">
      <c r="A2" s="12" t="s">
        <v>112</v>
      </c>
      <c r="B2" s="9" t="s">
        <v>21</v>
      </c>
      <c r="C2" s="9" t="s">
        <v>22</v>
      </c>
      <c r="D2" s="9" t="s">
        <v>23</v>
      </c>
      <c r="E2" s="12" t="s">
        <v>85</v>
      </c>
      <c r="F2" s="31" t="s">
        <v>113</v>
      </c>
      <c r="G2" s="12" t="s">
        <v>24</v>
      </c>
      <c r="H2" s="13">
        <f t="array" ref="H2:BP2">TRANSPOSE(Calcs!G3:G63)</f>
        <v>0.11529820715624997</v>
      </c>
      <c r="I2" s="13">
        <v>0.11507059349999997</v>
      </c>
      <c r="J2" s="13">
        <v>0.11557677909374997</v>
      </c>
      <c r="K2" s="13">
        <v>0.11608296468749997</v>
      </c>
      <c r="L2" s="13">
        <v>0.11659254749999996</v>
      </c>
      <c r="M2" s="13">
        <v>0.11709873309374996</v>
      </c>
      <c r="N2" s="13">
        <v>0.11725840237499996</v>
      </c>
      <c r="O2" s="13">
        <v>0.11739429112499995</v>
      </c>
      <c r="P2" s="13">
        <v>0.11753357709374997</v>
      </c>
      <c r="Q2" s="13">
        <v>0.11766946584374997</v>
      </c>
      <c r="R2" s="13">
        <v>0.11780875181249996</v>
      </c>
      <c r="S2" s="13">
        <v>0.11794803778124996</v>
      </c>
      <c r="T2" s="13">
        <v>0.11808732374999995</v>
      </c>
      <c r="U2" s="13">
        <v>0.11823000693749997</v>
      </c>
      <c r="V2" s="13">
        <v>0.11836929290624996</v>
      </c>
      <c r="W2" s="13">
        <v>0.11854594828124998</v>
      </c>
      <c r="X2" s="13">
        <v>0.11922199481249997</v>
      </c>
      <c r="Y2" s="13">
        <v>0.11990143856249995</v>
      </c>
      <c r="Z2" s="13">
        <v>0.12057748509374996</v>
      </c>
      <c r="AA2" s="13">
        <v>0.12125692884374996</v>
      </c>
      <c r="AB2" s="13">
        <v>0.12193297537499997</v>
      </c>
      <c r="AC2" s="13">
        <v>0.12297252431249997</v>
      </c>
      <c r="AD2" s="13">
        <v>0.12401207324999995</v>
      </c>
      <c r="AE2" s="13">
        <v>0.12505162218749996</v>
      </c>
      <c r="AF2" s="13">
        <v>0.12609117112499996</v>
      </c>
      <c r="AG2" s="13">
        <v>0.12713072006249995</v>
      </c>
      <c r="AH2" s="13">
        <v>0.12809553018749997</v>
      </c>
      <c r="AI2" s="13">
        <v>0.12905694309374993</v>
      </c>
      <c r="AJ2" s="13">
        <v>0.13001835599999997</v>
      </c>
      <c r="AK2" s="13">
        <v>0.13097976890624996</v>
      </c>
      <c r="AL2" s="13">
        <v>0.13194118181249995</v>
      </c>
      <c r="AM2" s="13">
        <v>0.13397271862499996</v>
      </c>
      <c r="AN2" s="13">
        <v>0.13607899424999995</v>
      </c>
      <c r="AO2" s="13">
        <v>0.13818187265624993</v>
      </c>
      <c r="AP2" s="13">
        <v>0.14028814828124997</v>
      </c>
      <c r="AQ2" s="13">
        <v>0.14239102668749995</v>
      </c>
      <c r="AR2" s="13">
        <v>0.14393676121874996</v>
      </c>
      <c r="AS2" s="13">
        <v>0.14544172912499995</v>
      </c>
      <c r="AT2" s="13">
        <v>0.14714713293749995</v>
      </c>
      <c r="AU2" s="13">
        <v>0.14890009781249994</v>
      </c>
      <c r="AV2" s="13">
        <v>0.15064966546874994</v>
      </c>
      <c r="AW2" s="13">
        <v>0.14938590009374997</v>
      </c>
      <c r="AX2" s="13">
        <v>0.14252351821874995</v>
      </c>
      <c r="AY2" s="13">
        <v>0.14289721228124996</v>
      </c>
      <c r="AZ2" s="13">
        <v>0.14327090634374995</v>
      </c>
      <c r="BA2" s="13">
        <v>0.14364460040624996</v>
      </c>
      <c r="BB2" s="13">
        <v>0.14417116931249996</v>
      </c>
      <c r="BC2" s="13">
        <v>0.14471132709374995</v>
      </c>
      <c r="BD2" s="13">
        <v>0.14560479562499995</v>
      </c>
      <c r="BE2" s="13">
        <v>0.14657979740624993</v>
      </c>
      <c r="BF2" s="13">
        <v>0.14755479918749995</v>
      </c>
      <c r="BG2" s="13">
        <v>0.15037789329772044</v>
      </c>
      <c r="BH2" s="13">
        <v>0.15136470183126738</v>
      </c>
      <c r="BI2" s="13">
        <v>0.15233690508728381</v>
      </c>
      <c r="BJ2" s="13">
        <v>0.15332100311747809</v>
      </c>
      <c r="BK2" s="13">
        <v>0.15431683233316851</v>
      </c>
      <c r="BL2" s="13">
        <v>0.15532432954520514</v>
      </c>
      <c r="BM2" s="13">
        <v>0.15634312456365218</v>
      </c>
      <c r="BN2" s="13">
        <v>0.15735851972672377</v>
      </c>
      <c r="BO2" s="13">
        <v>0.1583672383827297</v>
      </c>
      <c r="BP2" s="13">
        <v>0.15936682867492324</v>
      </c>
    </row>
    <row r="3" spans="1:68" s="10" customFormat="1"/>
    <row r="4" spans="1:68" s="10" customFormat="1"/>
    <row r="5" spans="1:68" s="10" customFormat="1"/>
    <row r="6" spans="1:68" s="10" customFormat="1"/>
    <row r="7" spans="1:68" s="10" customFormat="1"/>
    <row r="8" spans="1:68" s="10" customFormat="1"/>
    <row r="9" spans="1:68" s="10" customFormat="1"/>
    <row r="10" spans="1:68" s="10" customFormat="1"/>
    <row r="11" spans="1:68" s="10" customFormat="1"/>
    <row r="12" spans="1:68" s="10" customFormat="1"/>
    <row r="13" spans="1:68" s="10" customFormat="1"/>
    <row r="14" spans="1:68" s="10" customFormat="1"/>
    <row r="15" spans="1:68" s="10" customFormat="1"/>
    <row r="16" spans="1:68" s="10" customFormat="1"/>
    <row r="17" s="10" customFormat="1"/>
    <row r="18" s="10" customFormat="1"/>
    <row r="19" s="10" customFormat="1"/>
    <row r="20" s="10" customFormat="1"/>
    <row r="21" s="10" customFormat="1"/>
    <row r="22" s="10" customFormat="1"/>
    <row r="23" s="10" customFormat="1"/>
    <row r="24" s="10" customFormat="1"/>
    <row r="25" s="10" customFormat="1"/>
    <row r="26" s="10" customFormat="1"/>
    <row r="27" s="10" customFormat="1"/>
    <row r="28" s="10" customFormat="1"/>
    <row r="29" s="10" customFormat="1"/>
    <row r="30" s="10" customFormat="1"/>
    <row r="31" s="10" customFormat="1"/>
    <row r="32" s="10" customFormat="1"/>
    <row r="33" s="10" customFormat="1"/>
    <row r="34" s="10" customFormat="1"/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63"/>
  <sheetViews>
    <sheetView topLeftCell="A10" zoomScale="70" zoomScaleNormal="70" workbookViewId="0">
      <selection activeCell="G3" sqref="G3"/>
    </sheetView>
  </sheetViews>
  <sheetFormatPr defaultColWidth="9.109375" defaultRowHeight="15.6"/>
  <cols>
    <col min="1" max="2" width="9.109375" style="20"/>
    <col min="3" max="3" width="13" style="20" bestFit="1" customWidth="1"/>
    <col min="4" max="4" width="23.6640625" style="20" bestFit="1" customWidth="1"/>
    <col min="5" max="5" width="19.109375" style="20" bestFit="1" customWidth="1"/>
    <col min="6" max="6" width="9.109375" style="20"/>
    <col min="7" max="7" width="25" style="20" bestFit="1" customWidth="1"/>
    <col min="8" max="8" width="23.6640625" style="20" bestFit="1" customWidth="1"/>
    <col min="9" max="9" width="74.88671875" style="20" bestFit="1" customWidth="1"/>
    <col min="10" max="16384" width="9.109375" style="20"/>
  </cols>
  <sheetData>
    <row r="1" spans="1:9">
      <c r="C1" s="21" t="s">
        <v>97</v>
      </c>
      <c r="D1" s="21"/>
      <c r="E1" s="22"/>
      <c r="G1" s="23" t="s">
        <v>109</v>
      </c>
      <c r="H1" s="23"/>
      <c r="I1" s="24"/>
    </row>
    <row r="2" spans="1:9" s="25" customFormat="1">
      <c r="A2" s="25" t="s">
        <v>88</v>
      </c>
      <c r="C2" s="25" t="s">
        <v>89</v>
      </c>
      <c r="D2" s="25" t="s">
        <v>95</v>
      </c>
      <c r="E2" s="25" t="s">
        <v>96</v>
      </c>
      <c r="G2" s="25" t="s">
        <v>89</v>
      </c>
      <c r="H2" s="25" t="s">
        <v>95</v>
      </c>
      <c r="I2" s="25" t="s">
        <v>96</v>
      </c>
    </row>
    <row r="3" spans="1:9">
      <c r="A3" s="20">
        <v>1960</v>
      </c>
      <c r="C3" s="26">
        <f>Xin_2014!C5</f>
        <v>0.33939000000000002</v>
      </c>
      <c r="E3" s="20" t="s">
        <v>98</v>
      </c>
      <c r="G3" s="26">
        <f>C3*Lodewyks_2016!$D$11</f>
        <v>0.11529820715624997</v>
      </c>
      <c r="H3" s="26"/>
      <c r="I3" s="20" t="s">
        <v>110</v>
      </c>
    </row>
    <row r="4" spans="1:9">
      <c r="A4" s="20">
        <v>1961</v>
      </c>
      <c r="C4" s="26">
        <f>Xin_2014!C6</f>
        <v>0.33872000000000002</v>
      </c>
      <c r="E4" s="20" t="s">
        <v>98</v>
      </c>
      <c r="G4" s="26">
        <f>C4*Lodewyks_2016!$D$11</f>
        <v>0.11507059349999997</v>
      </c>
      <c r="H4" s="27"/>
      <c r="I4" s="20" t="s">
        <v>110</v>
      </c>
    </row>
    <row r="5" spans="1:9">
      <c r="A5" s="20">
        <v>1962</v>
      </c>
      <c r="C5" s="26">
        <f>Xin_2014!C7</f>
        <v>0.34021000000000001</v>
      </c>
      <c r="E5" s="20" t="s">
        <v>98</v>
      </c>
      <c r="G5" s="26">
        <f>C5*Lodewyks_2016!$D$11</f>
        <v>0.11557677909374997</v>
      </c>
      <c r="H5" s="27"/>
      <c r="I5" s="20" t="s">
        <v>110</v>
      </c>
    </row>
    <row r="6" spans="1:9">
      <c r="A6" s="20">
        <v>1963</v>
      </c>
      <c r="C6" s="26">
        <f>Xin_2014!C8</f>
        <v>0.3417</v>
      </c>
      <c r="E6" s="20" t="s">
        <v>98</v>
      </c>
      <c r="G6" s="26">
        <f>C6*Lodewyks_2016!$D$11</f>
        <v>0.11608296468749997</v>
      </c>
      <c r="H6" s="27"/>
      <c r="I6" s="20" t="s">
        <v>110</v>
      </c>
    </row>
    <row r="7" spans="1:9">
      <c r="A7" s="20">
        <v>1964</v>
      </c>
      <c r="C7" s="26">
        <f>Xin_2014!C9</f>
        <v>0.34320000000000001</v>
      </c>
      <c r="E7" s="20" t="s">
        <v>98</v>
      </c>
      <c r="G7" s="26">
        <f>C7*Lodewyks_2016!$D$11</f>
        <v>0.11659254749999996</v>
      </c>
      <c r="H7" s="27"/>
      <c r="I7" s="20" t="s">
        <v>110</v>
      </c>
    </row>
    <row r="8" spans="1:9">
      <c r="A8" s="20">
        <v>1965</v>
      </c>
      <c r="C8" s="26">
        <f>Xin_2014!C10</f>
        <v>0.34469</v>
      </c>
      <c r="E8" s="20" t="s">
        <v>98</v>
      </c>
      <c r="G8" s="26">
        <f>C8*Lodewyks_2016!$D$11</f>
        <v>0.11709873309374996</v>
      </c>
      <c r="H8" s="27"/>
      <c r="I8" s="20" t="s">
        <v>110</v>
      </c>
    </row>
    <row r="9" spans="1:9">
      <c r="A9" s="20">
        <v>1966</v>
      </c>
      <c r="C9" s="26">
        <f>Xin_2014!C11</f>
        <v>0.34515999999999997</v>
      </c>
      <c r="E9" s="20" t="s">
        <v>98</v>
      </c>
      <c r="G9" s="26">
        <f>C9*Lodewyks_2016!$D$11</f>
        <v>0.11725840237499996</v>
      </c>
      <c r="H9" s="27"/>
      <c r="I9" s="20" t="s">
        <v>110</v>
      </c>
    </row>
    <row r="10" spans="1:9">
      <c r="A10" s="20">
        <v>1967</v>
      </c>
      <c r="C10" s="26">
        <f>Xin_2014!C12</f>
        <v>0.34555999999999998</v>
      </c>
      <c r="E10" s="20" t="s">
        <v>98</v>
      </c>
      <c r="G10" s="26">
        <f>C10*Lodewyks_2016!$D$11</f>
        <v>0.11739429112499995</v>
      </c>
      <c r="H10" s="27"/>
      <c r="I10" s="20" t="s">
        <v>110</v>
      </c>
    </row>
    <row r="11" spans="1:9">
      <c r="A11" s="20">
        <v>1968</v>
      </c>
      <c r="C11" s="26">
        <f>Xin_2014!C13</f>
        <v>0.34597</v>
      </c>
      <c r="E11" s="20" t="s">
        <v>98</v>
      </c>
      <c r="G11" s="26">
        <f>C11*Lodewyks_2016!$D$11</f>
        <v>0.11753357709374997</v>
      </c>
      <c r="H11" s="27"/>
      <c r="I11" s="20" t="s">
        <v>110</v>
      </c>
    </row>
    <row r="12" spans="1:9">
      <c r="A12" s="20">
        <v>1969</v>
      </c>
      <c r="C12" s="26">
        <f>Xin_2014!C14</f>
        <v>0.34637000000000001</v>
      </c>
      <c r="E12" s="20" t="s">
        <v>98</v>
      </c>
      <c r="G12" s="26">
        <f>C12*Lodewyks_2016!$D$11</f>
        <v>0.11766946584374997</v>
      </c>
      <c r="H12" s="27"/>
      <c r="I12" s="20" t="s">
        <v>110</v>
      </c>
    </row>
    <row r="13" spans="1:9">
      <c r="A13" s="20">
        <v>1970</v>
      </c>
      <c r="C13" s="26">
        <f>Xin_2014!C15</f>
        <v>0.34677999999999998</v>
      </c>
      <c r="E13" s="20" t="s">
        <v>98</v>
      </c>
      <c r="G13" s="26">
        <f>C13*Lodewyks_2016!$D$11</f>
        <v>0.11780875181249996</v>
      </c>
      <c r="H13" s="27"/>
      <c r="I13" s="20" t="s">
        <v>110</v>
      </c>
    </row>
    <row r="14" spans="1:9">
      <c r="A14" s="20">
        <v>1971</v>
      </c>
      <c r="C14" s="26">
        <f>Xin_2014!C16</f>
        <v>0.34719</v>
      </c>
      <c r="E14" s="20" t="s">
        <v>98</v>
      </c>
      <c r="G14" s="26">
        <f>C14*Lodewyks_2016!$D$11</f>
        <v>0.11794803778124996</v>
      </c>
      <c r="H14" s="27"/>
      <c r="I14" s="20" t="s">
        <v>110</v>
      </c>
    </row>
    <row r="15" spans="1:9">
      <c r="A15" s="20">
        <v>1972</v>
      </c>
      <c r="C15" s="26">
        <f>Xin_2014!C17</f>
        <v>0.34759999999999996</v>
      </c>
      <c r="E15" s="20" t="s">
        <v>98</v>
      </c>
      <c r="G15" s="26">
        <f>C15*Lodewyks_2016!$D$11</f>
        <v>0.11808732374999995</v>
      </c>
      <c r="H15" s="27"/>
      <c r="I15" s="20" t="s">
        <v>110</v>
      </c>
    </row>
    <row r="16" spans="1:9">
      <c r="A16" s="20">
        <v>1973</v>
      </c>
      <c r="C16" s="26">
        <f>Xin_2014!C18</f>
        <v>0.34802</v>
      </c>
      <c r="E16" s="20" t="s">
        <v>98</v>
      </c>
      <c r="G16" s="26">
        <f>C16*Lodewyks_2016!$D$11</f>
        <v>0.11823000693749997</v>
      </c>
      <c r="H16" s="27"/>
      <c r="I16" s="20" t="s">
        <v>110</v>
      </c>
    </row>
    <row r="17" spans="1:9">
      <c r="A17" s="20">
        <v>1974</v>
      </c>
      <c r="C17" s="26">
        <f>Xin_2014!C19</f>
        <v>0.34843000000000002</v>
      </c>
      <c r="E17" s="20" t="s">
        <v>98</v>
      </c>
      <c r="G17" s="26">
        <f>C17*Lodewyks_2016!$D$11</f>
        <v>0.11836929290624996</v>
      </c>
      <c r="H17" s="27"/>
      <c r="I17" s="20" t="s">
        <v>110</v>
      </c>
    </row>
    <row r="18" spans="1:9">
      <c r="A18" s="20">
        <v>1975</v>
      </c>
      <c r="C18" s="26">
        <f>Xin_2014!C20</f>
        <v>0.34895000000000004</v>
      </c>
      <c r="E18" s="20" t="s">
        <v>98</v>
      </c>
      <c r="G18" s="26">
        <f>C18*Lodewyks_2016!$D$11</f>
        <v>0.11854594828124998</v>
      </c>
      <c r="H18" s="27"/>
      <c r="I18" s="20" t="s">
        <v>110</v>
      </c>
    </row>
    <row r="19" spans="1:9">
      <c r="A19" s="20">
        <v>1976</v>
      </c>
      <c r="C19" s="26">
        <f>Xin_2014!C21</f>
        <v>0.35094000000000003</v>
      </c>
      <c r="E19" s="20" t="s">
        <v>98</v>
      </c>
      <c r="G19" s="26">
        <f>C19*Lodewyks_2016!$D$11</f>
        <v>0.11922199481249997</v>
      </c>
      <c r="H19" s="27"/>
      <c r="I19" s="20" t="s">
        <v>110</v>
      </c>
    </row>
    <row r="20" spans="1:9">
      <c r="A20" s="20">
        <v>1977</v>
      </c>
      <c r="C20" s="26">
        <f>Xin_2014!C22</f>
        <v>0.35293999999999998</v>
      </c>
      <c r="E20" s="20" t="s">
        <v>98</v>
      </c>
      <c r="G20" s="26">
        <f>C20*Lodewyks_2016!$D$11</f>
        <v>0.11990143856249995</v>
      </c>
      <c r="H20" s="27"/>
      <c r="I20" s="20" t="s">
        <v>110</v>
      </c>
    </row>
    <row r="21" spans="1:9">
      <c r="A21" s="20">
        <v>1978</v>
      </c>
      <c r="C21" s="26">
        <f>Xin_2014!C23</f>
        <v>0.35493000000000002</v>
      </c>
      <c r="E21" s="20" t="s">
        <v>98</v>
      </c>
      <c r="G21" s="26">
        <f>C21*Lodewyks_2016!$D$11</f>
        <v>0.12057748509374996</v>
      </c>
      <c r="H21" s="27"/>
      <c r="I21" s="20" t="s">
        <v>110</v>
      </c>
    </row>
    <row r="22" spans="1:9">
      <c r="A22" s="20">
        <v>1979</v>
      </c>
      <c r="C22" s="26">
        <f>Xin_2014!C24</f>
        <v>0.35692999999999997</v>
      </c>
      <c r="E22" s="20" t="s">
        <v>98</v>
      </c>
      <c r="G22" s="26">
        <f>C22*Lodewyks_2016!$D$11</f>
        <v>0.12125692884374996</v>
      </c>
      <c r="H22" s="27"/>
      <c r="I22" s="20" t="s">
        <v>110</v>
      </c>
    </row>
    <row r="23" spans="1:9">
      <c r="A23" s="20">
        <v>1980</v>
      </c>
      <c r="C23" s="26">
        <f>Xin_2014!C25</f>
        <v>0.35892000000000002</v>
      </c>
      <c r="E23" s="20" t="s">
        <v>98</v>
      </c>
      <c r="G23" s="26">
        <f>C23*Lodewyks_2016!$D$11</f>
        <v>0.12193297537499997</v>
      </c>
      <c r="H23" s="27"/>
      <c r="I23" s="20" t="s">
        <v>110</v>
      </c>
    </row>
    <row r="24" spans="1:9">
      <c r="A24" s="20">
        <v>1981</v>
      </c>
      <c r="C24" s="26">
        <f>Xin_2014!C26</f>
        <v>0.36198000000000002</v>
      </c>
      <c r="E24" s="20" t="s">
        <v>98</v>
      </c>
      <c r="G24" s="26">
        <f>C24*Lodewyks_2016!$D$11</f>
        <v>0.12297252431249997</v>
      </c>
      <c r="H24" s="27"/>
      <c r="I24" s="20" t="s">
        <v>110</v>
      </c>
    </row>
    <row r="25" spans="1:9">
      <c r="A25" s="20">
        <v>1982</v>
      </c>
      <c r="C25" s="26">
        <f>Xin_2014!C27</f>
        <v>0.36503999999999998</v>
      </c>
      <c r="E25" s="20" t="s">
        <v>98</v>
      </c>
      <c r="G25" s="26">
        <f>C25*Lodewyks_2016!$D$11</f>
        <v>0.12401207324999995</v>
      </c>
      <c r="H25" s="27"/>
      <c r="I25" s="20" t="s">
        <v>110</v>
      </c>
    </row>
    <row r="26" spans="1:9">
      <c r="A26" s="20">
        <v>1983</v>
      </c>
      <c r="C26" s="26">
        <f>Xin_2014!C28</f>
        <v>0.36810000000000004</v>
      </c>
      <c r="E26" s="20" t="s">
        <v>98</v>
      </c>
      <c r="G26" s="26">
        <f>C26*Lodewyks_2016!$D$11</f>
        <v>0.12505162218749996</v>
      </c>
      <c r="H26" s="27"/>
      <c r="I26" s="20" t="s">
        <v>110</v>
      </c>
    </row>
    <row r="27" spans="1:9">
      <c r="A27" s="20">
        <v>1984</v>
      </c>
      <c r="C27" s="26">
        <f>Xin_2014!C29</f>
        <v>0.37115999999999999</v>
      </c>
      <c r="E27" s="20" t="s">
        <v>98</v>
      </c>
      <c r="G27" s="26">
        <f>C27*Lodewyks_2016!$D$11</f>
        <v>0.12609117112499996</v>
      </c>
      <c r="H27" s="27"/>
      <c r="I27" s="20" t="s">
        <v>110</v>
      </c>
    </row>
    <row r="28" spans="1:9">
      <c r="A28" s="20">
        <v>1985</v>
      </c>
      <c r="C28" s="26">
        <f>Xin_2014!C30</f>
        <v>0.37422</v>
      </c>
      <c r="E28" s="20" t="s">
        <v>98</v>
      </c>
      <c r="G28" s="26">
        <f>C28*Lodewyks_2016!$D$11</f>
        <v>0.12713072006249995</v>
      </c>
      <c r="H28" s="27"/>
      <c r="I28" s="20" t="s">
        <v>110</v>
      </c>
    </row>
    <row r="29" spans="1:9">
      <c r="A29" s="20">
        <v>1986</v>
      </c>
      <c r="C29" s="26">
        <f>Xin_2014!C31</f>
        <v>0.37706000000000001</v>
      </c>
      <c r="E29" s="20" t="s">
        <v>98</v>
      </c>
      <c r="G29" s="26">
        <f>C29*Lodewyks_2016!$D$11</f>
        <v>0.12809553018749997</v>
      </c>
      <c r="H29" s="27"/>
      <c r="I29" s="20" t="s">
        <v>110</v>
      </c>
    </row>
    <row r="30" spans="1:9">
      <c r="A30" s="20">
        <v>1987</v>
      </c>
      <c r="C30" s="26">
        <f>Xin_2014!C32</f>
        <v>0.37988999999999995</v>
      </c>
      <c r="E30" s="20" t="s">
        <v>98</v>
      </c>
      <c r="G30" s="26">
        <f>C30*Lodewyks_2016!$D$11</f>
        <v>0.12905694309374993</v>
      </c>
      <c r="H30" s="27"/>
      <c r="I30" s="20" t="s">
        <v>110</v>
      </c>
    </row>
    <row r="31" spans="1:9">
      <c r="A31" s="20">
        <v>1988</v>
      </c>
      <c r="C31" s="26">
        <f>Xin_2014!C33</f>
        <v>0.38272</v>
      </c>
      <c r="E31" s="20" t="s">
        <v>98</v>
      </c>
      <c r="G31" s="26">
        <f>C31*Lodewyks_2016!$D$11</f>
        <v>0.13001835599999997</v>
      </c>
      <c r="H31" s="27"/>
      <c r="I31" s="20" t="s">
        <v>110</v>
      </c>
    </row>
    <row r="32" spans="1:9">
      <c r="A32" s="20">
        <v>1989</v>
      </c>
      <c r="C32" s="26">
        <f>Xin_2014!C34</f>
        <v>0.38555</v>
      </c>
      <c r="E32" s="20" t="s">
        <v>98</v>
      </c>
      <c r="G32" s="26">
        <f>C32*Lodewyks_2016!$D$11</f>
        <v>0.13097976890624996</v>
      </c>
      <c r="H32" s="27"/>
      <c r="I32" s="20" t="s">
        <v>110</v>
      </c>
    </row>
    <row r="33" spans="1:9">
      <c r="A33" s="20">
        <v>1990</v>
      </c>
      <c r="C33" s="26">
        <f>Xin_2014!C35</f>
        <v>0.38838</v>
      </c>
      <c r="E33" s="20" t="s">
        <v>98</v>
      </c>
      <c r="G33" s="26">
        <f>C33*Lodewyks_2016!$D$11</f>
        <v>0.13194118181249995</v>
      </c>
      <c r="H33" s="27"/>
      <c r="I33" s="20" t="s">
        <v>110</v>
      </c>
    </row>
    <row r="34" spans="1:9">
      <c r="A34" s="20">
        <v>1991</v>
      </c>
      <c r="C34" s="26">
        <f>Xin_2014!C36</f>
        <v>0.39435999999999999</v>
      </c>
      <c r="E34" s="20" t="s">
        <v>98</v>
      </c>
      <c r="G34" s="26">
        <f>C34*Lodewyks_2016!$D$11</f>
        <v>0.13397271862499996</v>
      </c>
      <c r="H34" s="27"/>
      <c r="I34" s="20" t="s">
        <v>110</v>
      </c>
    </row>
    <row r="35" spans="1:9">
      <c r="A35" s="20">
        <v>1992</v>
      </c>
      <c r="C35" s="26">
        <f>Xin_2014!C37</f>
        <v>0.40055999999999997</v>
      </c>
      <c r="E35" s="20" t="s">
        <v>98</v>
      </c>
      <c r="G35" s="26">
        <f>C35*Lodewyks_2016!$D$11</f>
        <v>0.13607899424999995</v>
      </c>
      <c r="H35" s="27"/>
      <c r="I35" s="20" t="s">
        <v>110</v>
      </c>
    </row>
    <row r="36" spans="1:9">
      <c r="A36" s="20">
        <v>1993</v>
      </c>
      <c r="C36" s="26">
        <f>Xin_2014!C38</f>
        <v>0.40674999999999994</v>
      </c>
      <c r="E36" s="20" t="s">
        <v>98</v>
      </c>
      <c r="G36" s="26">
        <f>C36*Lodewyks_2016!$D$11</f>
        <v>0.13818187265624993</v>
      </c>
      <c r="H36" s="27"/>
      <c r="I36" s="20" t="s">
        <v>110</v>
      </c>
    </row>
    <row r="37" spans="1:9">
      <c r="A37" s="20">
        <v>1994</v>
      </c>
      <c r="C37" s="26">
        <f>Xin_2014!C39</f>
        <v>0.41295000000000004</v>
      </c>
      <c r="E37" s="20" t="s">
        <v>98</v>
      </c>
      <c r="G37" s="26">
        <f>C37*Lodewyks_2016!$D$11</f>
        <v>0.14028814828124997</v>
      </c>
      <c r="H37" s="27"/>
      <c r="I37" s="20" t="s">
        <v>110</v>
      </c>
    </row>
    <row r="38" spans="1:9">
      <c r="A38" s="20">
        <v>1995</v>
      </c>
      <c r="C38" s="26">
        <f>Xin_2014!C40</f>
        <v>0.41914000000000001</v>
      </c>
      <c r="E38" s="20" t="s">
        <v>98</v>
      </c>
      <c r="G38" s="26">
        <f>C38*Lodewyks_2016!$D$11</f>
        <v>0.14239102668749995</v>
      </c>
      <c r="H38" s="27"/>
      <c r="I38" s="20" t="s">
        <v>110</v>
      </c>
    </row>
    <row r="39" spans="1:9">
      <c r="A39" s="20">
        <v>1996</v>
      </c>
      <c r="C39" s="26">
        <f>Xin_2014!C41</f>
        <v>0.42369000000000001</v>
      </c>
      <c r="E39" s="20" t="s">
        <v>98</v>
      </c>
      <c r="G39" s="26">
        <f>C39*Lodewyks_2016!$D$11</f>
        <v>0.14393676121874996</v>
      </c>
      <c r="H39" s="27"/>
      <c r="I39" s="20" t="s">
        <v>110</v>
      </c>
    </row>
    <row r="40" spans="1:9">
      <c r="A40" s="20">
        <v>1997</v>
      </c>
      <c r="C40" s="26">
        <f>Xin_2014!C42</f>
        <v>0.42812</v>
      </c>
      <c r="E40" s="20" t="s">
        <v>98</v>
      </c>
      <c r="G40" s="26">
        <f>C40*Lodewyks_2016!$D$11</f>
        <v>0.14544172912499995</v>
      </c>
      <c r="H40" s="27"/>
      <c r="I40" s="20" t="s">
        <v>110</v>
      </c>
    </row>
    <row r="41" spans="1:9">
      <c r="A41" s="20">
        <v>1998</v>
      </c>
      <c r="C41" s="26">
        <f>Xin_2014!C43</f>
        <v>0.43314000000000002</v>
      </c>
      <c r="E41" s="20" t="s">
        <v>98</v>
      </c>
      <c r="G41" s="26">
        <f>C41*Lodewyks_2016!$D$11</f>
        <v>0.14714713293749995</v>
      </c>
      <c r="H41" s="27"/>
      <c r="I41" s="20" t="s">
        <v>110</v>
      </c>
    </row>
    <row r="42" spans="1:9">
      <c r="A42" s="20">
        <v>1999</v>
      </c>
      <c r="C42" s="26">
        <f>Xin_2014!C44</f>
        <v>0.43829999999999997</v>
      </c>
      <c r="E42" s="20" t="s">
        <v>98</v>
      </c>
      <c r="G42" s="26">
        <f>C42*Lodewyks_2016!$D$11</f>
        <v>0.14890009781249994</v>
      </c>
      <c r="H42" s="27"/>
      <c r="I42" s="20" t="s">
        <v>110</v>
      </c>
    </row>
    <row r="43" spans="1:9">
      <c r="A43" s="20">
        <v>2000</v>
      </c>
      <c r="C43" s="26">
        <f>Xin_2014!C45</f>
        <v>0.44345000000000001</v>
      </c>
      <c r="E43" s="20" t="s">
        <v>98</v>
      </c>
      <c r="G43" s="26">
        <f>C43*Lodewyks_2016!$D$11</f>
        <v>0.15064966546874994</v>
      </c>
      <c r="H43" s="27"/>
      <c r="I43" s="20" t="s">
        <v>110</v>
      </c>
    </row>
    <row r="44" spans="1:9">
      <c r="A44" s="20">
        <v>2001</v>
      </c>
      <c r="C44" s="26">
        <f>Xin_2014!C46</f>
        <v>0.43973000000000001</v>
      </c>
      <c r="E44" s="20" t="s">
        <v>98</v>
      </c>
      <c r="G44" s="26">
        <f>C44*Lodewyks_2016!$D$11</f>
        <v>0.14938590009374997</v>
      </c>
      <c r="H44" s="27"/>
      <c r="I44" s="20" t="s">
        <v>110</v>
      </c>
    </row>
    <row r="45" spans="1:9">
      <c r="A45" s="20">
        <v>2002</v>
      </c>
      <c r="C45" s="26">
        <f>Xin_2014!C47</f>
        <v>0.41953000000000001</v>
      </c>
      <c r="E45" s="20" t="s">
        <v>98</v>
      </c>
      <c r="G45" s="26">
        <f>C45*Lodewyks_2016!$D$11</f>
        <v>0.14252351821874995</v>
      </c>
      <c r="H45" s="27"/>
      <c r="I45" s="20" t="s">
        <v>110</v>
      </c>
    </row>
    <row r="46" spans="1:9">
      <c r="A46" s="20">
        <v>2003</v>
      </c>
      <c r="C46" s="26">
        <f>Xin_2014!C48</f>
        <v>0.42063</v>
      </c>
      <c r="E46" s="20" t="s">
        <v>98</v>
      </c>
      <c r="G46" s="26">
        <f>C46*Lodewyks_2016!$D$11</f>
        <v>0.14289721228124996</v>
      </c>
      <c r="H46" s="27"/>
      <c r="I46" s="20" t="s">
        <v>110</v>
      </c>
    </row>
    <row r="47" spans="1:9">
      <c r="A47" s="20">
        <v>2004</v>
      </c>
      <c r="C47" s="26">
        <f>Xin_2014!C49</f>
        <v>0.42172999999999999</v>
      </c>
      <c r="E47" s="20" t="s">
        <v>98</v>
      </c>
      <c r="G47" s="26">
        <f>C47*Lodewyks_2016!$D$11</f>
        <v>0.14327090634374995</v>
      </c>
      <c r="H47" s="27"/>
      <c r="I47" s="20" t="s">
        <v>110</v>
      </c>
    </row>
    <row r="48" spans="1:9">
      <c r="A48" s="20">
        <v>2005</v>
      </c>
      <c r="C48" s="26">
        <f>Xin_2014!C50</f>
        <v>0.42283000000000004</v>
      </c>
      <c r="E48" s="20" t="s">
        <v>98</v>
      </c>
      <c r="G48" s="26">
        <f>C48*Lodewyks_2016!$D$11</f>
        <v>0.14364460040624996</v>
      </c>
      <c r="H48" s="27"/>
      <c r="I48" s="20" t="s">
        <v>110</v>
      </c>
    </row>
    <row r="49" spans="1:9">
      <c r="A49" s="20">
        <v>2006</v>
      </c>
      <c r="C49" s="26">
        <f>Xin_2014!C51</f>
        <v>0.42438000000000003</v>
      </c>
      <c r="E49" s="20" t="s">
        <v>98</v>
      </c>
      <c r="G49" s="26">
        <f>C49*Lodewyks_2016!$D$11</f>
        <v>0.14417116931249996</v>
      </c>
      <c r="H49" s="27"/>
      <c r="I49" s="20" t="s">
        <v>110</v>
      </c>
    </row>
    <row r="50" spans="1:9">
      <c r="A50" s="20">
        <v>2007</v>
      </c>
      <c r="C50" s="26">
        <f>Xin_2014!C52</f>
        <v>0.42597000000000002</v>
      </c>
      <c r="E50" s="20" t="s">
        <v>98</v>
      </c>
      <c r="G50" s="26">
        <f>C50*Lodewyks_2016!$D$11</f>
        <v>0.14471132709374995</v>
      </c>
      <c r="H50" s="26"/>
      <c r="I50" s="20" t="s">
        <v>110</v>
      </c>
    </row>
    <row r="51" spans="1:9">
      <c r="A51" s="20">
        <v>2008</v>
      </c>
      <c r="C51" s="26">
        <f>Xin_2014!C53</f>
        <v>0.42859999999999998</v>
      </c>
      <c r="E51" s="20" t="s">
        <v>98</v>
      </c>
      <c r="G51" s="26">
        <f>C51*Lodewyks_2016!$D$11</f>
        <v>0.14560479562499995</v>
      </c>
      <c r="H51" s="27"/>
      <c r="I51" s="20" t="s">
        <v>110</v>
      </c>
    </row>
    <row r="52" spans="1:9">
      <c r="A52" s="20">
        <v>2009</v>
      </c>
      <c r="C52" s="26">
        <f>Xin_2014!C54</f>
        <v>0.43146999999999996</v>
      </c>
      <c r="E52" s="20" t="s">
        <v>98</v>
      </c>
      <c r="G52" s="26">
        <f>C52*Lodewyks_2016!$D$11</f>
        <v>0.14657979740624993</v>
      </c>
      <c r="H52" s="27"/>
      <c r="I52" s="20" t="s">
        <v>110</v>
      </c>
    </row>
    <row r="53" spans="1:9">
      <c r="A53" s="20">
        <v>2010</v>
      </c>
      <c r="C53" s="26">
        <f>Xin_2014!C55</f>
        <v>0.43433999999999995</v>
      </c>
      <c r="E53" s="20" t="s">
        <v>98</v>
      </c>
      <c r="G53" s="26">
        <f>C53*Lodewyks_2016!$D$11</f>
        <v>0.14755479918749995</v>
      </c>
      <c r="H53" s="27"/>
      <c r="I53" s="20" t="s">
        <v>110</v>
      </c>
    </row>
    <row r="54" spans="1:9">
      <c r="A54" s="20">
        <v>2011</v>
      </c>
      <c r="C54" s="26"/>
      <c r="G54" s="27">
        <f>_xlfn.FORECAST.LINEAR(A54,G3:G53,A3:A53)</f>
        <v>0.15037789329772044</v>
      </c>
      <c r="H54" s="27"/>
      <c r="I54" s="28" t="s">
        <v>111</v>
      </c>
    </row>
    <row r="55" spans="1:9">
      <c r="A55" s="20">
        <v>2012</v>
      </c>
      <c r="G55" s="27">
        <f t="shared" ref="G55:G63" si="0">_xlfn.FORECAST.LINEAR(A55,G4:G54,A4:A54)</f>
        <v>0.15136470183126738</v>
      </c>
      <c r="H55" s="27"/>
      <c r="I55" s="28" t="s">
        <v>111</v>
      </c>
    </row>
    <row r="56" spans="1:9">
      <c r="A56" s="20">
        <v>2013</v>
      </c>
      <c r="G56" s="27">
        <f t="shared" si="0"/>
        <v>0.15233690508728381</v>
      </c>
      <c r="H56" s="27"/>
      <c r="I56" s="28" t="s">
        <v>111</v>
      </c>
    </row>
    <row r="57" spans="1:9">
      <c r="A57" s="20">
        <v>2014</v>
      </c>
      <c r="G57" s="27">
        <f t="shared" si="0"/>
        <v>0.15332100311747809</v>
      </c>
      <c r="H57" s="27"/>
      <c r="I57" s="28" t="s">
        <v>111</v>
      </c>
    </row>
    <row r="58" spans="1:9">
      <c r="A58" s="20">
        <v>2015</v>
      </c>
      <c r="G58" s="27">
        <f t="shared" si="0"/>
        <v>0.15431683233316851</v>
      </c>
      <c r="H58" s="27"/>
      <c r="I58" s="28" t="s">
        <v>111</v>
      </c>
    </row>
    <row r="59" spans="1:9">
      <c r="A59" s="20">
        <v>2016</v>
      </c>
      <c r="G59" s="27">
        <f t="shared" si="0"/>
        <v>0.15532432954520514</v>
      </c>
      <c r="H59" s="27"/>
      <c r="I59" s="28" t="s">
        <v>111</v>
      </c>
    </row>
    <row r="60" spans="1:9">
      <c r="A60" s="20">
        <v>2017</v>
      </c>
      <c r="G60" s="27">
        <f t="shared" si="0"/>
        <v>0.15634312456365218</v>
      </c>
      <c r="H60" s="27"/>
      <c r="I60" s="28" t="s">
        <v>111</v>
      </c>
    </row>
    <row r="61" spans="1:9">
      <c r="A61" s="20">
        <v>2018</v>
      </c>
      <c r="C61" s="26"/>
      <c r="D61" s="26"/>
      <c r="G61" s="27">
        <f t="shared" si="0"/>
        <v>0.15735851972672377</v>
      </c>
      <c r="H61" s="27"/>
      <c r="I61" s="28" t="s">
        <v>111</v>
      </c>
    </row>
    <row r="62" spans="1:9">
      <c r="A62" s="20">
        <v>2019</v>
      </c>
      <c r="G62" s="27">
        <f t="shared" si="0"/>
        <v>0.1583672383827297</v>
      </c>
      <c r="H62" s="27"/>
      <c r="I62" s="28" t="s">
        <v>111</v>
      </c>
    </row>
    <row r="63" spans="1:9">
      <c r="A63" s="20">
        <v>2020</v>
      </c>
      <c r="G63" s="27">
        <f t="shared" si="0"/>
        <v>0.15936682867492324</v>
      </c>
      <c r="H63" s="27"/>
      <c r="I63" s="28" t="s">
        <v>111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F21"/>
  <sheetViews>
    <sheetView tabSelected="1" zoomScale="80" zoomScaleNormal="80" workbookViewId="0">
      <selection activeCell="D12" sqref="D12"/>
    </sheetView>
  </sheetViews>
  <sheetFormatPr defaultColWidth="8.88671875" defaultRowHeight="13.2"/>
  <cols>
    <col min="1" max="1" width="11.44140625" customWidth="1"/>
    <col min="2" max="2" width="40.33203125" customWidth="1"/>
    <col min="3" max="3" width="13" customWidth="1"/>
    <col min="4" max="4" width="29.109375" customWidth="1"/>
    <col min="5" max="5" width="30" customWidth="1"/>
    <col min="6" max="6" width="23.44140625" customWidth="1"/>
  </cols>
  <sheetData>
    <row r="1" spans="1:6">
      <c r="A1" t="s">
        <v>100</v>
      </c>
    </row>
    <row r="2" spans="1:6">
      <c r="A2" s="15" t="s">
        <v>99</v>
      </c>
    </row>
    <row r="5" spans="1:6">
      <c r="A5" s="7" t="s">
        <v>88</v>
      </c>
      <c r="B5" s="7" t="s">
        <v>0</v>
      </c>
      <c r="C5" s="7" t="s">
        <v>101</v>
      </c>
      <c r="D5" s="7" t="s">
        <v>1</v>
      </c>
      <c r="E5" s="7" t="s">
        <v>2</v>
      </c>
      <c r="F5" s="7" t="s">
        <v>3</v>
      </c>
    </row>
    <row r="6" spans="1:6">
      <c r="A6" s="31">
        <v>2015</v>
      </c>
      <c r="B6" s="6" t="s">
        <v>104</v>
      </c>
      <c r="C6" s="6" t="s">
        <v>102</v>
      </c>
      <c r="D6" s="32">
        <f>(E6*E6+F6*F6)/(E6+F6)</f>
        <v>24.854566744730676</v>
      </c>
      <c r="E6" s="31">
        <v>12.7</v>
      </c>
      <c r="F6" s="31">
        <v>30</v>
      </c>
    </row>
    <row r="7" spans="1:6">
      <c r="A7" s="31">
        <v>2015</v>
      </c>
      <c r="B7" s="6" t="s">
        <v>4</v>
      </c>
      <c r="C7" s="6" t="s">
        <v>103</v>
      </c>
      <c r="D7" s="29">
        <f>(E7*E7+F7*F7)/(E7+F7)</f>
        <v>0.32692307692307693</v>
      </c>
      <c r="E7" s="8">
        <v>0.3</v>
      </c>
      <c r="F7" s="8">
        <v>0.35</v>
      </c>
    </row>
    <row r="8" spans="1:6">
      <c r="A8" s="31">
        <v>2015</v>
      </c>
      <c r="B8" s="6" t="s">
        <v>5</v>
      </c>
      <c r="C8" s="6" t="s">
        <v>103</v>
      </c>
      <c r="D8" s="29">
        <f t="shared" ref="D8:D10" si="0">(E8*E8+F8*F8)/(E8+F8)</f>
        <v>0.80312499999999987</v>
      </c>
      <c r="E8" s="8">
        <v>0.75</v>
      </c>
      <c r="F8" s="8">
        <v>0.85</v>
      </c>
    </row>
    <row r="9" spans="1:6">
      <c r="A9" s="31">
        <v>2015</v>
      </c>
      <c r="B9" s="6" t="s">
        <v>105</v>
      </c>
      <c r="C9" s="6" t="s">
        <v>103</v>
      </c>
      <c r="D9" s="29">
        <f t="shared" si="0"/>
        <v>0.45</v>
      </c>
      <c r="E9" s="8">
        <v>0.27</v>
      </c>
      <c r="F9" s="8">
        <v>0.54</v>
      </c>
    </row>
    <row r="10" spans="1:6">
      <c r="A10" s="31">
        <v>2015</v>
      </c>
      <c r="B10" s="35" t="s">
        <v>106</v>
      </c>
      <c r="C10" s="35" t="s">
        <v>103</v>
      </c>
      <c r="D10" s="36">
        <f t="shared" si="0"/>
        <v>0.94</v>
      </c>
      <c r="E10" s="37">
        <v>0.94</v>
      </c>
      <c r="F10" s="37">
        <v>0.94</v>
      </c>
    </row>
    <row r="11" spans="1:6">
      <c r="A11" s="31"/>
      <c r="B11" s="34" t="s">
        <v>108</v>
      </c>
      <c r="C11" s="6" t="s">
        <v>103</v>
      </c>
      <c r="D11" s="39">
        <f>D8*D9*D10</f>
        <v>0.3397218749999999</v>
      </c>
      <c r="E11" s="8"/>
      <c r="F11" s="8"/>
    </row>
    <row r="12" spans="1:6">
      <c r="B12" s="34" t="s">
        <v>107</v>
      </c>
      <c r="C12" s="34" t="s">
        <v>103</v>
      </c>
      <c r="D12" s="30">
        <f>D7*D8*D9*D10</f>
        <v>0.11106292067307691</v>
      </c>
      <c r="E12" s="30">
        <f t="shared" ref="E12:F12" si="1">E7*E8*E9*E10</f>
        <v>5.7104999999999996E-2</v>
      </c>
      <c r="F12" s="30">
        <f t="shared" si="1"/>
        <v>0.15101100000000001</v>
      </c>
    </row>
    <row r="13" spans="1:6">
      <c r="B13" s="6"/>
      <c r="C13" s="6"/>
      <c r="D13" s="6"/>
      <c r="E13" s="6"/>
      <c r="F13" s="6"/>
    </row>
    <row r="14" spans="1:6">
      <c r="A14" s="7" t="s">
        <v>88</v>
      </c>
      <c r="B14" s="7" t="s">
        <v>6</v>
      </c>
      <c r="C14" s="7" t="s">
        <v>101</v>
      </c>
      <c r="D14" s="7" t="s">
        <v>1</v>
      </c>
      <c r="E14" s="7" t="s">
        <v>2</v>
      </c>
      <c r="F14" s="7" t="s">
        <v>3</v>
      </c>
    </row>
    <row r="15" spans="1:6">
      <c r="A15" s="31">
        <v>2015</v>
      </c>
      <c r="B15" s="6" t="s">
        <v>104</v>
      </c>
      <c r="C15" s="6" t="s">
        <v>102</v>
      </c>
      <c r="D15" s="32">
        <f>(E15*E15+F15*F15)/(E15+F15)</f>
        <v>24.854566744730676</v>
      </c>
      <c r="E15" s="31">
        <v>12.7</v>
      </c>
      <c r="F15" s="31">
        <v>30</v>
      </c>
    </row>
    <row r="16" spans="1:6">
      <c r="A16" s="31">
        <v>2015</v>
      </c>
      <c r="B16" s="6" t="s">
        <v>7</v>
      </c>
      <c r="C16" s="6" t="s">
        <v>103</v>
      </c>
      <c r="D16" s="29">
        <f t="shared" ref="D16:D19" si="2">(E16*E16+F16*F16)/(E16+F16)</f>
        <v>0.9</v>
      </c>
      <c r="E16" s="8">
        <v>0.9</v>
      </c>
      <c r="F16" s="8">
        <v>0.9</v>
      </c>
    </row>
    <row r="17" spans="1:6">
      <c r="A17" s="31">
        <v>2015</v>
      </c>
      <c r="B17" s="6" t="s">
        <v>5</v>
      </c>
      <c r="C17" s="6" t="s">
        <v>103</v>
      </c>
      <c r="D17" s="29">
        <f t="shared" si="2"/>
        <v>0.80312499999999987</v>
      </c>
      <c r="E17" s="8">
        <v>0.75</v>
      </c>
      <c r="F17" s="8">
        <v>0.85</v>
      </c>
    </row>
    <row r="18" spans="1:6">
      <c r="A18" s="31">
        <v>2015</v>
      </c>
      <c r="B18" s="6" t="s">
        <v>105</v>
      </c>
      <c r="C18" s="6" t="s">
        <v>103</v>
      </c>
      <c r="D18" s="29">
        <f t="shared" si="2"/>
        <v>0.45</v>
      </c>
      <c r="E18" s="8">
        <v>0.27</v>
      </c>
      <c r="F18" s="8">
        <v>0.54</v>
      </c>
    </row>
    <row r="19" spans="1:6">
      <c r="A19" s="31">
        <v>2015</v>
      </c>
      <c r="B19" s="35" t="s">
        <v>106</v>
      </c>
      <c r="C19" s="35" t="s">
        <v>103</v>
      </c>
      <c r="D19" s="36">
        <f t="shared" si="2"/>
        <v>0.94</v>
      </c>
      <c r="E19" s="37">
        <v>0.94</v>
      </c>
      <c r="F19" s="37">
        <v>0.94</v>
      </c>
    </row>
    <row r="20" spans="1:6">
      <c r="A20" s="31"/>
      <c r="B20" s="34" t="s">
        <v>108</v>
      </c>
      <c r="C20" s="6" t="s">
        <v>103</v>
      </c>
      <c r="D20" s="38">
        <f>D17*D18*D19</f>
        <v>0.3397218749999999</v>
      </c>
      <c r="E20" s="8"/>
      <c r="F20" s="8"/>
    </row>
    <row r="21" spans="1:6">
      <c r="A21" s="6"/>
      <c r="B21" s="34" t="s">
        <v>107</v>
      </c>
      <c r="C21" s="33" t="s">
        <v>103</v>
      </c>
      <c r="D21" s="30">
        <f>D16*D17*D18*D19</f>
        <v>0.30574968749999992</v>
      </c>
      <c r="E21" s="30">
        <f t="shared" ref="E21:F21" si="3">E16*E17*E18*E19</f>
        <v>0.17131500000000002</v>
      </c>
      <c r="F21" s="30">
        <f t="shared" si="3"/>
        <v>0.38831399999999999</v>
      </c>
    </row>
  </sheetData>
  <hyperlinks>
    <hyperlink ref="A2" r:id="rId1" xr:uid="{00000000-0004-0000-0400-000000000000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C55"/>
  <sheetViews>
    <sheetView zoomScale="80" zoomScaleNormal="80" workbookViewId="0">
      <selection activeCell="A2" sqref="A2"/>
    </sheetView>
  </sheetViews>
  <sheetFormatPr defaultColWidth="8.88671875" defaultRowHeight="13.2"/>
  <cols>
    <col min="2" max="2" width="14.33203125" bestFit="1" customWidth="1"/>
    <col min="3" max="3" width="13.109375" bestFit="1" customWidth="1"/>
  </cols>
  <sheetData>
    <row r="1" spans="1:3">
      <c r="A1" t="s">
        <v>93</v>
      </c>
    </row>
    <row r="2" spans="1:3">
      <c r="A2" s="15" t="s">
        <v>94</v>
      </c>
    </row>
    <row r="4" spans="1:3">
      <c r="A4" s="7" t="s">
        <v>88</v>
      </c>
      <c r="B4" s="7" t="s">
        <v>92</v>
      </c>
      <c r="C4" s="7" t="s">
        <v>89</v>
      </c>
    </row>
    <row r="5" spans="1:3">
      <c r="A5" s="6">
        <v>1960</v>
      </c>
      <c r="B5" s="17">
        <v>33.939</v>
      </c>
      <c r="C5" s="16">
        <f>B5/100</f>
        <v>0.33939000000000002</v>
      </c>
    </row>
    <row r="6" spans="1:3">
      <c r="A6" s="6">
        <v>1961</v>
      </c>
      <c r="B6" s="17">
        <v>33.872</v>
      </c>
      <c r="C6" s="16">
        <f t="shared" ref="C6:C55" si="0">B6/100</f>
        <v>0.33872000000000002</v>
      </c>
    </row>
    <row r="7" spans="1:3">
      <c r="A7" s="6">
        <v>1962</v>
      </c>
      <c r="B7" s="17">
        <v>34.021000000000001</v>
      </c>
      <c r="C7" s="16">
        <f t="shared" si="0"/>
        <v>0.34021000000000001</v>
      </c>
    </row>
    <row r="8" spans="1:3">
      <c r="A8" s="6">
        <v>1963</v>
      </c>
      <c r="B8" s="17">
        <v>34.17</v>
      </c>
      <c r="C8" s="16">
        <f t="shared" si="0"/>
        <v>0.3417</v>
      </c>
    </row>
    <row r="9" spans="1:3">
      <c r="A9" s="6">
        <v>1964</v>
      </c>
      <c r="B9" s="17">
        <v>34.32</v>
      </c>
      <c r="C9" s="16">
        <f t="shared" si="0"/>
        <v>0.34320000000000001</v>
      </c>
    </row>
    <row r="10" spans="1:3">
      <c r="A10" s="6">
        <v>1965</v>
      </c>
      <c r="B10" s="17">
        <v>34.469000000000001</v>
      </c>
      <c r="C10" s="16">
        <f t="shared" si="0"/>
        <v>0.34469</v>
      </c>
    </row>
    <row r="11" spans="1:3">
      <c r="A11" s="6">
        <v>1966</v>
      </c>
      <c r="B11" s="17">
        <v>34.515999999999998</v>
      </c>
      <c r="C11" s="16">
        <f t="shared" si="0"/>
        <v>0.34515999999999997</v>
      </c>
    </row>
    <row r="12" spans="1:3">
      <c r="A12" s="6">
        <v>1967</v>
      </c>
      <c r="B12" s="17">
        <v>34.555999999999997</v>
      </c>
      <c r="C12" s="16">
        <f t="shared" si="0"/>
        <v>0.34555999999999998</v>
      </c>
    </row>
    <row r="13" spans="1:3">
      <c r="A13" s="6">
        <v>1968</v>
      </c>
      <c r="B13" s="17">
        <v>34.597000000000001</v>
      </c>
      <c r="C13" s="16">
        <f t="shared" si="0"/>
        <v>0.34597</v>
      </c>
    </row>
    <row r="14" spans="1:3">
      <c r="A14" s="6">
        <v>1969</v>
      </c>
      <c r="B14" s="17">
        <v>34.637</v>
      </c>
      <c r="C14" s="16">
        <f t="shared" si="0"/>
        <v>0.34637000000000001</v>
      </c>
    </row>
    <row r="15" spans="1:3">
      <c r="A15" s="6">
        <v>1970</v>
      </c>
      <c r="B15" s="17">
        <v>34.677999999999997</v>
      </c>
      <c r="C15" s="16">
        <f t="shared" si="0"/>
        <v>0.34677999999999998</v>
      </c>
    </row>
    <row r="16" spans="1:3">
      <c r="A16" s="6">
        <v>1971</v>
      </c>
      <c r="B16" s="17">
        <v>34.719000000000001</v>
      </c>
      <c r="C16" s="16">
        <f t="shared" si="0"/>
        <v>0.34719</v>
      </c>
    </row>
    <row r="17" spans="1:3">
      <c r="A17" s="6">
        <v>1972</v>
      </c>
      <c r="B17" s="17">
        <v>34.76</v>
      </c>
      <c r="C17" s="16">
        <f t="shared" si="0"/>
        <v>0.34759999999999996</v>
      </c>
    </row>
    <row r="18" spans="1:3">
      <c r="A18" s="6">
        <v>1973</v>
      </c>
      <c r="B18" s="17">
        <v>34.802</v>
      </c>
      <c r="C18" s="16">
        <f t="shared" si="0"/>
        <v>0.34802</v>
      </c>
    </row>
    <row r="19" spans="1:3">
      <c r="A19" s="6">
        <v>1974</v>
      </c>
      <c r="B19" s="17">
        <v>34.843000000000004</v>
      </c>
      <c r="C19" s="16">
        <f t="shared" si="0"/>
        <v>0.34843000000000002</v>
      </c>
    </row>
    <row r="20" spans="1:3">
      <c r="A20" s="6">
        <v>1975</v>
      </c>
      <c r="B20" s="17">
        <v>34.895000000000003</v>
      </c>
      <c r="C20" s="16">
        <f t="shared" si="0"/>
        <v>0.34895000000000004</v>
      </c>
    </row>
    <row r="21" spans="1:3">
      <c r="A21" s="6">
        <v>1976</v>
      </c>
      <c r="B21" s="17">
        <v>35.094000000000001</v>
      </c>
      <c r="C21" s="16">
        <f t="shared" si="0"/>
        <v>0.35094000000000003</v>
      </c>
    </row>
    <row r="22" spans="1:3">
      <c r="A22" s="6">
        <v>1977</v>
      </c>
      <c r="B22" s="17">
        <v>35.293999999999997</v>
      </c>
      <c r="C22" s="16">
        <f t="shared" si="0"/>
        <v>0.35293999999999998</v>
      </c>
    </row>
    <row r="23" spans="1:3">
      <c r="A23" s="6">
        <v>1978</v>
      </c>
      <c r="B23" s="17">
        <v>35.493000000000002</v>
      </c>
      <c r="C23" s="16">
        <f t="shared" si="0"/>
        <v>0.35493000000000002</v>
      </c>
    </row>
    <row r="24" spans="1:3">
      <c r="A24" s="6">
        <v>1979</v>
      </c>
      <c r="B24" s="17">
        <v>35.692999999999998</v>
      </c>
      <c r="C24" s="16">
        <f t="shared" si="0"/>
        <v>0.35692999999999997</v>
      </c>
    </row>
    <row r="25" spans="1:3">
      <c r="A25" s="6">
        <v>1980</v>
      </c>
      <c r="B25" s="17">
        <v>35.892000000000003</v>
      </c>
      <c r="C25" s="16">
        <f t="shared" si="0"/>
        <v>0.35892000000000002</v>
      </c>
    </row>
    <row r="26" spans="1:3">
      <c r="A26" s="6">
        <v>1981</v>
      </c>
      <c r="B26" s="17">
        <v>36.198</v>
      </c>
      <c r="C26" s="16">
        <f t="shared" si="0"/>
        <v>0.36198000000000002</v>
      </c>
    </row>
    <row r="27" spans="1:3">
      <c r="A27" s="6">
        <v>1982</v>
      </c>
      <c r="B27" s="17">
        <v>36.503999999999998</v>
      </c>
      <c r="C27" s="16">
        <f t="shared" si="0"/>
        <v>0.36503999999999998</v>
      </c>
    </row>
    <row r="28" spans="1:3">
      <c r="A28" s="6">
        <v>1983</v>
      </c>
      <c r="B28" s="17">
        <v>36.81</v>
      </c>
      <c r="C28" s="16">
        <f t="shared" si="0"/>
        <v>0.36810000000000004</v>
      </c>
    </row>
    <row r="29" spans="1:3">
      <c r="A29" s="6">
        <v>1984</v>
      </c>
      <c r="B29" s="17">
        <v>37.116</v>
      </c>
      <c r="C29" s="16">
        <f t="shared" si="0"/>
        <v>0.37115999999999999</v>
      </c>
    </row>
    <row r="30" spans="1:3">
      <c r="A30" s="6">
        <v>1985</v>
      </c>
      <c r="B30" s="17">
        <v>37.421999999999997</v>
      </c>
      <c r="C30" s="16">
        <f t="shared" si="0"/>
        <v>0.37422</v>
      </c>
    </row>
    <row r="31" spans="1:3">
      <c r="A31" s="6">
        <v>1986</v>
      </c>
      <c r="B31" s="17">
        <v>37.706000000000003</v>
      </c>
      <c r="C31" s="16">
        <f t="shared" si="0"/>
        <v>0.37706000000000001</v>
      </c>
    </row>
    <row r="32" spans="1:3">
      <c r="A32" s="6">
        <v>1987</v>
      </c>
      <c r="B32" s="17">
        <v>37.988999999999997</v>
      </c>
      <c r="C32" s="16">
        <f t="shared" si="0"/>
        <v>0.37988999999999995</v>
      </c>
    </row>
    <row r="33" spans="1:3">
      <c r="A33" s="6">
        <v>1988</v>
      </c>
      <c r="B33" s="17">
        <v>38.271999999999998</v>
      </c>
      <c r="C33" s="16">
        <f t="shared" si="0"/>
        <v>0.38272</v>
      </c>
    </row>
    <row r="34" spans="1:3">
      <c r="A34" s="6">
        <v>1989</v>
      </c>
      <c r="B34" s="17">
        <v>38.555</v>
      </c>
      <c r="C34" s="16">
        <f t="shared" si="0"/>
        <v>0.38555</v>
      </c>
    </row>
    <row r="35" spans="1:3">
      <c r="A35" s="6">
        <v>1990</v>
      </c>
      <c r="B35" s="17">
        <v>38.838000000000001</v>
      </c>
      <c r="C35" s="16">
        <f t="shared" si="0"/>
        <v>0.38838</v>
      </c>
    </row>
    <row r="36" spans="1:3">
      <c r="A36" s="6">
        <v>1991</v>
      </c>
      <c r="B36" s="17">
        <v>39.436</v>
      </c>
      <c r="C36" s="16">
        <f t="shared" si="0"/>
        <v>0.39435999999999999</v>
      </c>
    </row>
    <row r="37" spans="1:3">
      <c r="A37" s="6">
        <v>1992</v>
      </c>
      <c r="B37" s="17">
        <v>40.055999999999997</v>
      </c>
      <c r="C37" s="16">
        <f t="shared" si="0"/>
        <v>0.40055999999999997</v>
      </c>
    </row>
    <row r="38" spans="1:3">
      <c r="A38" s="6">
        <v>1993</v>
      </c>
      <c r="B38" s="17">
        <v>40.674999999999997</v>
      </c>
      <c r="C38" s="16">
        <f t="shared" si="0"/>
        <v>0.40674999999999994</v>
      </c>
    </row>
    <row r="39" spans="1:3">
      <c r="A39" s="6">
        <v>1994</v>
      </c>
      <c r="B39" s="17">
        <v>41.295000000000002</v>
      </c>
      <c r="C39" s="16">
        <f t="shared" si="0"/>
        <v>0.41295000000000004</v>
      </c>
    </row>
    <row r="40" spans="1:3">
      <c r="A40" s="6">
        <v>1995</v>
      </c>
      <c r="B40" s="17">
        <v>41.914000000000001</v>
      </c>
      <c r="C40" s="16">
        <f t="shared" si="0"/>
        <v>0.41914000000000001</v>
      </c>
    </row>
    <row r="41" spans="1:3">
      <c r="A41" s="6">
        <v>1996</v>
      </c>
      <c r="B41" s="17">
        <v>42.369</v>
      </c>
      <c r="C41" s="16">
        <f t="shared" si="0"/>
        <v>0.42369000000000001</v>
      </c>
    </row>
    <row r="42" spans="1:3">
      <c r="A42" s="6">
        <v>1997</v>
      </c>
      <c r="B42" s="17">
        <v>42.811999999999998</v>
      </c>
      <c r="C42" s="16">
        <f t="shared" si="0"/>
        <v>0.42812</v>
      </c>
    </row>
    <row r="43" spans="1:3">
      <c r="A43" s="6">
        <v>1998</v>
      </c>
      <c r="B43" s="17">
        <v>43.314</v>
      </c>
      <c r="C43" s="16">
        <f t="shared" si="0"/>
        <v>0.43314000000000002</v>
      </c>
    </row>
    <row r="44" spans="1:3">
      <c r="A44" s="6">
        <v>1999</v>
      </c>
      <c r="B44" s="17">
        <v>43.83</v>
      </c>
      <c r="C44" s="16">
        <f t="shared" si="0"/>
        <v>0.43829999999999997</v>
      </c>
    </row>
    <row r="45" spans="1:3">
      <c r="A45" s="6">
        <v>2000</v>
      </c>
      <c r="B45" s="17">
        <v>44.344999999999999</v>
      </c>
      <c r="C45" s="16">
        <f t="shared" si="0"/>
        <v>0.44345000000000001</v>
      </c>
    </row>
    <row r="46" spans="1:3">
      <c r="A46" s="6">
        <v>2001</v>
      </c>
      <c r="B46" s="17">
        <v>43.972999999999999</v>
      </c>
      <c r="C46" s="16">
        <f t="shared" si="0"/>
        <v>0.43973000000000001</v>
      </c>
    </row>
    <row r="47" spans="1:3">
      <c r="A47" s="6">
        <v>2002</v>
      </c>
      <c r="B47" s="17">
        <v>41.953000000000003</v>
      </c>
      <c r="C47" s="16">
        <f t="shared" si="0"/>
        <v>0.41953000000000001</v>
      </c>
    </row>
    <row r="48" spans="1:3">
      <c r="A48" s="6">
        <v>2003</v>
      </c>
      <c r="B48" s="17">
        <v>42.063000000000002</v>
      </c>
      <c r="C48" s="16">
        <f t="shared" si="0"/>
        <v>0.42063</v>
      </c>
    </row>
    <row r="49" spans="1:3">
      <c r="A49" s="6">
        <v>2004</v>
      </c>
      <c r="B49" s="17">
        <v>42.173000000000002</v>
      </c>
      <c r="C49" s="16">
        <f t="shared" si="0"/>
        <v>0.42172999999999999</v>
      </c>
    </row>
    <row r="50" spans="1:3">
      <c r="A50" s="6">
        <v>2005</v>
      </c>
      <c r="B50" s="17">
        <v>42.283000000000001</v>
      </c>
      <c r="C50" s="16">
        <f t="shared" si="0"/>
        <v>0.42283000000000004</v>
      </c>
    </row>
    <row r="51" spans="1:3">
      <c r="A51" s="6">
        <v>2006</v>
      </c>
      <c r="B51" s="17">
        <v>42.438000000000002</v>
      </c>
      <c r="C51" s="16">
        <f t="shared" si="0"/>
        <v>0.42438000000000003</v>
      </c>
    </row>
    <row r="52" spans="1:3">
      <c r="A52" s="6">
        <v>2007</v>
      </c>
      <c r="B52" s="17">
        <v>42.597000000000001</v>
      </c>
      <c r="C52" s="16">
        <f t="shared" si="0"/>
        <v>0.42597000000000002</v>
      </c>
    </row>
    <row r="53" spans="1:3">
      <c r="A53" s="6">
        <v>2008</v>
      </c>
      <c r="B53" s="17">
        <v>42.86</v>
      </c>
      <c r="C53" s="16">
        <f t="shared" si="0"/>
        <v>0.42859999999999998</v>
      </c>
    </row>
    <row r="54" spans="1:3">
      <c r="A54" s="6">
        <v>2009</v>
      </c>
      <c r="B54" s="17">
        <v>43.146999999999998</v>
      </c>
      <c r="C54" s="16">
        <f t="shared" si="0"/>
        <v>0.43146999999999996</v>
      </c>
    </row>
    <row r="55" spans="1:3">
      <c r="A55" s="6">
        <v>2010</v>
      </c>
      <c r="B55" s="17">
        <v>43.433999999999997</v>
      </c>
      <c r="C55" s="16">
        <f t="shared" si="0"/>
        <v>0.43433999999999995</v>
      </c>
    </row>
  </sheetData>
  <hyperlinks>
    <hyperlink ref="A2" r:id="rId1" xr:uid="{00000000-0004-0000-0500-000000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47"/>
  <sheetViews>
    <sheetView topLeftCell="A4" workbookViewId="0">
      <selection activeCell="F16" sqref="F16"/>
    </sheetView>
  </sheetViews>
  <sheetFormatPr defaultColWidth="8.88671875" defaultRowHeight="13.2"/>
  <cols>
    <col min="2" max="2" width="12.88671875" bestFit="1" customWidth="1"/>
    <col min="3" max="3" width="12" bestFit="1" customWidth="1"/>
  </cols>
  <sheetData>
    <row r="1" spans="1:2">
      <c r="A1" t="s">
        <v>86</v>
      </c>
    </row>
    <row r="2" spans="1:2">
      <c r="A2" s="15" t="s">
        <v>87</v>
      </c>
    </row>
    <row r="5" spans="1:2">
      <c r="A5" s="7" t="s">
        <v>88</v>
      </c>
      <c r="B5" s="7" t="s">
        <v>89</v>
      </c>
    </row>
    <row r="6" spans="1:2">
      <c r="A6" s="6">
        <v>1960</v>
      </c>
      <c r="B6" s="16">
        <v>0.33700000000000002</v>
      </c>
    </row>
    <row r="7" spans="1:2">
      <c r="A7" s="6">
        <v>1961</v>
      </c>
      <c r="B7" s="16">
        <v>0.33800000000000002</v>
      </c>
    </row>
    <row r="8" spans="1:2">
      <c r="A8" s="6">
        <v>1962</v>
      </c>
      <c r="B8" s="16">
        <v>0.33800000000000002</v>
      </c>
    </row>
    <row r="9" spans="1:2">
      <c r="A9" s="6">
        <v>1963</v>
      </c>
      <c r="B9" s="16">
        <v>0.33900000000000002</v>
      </c>
    </row>
    <row r="10" spans="1:2">
      <c r="A10" s="6">
        <v>1964</v>
      </c>
      <c r="B10" s="16">
        <v>0.33900000000000002</v>
      </c>
    </row>
    <row r="11" spans="1:2">
      <c r="A11" s="6">
        <v>1965</v>
      </c>
      <c r="B11" s="16">
        <v>0.34</v>
      </c>
    </row>
    <row r="12" spans="1:2">
      <c r="A12" s="6">
        <v>1966</v>
      </c>
      <c r="B12" s="16">
        <v>0.34100000000000003</v>
      </c>
    </row>
    <row r="13" spans="1:2">
      <c r="A13" s="6">
        <v>1967</v>
      </c>
      <c r="B13" s="16">
        <v>0.34200000000000003</v>
      </c>
    </row>
    <row r="14" spans="1:2">
      <c r="A14" s="6">
        <v>1968</v>
      </c>
      <c r="B14" s="16">
        <v>0.34200000000000003</v>
      </c>
    </row>
    <row r="15" spans="1:2">
      <c r="A15" s="6">
        <v>1969</v>
      </c>
      <c r="B15" s="16">
        <v>0.34300000000000003</v>
      </c>
    </row>
    <row r="16" spans="1:2">
      <c r="A16" s="6">
        <v>1970</v>
      </c>
      <c r="B16" s="16">
        <v>0.34399999999999997</v>
      </c>
    </row>
    <row r="17" spans="1:2">
      <c r="A17" s="6">
        <v>1971</v>
      </c>
      <c r="B17" s="16">
        <v>0.34599999999999997</v>
      </c>
    </row>
    <row r="18" spans="1:2">
      <c r="A18" s="6">
        <v>1972</v>
      </c>
      <c r="B18" s="16">
        <v>0.34699999999999998</v>
      </c>
    </row>
    <row r="19" spans="1:2">
      <c r="A19" s="6">
        <v>1973</v>
      </c>
      <c r="B19" s="16">
        <v>0.34899999999999998</v>
      </c>
    </row>
    <row r="20" spans="1:2">
      <c r="A20" s="6">
        <v>1974</v>
      </c>
      <c r="B20" s="16">
        <v>0.35</v>
      </c>
    </row>
    <row r="21" spans="1:2">
      <c r="A21" s="6">
        <v>1975</v>
      </c>
      <c r="B21" s="16">
        <v>0.35199999999999998</v>
      </c>
    </row>
    <row r="22" spans="1:2">
      <c r="A22" s="6">
        <v>1976</v>
      </c>
      <c r="B22" s="16">
        <v>0.35299999999999998</v>
      </c>
    </row>
    <row r="23" spans="1:2">
      <c r="A23" s="6">
        <v>1977</v>
      </c>
      <c r="B23" s="16">
        <v>0.35499999999999998</v>
      </c>
    </row>
    <row r="24" spans="1:2">
      <c r="A24" s="6">
        <v>1978</v>
      </c>
      <c r="B24" s="16">
        <v>0.35699999999999998</v>
      </c>
    </row>
    <row r="25" spans="1:2">
      <c r="A25" s="6">
        <v>1979</v>
      </c>
      <c r="B25" s="16">
        <v>0.35899999999999999</v>
      </c>
    </row>
    <row r="26" spans="1:2">
      <c r="A26" s="6">
        <v>1980</v>
      </c>
      <c r="B26" s="16">
        <v>0.36099999999999999</v>
      </c>
    </row>
    <row r="27" spans="1:2">
      <c r="A27" s="6">
        <v>1981</v>
      </c>
      <c r="B27" s="16">
        <v>0.36399999999999999</v>
      </c>
    </row>
    <row r="28" spans="1:2">
      <c r="A28" s="6">
        <v>1982</v>
      </c>
      <c r="B28" s="16">
        <v>0.36599999999999999</v>
      </c>
    </row>
    <row r="29" spans="1:2">
      <c r="A29" s="6">
        <v>1983</v>
      </c>
      <c r="B29" s="16">
        <v>0.36899999999999999</v>
      </c>
    </row>
    <row r="30" spans="1:2">
      <c r="A30" s="6">
        <v>1984</v>
      </c>
      <c r="B30" s="16">
        <v>0.372</v>
      </c>
    </row>
    <row r="31" spans="1:2">
      <c r="A31" s="6">
        <v>1985</v>
      </c>
      <c r="B31" s="16">
        <v>0.375</v>
      </c>
    </row>
    <row r="32" spans="1:2">
      <c r="A32" s="6">
        <v>1986</v>
      </c>
      <c r="B32" s="16">
        <v>0.379</v>
      </c>
    </row>
    <row r="33" spans="1:2">
      <c r="A33" s="6">
        <v>1987</v>
      </c>
      <c r="B33" s="16">
        <v>0.38200000000000001</v>
      </c>
    </row>
    <row r="34" spans="1:2">
      <c r="A34" s="6">
        <v>1988</v>
      </c>
      <c r="B34" s="16">
        <v>0.38600000000000001</v>
      </c>
    </row>
    <row r="35" spans="1:2">
      <c r="A35" s="6">
        <v>1989</v>
      </c>
      <c r="B35" s="16">
        <v>0.39</v>
      </c>
    </row>
    <row r="36" spans="1:2">
      <c r="A36" s="6">
        <v>1990</v>
      </c>
      <c r="B36" s="16">
        <v>0.39300000000000002</v>
      </c>
    </row>
    <row r="37" spans="1:2">
      <c r="A37" s="6">
        <v>1991</v>
      </c>
      <c r="B37" s="16">
        <v>0.39800000000000002</v>
      </c>
    </row>
    <row r="38" spans="1:2">
      <c r="A38" s="6">
        <v>1992</v>
      </c>
      <c r="B38" s="16">
        <v>0.40200000000000002</v>
      </c>
    </row>
    <row r="39" spans="1:2">
      <c r="A39" s="6">
        <v>1993</v>
      </c>
      <c r="B39" s="16">
        <v>0.40699999999999997</v>
      </c>
    </row>
    <row r="40" spans="1:2">
      <c r="A40" s="6">
        <v>1994</v>
      </c>
      <c r="B40" s="16">
        <v>0.41099999999999998</v>
      </c>
    </row>
    <row r="41" spans="1:2">
      <c r="A41" s="6">
        <v>1995</v>
      </c>
      <c r="B41" s="16">
        <v>0.41599999999999998</v>
      </c>
    </row>
    <row r="42" spans="1:2">
      <c r="A42" s="6">
        <v>1996</v>
      </c>
      <c r="B42" s="16">
        <v>0.42</v>
      </c>
    </row>
    <row r="43" spans="1:2">
      <c r="A43" s="6">
        <v>1997</v>
      </c>
      <c r="B43" s="16">
        <v>0.42399999999999999</v>
      </c>
    </row>
    <row r="44" spans="1:2">
      <c r="A44" s="6">
        <v>1998</v>
      </c>
      <c r="B44" s="16">
        <v>0.42799999999999999</v>
      </c>
    </row>
    <row r="45" spans="1:2">
      <c r="A45" s="6">
        <v>1999</v>
      </c>
      <c r="B45" s="16">
        <v>0.43</v>
      </c>
    </row>
    <row r="46" spans="1:2">
      <c r="A46" s="6">
        <v>2000</v>
      </c>
      <c r="B46" s="16">
        <v>0.432</v>
      </c>
    </row>
    <row r="47" spans="1:2">
      <c r="A47" s="6">
        <v>2001</v>
      </c>
      <c r="B47" s="16">
        <v>0.433</v>
      </c>
    </row>
  </sheetData>
  <hyperlinks>
    <hyperlink ref="A2" r:id="rId1" xr:uid="{00000000-0004-0000-0600-000000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41"/>
  <sheetViews>
    <sheetView zoomScale="80" zoomScaleNormal="80" workbookViewId="0">
      <selection activeCell="A4" sqref="A4:C4"/>
    </sheetView>
  </sheetViews>
  <sheetFormatPr defaultColWidth="8.88671875" defaultRowHeight="13.2"/>
  <cols>
    <col min="2" max="3" width="14.33203125" bestFit="1" customWidth="1"/>
  </cols>
  <sheetData>
    <row r="1" spans="1:3">
      <c r="A1" t="s">
        <v>90</v>
      </c>
    </row>
    <row r="2" spans="1:3">
      <c r="A2" s="15" t="s">
        <v>91</v>
      </c>
    </row>
    <row r="4" spans="1:3">
      <c r="A4" s="7" t="s">
        <v>88</v>
      </c>
      <c r="B4" s="7" t="s">
        <v>92</v>
      </c>
      <c r="C4" s="7" t="s">
        <v>89</v>
      </c>
    </row>
    <row r="5" spans="1:3">
      <c r="A5" s="6">
        <v>1970</v>
      </c>
      <c r="B5" s="17">
        <v>40.957999999999998</v>
      </c>
      <c r="C5" s="16">
        <f>B5/100</f>
        <v>0.40958</v>
      </c>
    </row>
    <row r="6" spans="1:3">
      <c r="A6" s="6">
        <v>1971</v>
      </c>
      <c r="B6" s="17">
        <v>41.100999999999999</v>
      </c>
      <c r="C6" s="16">
        <f t="shared" ref="C6:C41" si="0">B6/100</f>
        <v>0.41100999999999999</v>
      </c>
    </row>
    <row r="7" spans="1:3">
      <c r="A7" s="6">
        <v>1972</v>
      </c>
      <c r="B7" s="17">
        <v>41.243000000000002</v>
      </c>
      <c r="C7" s="16">
        <f t="shared" si="0"/>
        <v>0.41243000000000002</v>
      </c>
    </row>
    <row r="8" spans="1:3">
      <c r="A8" s="6">
        <v>1973</v>
      </c>
      <c r="B8" s="17">
        <v>41.386000000000003</v>
      </c>
      <c r="C8" s="16">
        <f t="shared" si="0"/>
        <v>0.41386000000000001</v>
      </c>
    </row>
    <row r="9" spans="1:3">
      <c r="A9" s="6">
        <v>1974</v>
      </c>
      <c r="B9" s="17">
        <v>41.529000000000003</v>
      </c>
      <c r="C9" s="16">
        <f t="shared" si="0"/>
        <v>0.41529000000000005</v>
      </c>
    </row>
    <row r="10" spans="1:3">
      <c r="A10" s="6">
        <v>1975</v>
      </c>
      <c r="B10" s="17">
        <v>41.670999999999999</v>
      </c>
      <c r="C10" s="16">
        <f t="shared" si="0"/>
        <v>0.41670999999999997</v>
      </c>
    </row>
    <row r="11" spans="1:3">
      <c r="A11" s="6">
        <v>1976</v>
      </c>
      <c r="B11" s="17">
        <v>41.84</v>
      </c>
      <c r="C11" s="16">
        <f t="shared" si="0"/>
        <v>0.41840000000000005</v>
      </c>
    </row>
    <row r="12" spans="1:3">
      <c r="A12" s="6">
        <v>1977</v>
      </c>
      <c r="B12" s="17">
        <v>42.01</v>
      </c>
      <c r="C12" s="16">
        <f t="shared" si="0"/>
        <v>0.42009999999999997</v>
      </c>
    </row>
    <row r="13" spans="1:3">
      <c r="A13" s="6">
        <v>1978</v>
      </c>
      <c r="B13" s="17">
        <v>42.18</v>
      </c>
      <c r="C13" s="16">
        <f t="shared" si="0"/>
        <v>0.42180000000000001</v>
      </c>
    </row>
    <row r="14" spans="1:3">
      <c r="A14" s="6">
        <v>1979</v>
      </c>
      <c r="B14" s="17">
        <v>42.35</v>
      </c>
      <c r="C14" s="16">
        <f t="shared" si="0"/>
        <v>0.42349999999999999</v>
      </c>
    </row>
    <row r="15" spans="1:3">
      <c r="A15" s="6">
        <v>1980</v>
      </c>
      <c r="B15" s="17">
        <v>42.523000000000003</v>
      </c>
      <c r="C15" s="16">
        <f t="shared" si="0"/>
        <v>0.42523000000000005</v>
      </c>
    </row>
    <row r="16" spans="1:3">
      <c r="A16" s="6">
        <v>1981</v>
      </c>
      <c r="B16" s="17">
        <v>42.771999999999998</v>
      </c>
      <c r="C16" s="16">
        <f t="shared" si="0"/>
        <v>0.42771999999999999</v>
      </c>
    </row>
    <row r="17" spans="1:3">
      <c r="A17" s="6">
        <v>1982</v>
      </c>
      <c r="B17" s="17">
        <v>43.021999999999998</v>
      </c>
      <c r="C17" s="16">
        <f t="shared" si="0"/>
        <v>0.43021999999999999</v>
      </c>
    </row>
    <row r="18" spans="1:3">
      <c r="A18" s="6">
        <v>1983</v>
      </c>
      <c r="B18" s="17">
        <v>43.271999999999998</v>
      </c>
      <c r="C18" s="16">
        <f t="shared" si="0"/>
        <v>0.43271999999999999</v>
      </c>
    </row>
    <row r="19" spans="1:3">
      <c r="A19" s="6">
        <v>1984</v>
      </c>
      <c r="B19" s="17">
        <v>43.521000000000001</v>
      </c>
      <c r="C19" s="16">
        <f t="shared" si="0"/>
        <v>0.43520999999999999</v>
      </c>
    </row>
    <row r="20" spans="1:3">
      <c r="A20" s="6">
        <v>1985</v>
      </c>
      <c r="B20" s="17">
        <v>43.771000000000001</v>
      </c>
      <c r="C20" s="16">
        <f t="shared" si="0"/>
        <v>0.43770999999999999</v>
      </c>
    </row>
    <row r="21" spans="1:3">
      <c r="A21" s="6">
        <v>1986</v>
      </c>
      <c r="B21" s="17">
        <v>44.091999999999999</v>
      </c>
      <c r="C21" s="16">
        <f t="shared" si="0"/>
        <v>0.44091999999999998</v>
      </c>
    </row>
    <row r="22" spans="1:3">
      <c r="A22" s="6">
        <v>1987</v>
      </c>
      <c r="B22" s="17">
        <v>44.412999999999997</v>
      </c>
      <c r="C22" s="16">
        <f t="shared" si="0"/>
        <v>0.44412999999999997</v>
      </c>
    </row>
    <row r="23" spans="1:3">
      <c r="A23" s="6">
        <v>1988</v>
      </c>
      <c r="B23" s="17">
        <v>44.734000000000002</v>
      </c>
      <c r="C23" s="16">
        <f t="shared" si="0"/>
        <v>0.44734000000000002</v>
      </c>
    </row>
    <row r="24" spans="1:3">
      <c r="A24" s="6">
        <v>1989</v>
      </c>
      <c r="B24" s="17">
        <v>45.055</v>
      </c>
      <c r="C24" s="16">
        <f t="shared" si="0"/>
        <v>0.45055000000000001</v>
      </c>
    </row>
    <row r="25" spans="1:3">
      <c r="A25" s="6">
        <v>1990</v>
      </c>
      <c r="B25" s="17">
        <v>45.375999999999998</v>
      </c>
      <c r="C25" s="16">
        <f t="shared" si="0"/>
        <v>0.45376</v>
      </c>
    </row>
    <row r="26" spans="1:3">
      <c r="A26" s="6">
        <v>1991</v>
      </c>
      <c r="B26" s="17">
        <v>45.753999999999998</v>
      </c>
      <c r="C26" s="16">
        <f t="shared" si="0"/>
        <v>0.45754</v>
      </c>
    </row>
    <row r="27" spans="1:3">
      <c r="A27" s="6">
        <v>1992</v>
      </c>
      <c r="B27" s="17">
        <v>46.134</v>
      </c>
      <c r="C27" s="16">
        <f t="shared" si="0"/>
        <v>0.46134000000000003</v>
      </c>
    </row>
    <row r="28" spans="1:3">
      <c r="A28" s="6">
        <v>1993</v>
      </c>
      <c r="B28" s="17">
        <v>46.515000000000001</v>
      </c>
      <c r="C28" s="16">
        <f t="shared" si="0"/>
        <v>0.46515000000000001</v>
      </c>
    </row>
    <row r="29" spans="1:3">
      <c r="A29" s="6">
        <v>1994</v>
      </c>
      <c r="B29" s="17">
        <v>46.895000000000003</v>
      </c>
      <c r="C29" s="16">
        <f t="shared" si="0"/>
        <v>0.46895000000000003</v>
      </c>
    </row>
    <row r="30" spans="1:3">
      <c r="A30" s="6">
        <v>1995</v>
      </c>
      <c r="B30" s="17">
        <v>47.276000000000003</v>
      </c>
      <c r="C30" s="16">
        <f t="shared" si="0"/>
        <v>0.47276000000000001</v>
      </c>
    </row>
    <row r="31" spans="1:3">
      <c r="A31" s="6">
        <v>1996</v>
      </c>
      <c r="B31" s="17">
        <v>47.7</v>
      </c>
      <c r="C31" s="16">
        <f t="shared" si="0"/>
        <v>0.47700000000000004</v>
      </c>
    </row>
    <row r="32" spans="1:3">
      <c r="A32" s="6">
        <v>1997</v>
      </c>
      <c r="B32" s="17">
        <v>48.128</v>
      </c>
      <c r="C32" s="16">
        <f t="shared" si="0"/>
        <v>0.48127999999999999</v>
      </c>
    </row>
    <row r="33" spans="1:3">
      <c r="A33" s="6">
        <v>1998</v>
      </c>
      <c r="B33" s="17">
        <v>48.555999999999997</v>
      </c>
      <c r="C33" s="16">
        <f t="shared" si="0"/>
        <v>0.48555999999999999</v>
      </c>
    </row>
    <row r="34" spans="1:3">
      <c r="A34" s="6">
        <v>1999</v>
      </c>
      <c r="B34" s="17">
        <v>48.984000000000002</v>
      </c>
      <c r="C34" s="16">
        <f t="shared" si="0"/>
        <v>0.48984</v>
      </c>
    </row>
    <row r="35" spans="1:3">
      <c r="A35" s="6">
        <v>2000</v>
      </c>
      <c r="B35" s="17">
        <v>49.411999999999999</v>
      </c>
      <c r="C35" s="16">
        <f t="shared" si="0"/>
        <v>0.49412</v>
      </c>
    </row>
    <row r="36" spans="1:3">
      <c r="A36" s="6">
        <v>2001</v>
      </c>
      <c r="B36" s="17">
        <v>49.524000000000001</v>
      </c>
      <c r="C36" s="16">
        <f t="shared" si="0"/>
        <v>0.49524000000000001</v>
      </c>
    </row>
    <row r="37" spans="1:3">
      <c r="A37" s="6">
        <v>2002</v>
      </c>
      <c r="B37" s="17">
        <v>49.595999999999997</v>
      </c>
      <c r="C37" s="16">
        <f t="shared" si="0"/>
        <v>0.49595999999999996</v>
      </c>
    </row>
    <row r="38" spans="1:3">
      <c r="A38" s="6">
        <v>2003</v>
      </c>
      <c r="B38" s="17">
        <v>49.667000000000002</v>
      </c>
      <c r="C38" s="16">
        <f t="shared" si="0"/>
        <v>0.49667</v>
      </c>
    </row>
    <row r="39" spans="1:3">
      <c r="A39" s="6">
        <v>2004</v>
      </c>
      <c r="B39" s="17">
        <v>49.738</v>
      </c>
      <c r="C39" s="16">
        <f t="shared" si="0"/>
        <v>0.49737999999999999</v>
      </c>
    </row>
    <row r="40" spans="1:3">
      <c r="A40" s="6">
        <v>2005</v>
      </c>
      <c r="B40" s="17">
        <v>49.81</v>
      </c>
      <c r="C40" s="16">
        <f t="shared" si="0"/>
        <v>0.49810000000000004</v>
      </c>
    </row>
    <row r="41" spans="1:3">
      <c r="A41" s="6">
        <v>2006</v>
      </c>
      <c r="B41" s="17">
        <v>49.878999999999998</v>
      </c>
      <c r="C41" s="16">
        <f t="shared" si="0"/>
        <v>0.49878999999999996</v>
      </c>
    </row>
  </sheetData>
  <hyperlinks>
    <hyperlink ref="A2" r:id="rId1" xr:uid="{00000000-0004-0000-0700-000000000000}"/>
  </hyperlink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45:Q403"/>
  <sheetViews>
    <sheetView zoomScale="80" zoomScaleNormal="80" workbookViewId="0">
      <selection activeCell="I39" sqref="I39"/>
    </sheetView>
  </sheetViews>
  <sheetFormatPr defaultColWidth="8.88671875" defaultRowHeight="13.2"/>
  <cols>
    <col min="1" max="1" width="15.109375" bestFit="1" customWidth="1"/>
    <col min="2" max="2" width="23.33203125" customWidth="1"/>
    <col min="3" max="3" width="24.88671875" customWidth="1"/>
    <col min="4" max="4" width="16.33203125" bestFit="1" customWidth="1"/>
    <col min="14" max="14" width="15" style="4" customWidth="1"/>
    <col min="15" max="15" width="15" style="5" customWidth="1"/>
    <col min="16" max="17" width="15" style="4" customWidth="1"/>
  </cols>
  <sheetData>
    <row r="45" spans="3:17">
      <c r="C45" t="s">
        <v>8</v>
      </c>
    </row>
    <row r="48" spans="3:17" s="1" customFormat="1">
      <c r="N48" s="2"/>
      <c r="O48" s="3"/>
      <c r="P48" s="2"/>
      <c r="Q48" s="2"/>
    </row>
    <row r="82" spans="3:3">
      <c r="C82" s="1" t="s">
        <v>9</v>
      </c>
    </row>
    <row r="130" spans="14:17" s="1" customFormat="1">
      <c r="N130" s="2"/>
      <c r="O130" s="3"/>
      <c r="P130" s="2"/>
      <c r="Q130" s="2"/>
    </row>
    <row r="163" spans="2:17">
      <c r="C163" t="s">
        <v>10</v>
      </c>
    </row>
    <row r="165" spans="2:17" s="1" customFormat="1">
      <c r="N165" s="2"/>
      <c r="O165" s="3"/>
      <c r="P165" s="2"/>
      <c r="Q165" s="2"/>
    </row>
    <row r="167" spans="2:17">
      <c r="B167" t="s">
        <v>84</v>
      </c>
    </row>
    <row r="221" spans="3:3">
      <c r="C221" t="s">
        <v>11</v>
      </c>
    </row>
    <row r="222" spans="3:3">
      <c r="C222" t="s">
        <v>12</v>
      </c>
    </row>
    <row r="248" spans="3:3">
      <c r="C248" s="1" t="s">
        <v>13</v>
      </c>
    </row>
    <row r="257" s="1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s="1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REFS</vt:lpstr>
      <vt:lpstr>FIN_ETA</vt:lpstr>
      <vt:lpstr>Calcs</vt:lpstr>
      <vt:lpstr>Lodewyks_2016</vt:lpstr>
      <vt:lpstr>Xin_2014</vt:lpstr>
      <vt:lpstr>Detroit_2012</vt:lpstr>
      <vt:lpstr>Shrinivasa_2012</vt:lpstr>
      <vt:lpstr>Notes_PB</vt:lpstr>
    </vt:vector>
  </TitlesOfParts>
  <Company>University of Leeds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Brockway</dc:creator>
  <cp:lastModifiedBy>User</cp:lastModifiedBy>
  <dcterms:created xsi:type="dcterms:W3CDTF">2021-07-26T15:41:41Z</dcterms:created>
  <dcterms:modified xsi:type="dcterms:W3CDTF">2022-07-11T09:37:14Z</dcterms:modified>
</cp:coreProperties>
</file>