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5C24AB3-E02C-4E5E-8064-D4543111D1EB}" xr6:coauthVersionLast="47" xr6:coauthVersionMax="47" xr10:uidLastSave="{00000000-0000-0000-0000-000000000000}"/>
  <bookViews>
    <workbookView xWindow="-120" yWindow="-120" windowWidth="29040" windowHeight="16440" tabRatio="784" xr2:uid="{00000000-000D-0000-FFFF-FFFF00000000}"/>
  </bookViews>
  <sheets>
    <sheet name="REFS" sheetId="1" r:id="rId1"/>
    <sheet name="FIN_ETA" sheetId="8" r:id="rId2"/>
    <sheet name="Calcs" sheetId="7" r:id="rId3"/>
    <sheet name="Bond 1963" sheetId="2" r:id="rId4"/>
    <sheet name="Rhodes_2020" sheetId="6" r:id="rId5"/>
    <sheet name="Reistad 1975" sheetId="5" r:id="rId6"/>
    <sheet name="Agenjos 2009" sheetId="4" r:id="rId7"/>
    <sheet name="Babel 2016" sheetId="3" r:id="rId8"/>
    <sheet name="Wang_2014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0">[1]TABLE1a!$U$1:$U$7</definedName>
    <definedName name="\p">[1]TABLE1a!$P$1</definedName>
    <definedName name="\t">[1]TABLE1a!$U$3:$U$3</definedName>
    <definedName name="_1.2__Average_distance_travelled_by_mode_of_travel__1975_76__1985_86_and_1993_95" localSheetId="1">#REF!</definedName>
    <definedName name="_1.2__Average_distance_travelled_by_mode_of_travel__1975_76__1985_86_and_1993_95" localSheetId="4">#REF!</definedName>
    <definedName name="_1.2__Average_distance_travelled_by_mode_of_travel__1975_76__1985_86_and_1993_95">#REF!</definedName>
    <definedName name="_1981" localSheetId="1">#REF!</definedName>
    <definedName name="_1981" localSheetId="4">#REF!</definedName>
    <definedName name="_1981">#REF!</definedName>
    <definedName name="_tab13" localSheetId="1">#REF!</definedName>
    <definedName name="_tab13" localSheetId="4">#REF!</definedName>
    <definedName name="_tab13">#REF!</definedName>
    <definedName name="_tab14" localSheetId="1">#REF!</definedName>
    <definedName name="_tab14" localSheetId="4">#REF!</definedName>
    <definedName name="_tab14">#REF!</definedName>
    <definedName name="activeCell" localSheetId="1">#REF!</definedName>
    <definedName name="activeCell" localSheetId="4">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 localSheetId="1">#REF!</definedName>
    <definedName name="ANNUAL" localSheetId="4">#REF!</definedName>
    <definedName name="ANNUAL">#REF!</definedName>
    <definedName name="ANNUK">[1]TABLE1a!$E$8:$E$14</definedName>
    <definedName name="ANNUT">[1]TABLE1a!$M$8:$M$14</definedName>
    <definedName name="BARQTR" localSheetId="1">#REF!</definedName>
    <definedName name="BARQTR" localSheetId="4">#REF!</definedName>
    <definedName name="BARQTR">#REF!</definedName>
    <definedName name="BELGIUM" localSheetId="1">#REF!</definedName>
    <definedName name="BELGIUM" localSheetId="4">#REF!</definedName>
    <definedName name="BELGIUM">#REF!</definedName>
    <definedName name="BULL">#N/A</definedName>
    <definedName name="CAMARA">[1]TABLE1a!$P$4</definedName>
    <definedName name="CategoryTitle" localSheetId="1">#REF!</definedName>
    <definedName name="CategoryTitle" localSheetId="4">#REF!</definedName>
    <definedName name="CategoryTitle">#REF!</definedName>
    <definedName name="CLONE">[1]TABLE1a!$P$6</definedName>
    <definedName name="COP_max">'[2]Domestic refrigeration'!$B$12</definedName>
    <definedName name="DEFLATOR" localSheetId="1">#REF!</definedName>
    <definedName name="DEFLATOR" localSheetId="4">#REF!</definedName>
    <definedName name="DEFLATOR">#REF!</definedName>
    <definedName name="deltaE_food" localSheetId="1">#REF!</definedName>
    <definedName name="deltaE_food" localSheetId="4">#REF!</definedName>
    <definedName name="deltaE_food">#REF!</definedName>
    <definedName name="dgdsfyh" localSheetId="1">#REF!</definedName>
    <definedName name="dgdsfyh" localSheetId="4">#REF!</definedName>
    <definedName name="dgdsfyh">#REF!</definedName>
    <definedName name="DK" localSheetId="1">#REF!</definedName>
    <definedName name="DK" localSheetId="4">#REF!</definedName>
    <definedName name="DK">#REF!</definedName>
    <definedName name="DNK_D" localSheetId="1">#REF!</definedName>
    <definedName name="DNK_D" localSheetId="4">#REF!</definedName>
    <definedName name="DNK_D">#REF!</definedName>
    <definedName name="DOVER">#N/A</definedName>
    <definedName name="EIRE" localSheetId="1">#REF!</definedName>
    <definedName name="EIRE" localSheetId="4">#REF!</definedName>
    <definedName name="EIRE">#REF!</definedName>
    <definedName name="ENGLISH">#N/A</definedName>
    <definedName name="Ep_tot_cap_2000" localSheetId="1">#REF!</definedName>
    <definedName name="Ep_tot_cap_2000" localSheetId="4">#REF!</definedName>
    <definedName name="Ep_tot_cap_2000">#REF!</definedName>
    <definedName name="eta_charcoal">[3]Afrane_2012!$B$6</definedName>
    <definedName name="fbegyear" localSheetId="1">#REF!</definedName>
    <definedName name="fbegyear" localSheetId="4">#REF!</definedName>
    <definedName name="fbegyear">#REF!</definedName>
    <definedName name="fendyear">[4]Year!$B$3</definedName>
    <definedName name="FL" localSheetId="1">#REF!</definedName>
    <definedName name="FL" localSheetId="4">#REF!</definedName>
    <definedName name="FL">#REF!</definedName>
    <definedName name="Footnotes" localSheetId="1">#REF!</definedName>
    <definedName name="Footnotes" localSheetId="4">#REF!</definedName>
    <definedName name="Footnotes">#REF!</definedName>
    <definedName name="FOREIGN">[1]TABLE1a!$P$38:$P$52</definedName>
    <definedName name="FRANCE" localSheetId="1">#REF!</definedName>
    <definedName name="FRANCE" localSheetId="4">#REF!</definedName>
    <definedName name="FRANCE">#REF!</definedName>
    <definedName name="fyear">[4]c11!$D$42</definedName>
    <definedName name="GERMANY" localSheetId="1">#REF!</definedName>
    <definedName name="GERMANY" localSheetId="4">#REF!</definedName>
    <definedName name="GERMANY">#REF!</definedName>
    <definedName name="GraphData">'[5]TIS-INDEX'!$B$13:$Q$44,'[5]TIS-INDEX'!$E$9:$R$9</definedName>
    <definedName name="GraphTitle" localSheetId="1">#REF!</definedName>
    <definedName name="GraphTitle" localSheetId="4">#REF!</definedName>
    <definedName name="GraphTitle">#REF!</definedName>
    <definedName name="ITALY" localSheetId="1">#REF!</definedName>
    <definedName name="ITALY" localSheetId="4">#REF!</definedName>
    <definedName name="ITALY">#REF!</definedName>
    <definedName name="N_ml" localSheetId="1">#REF!</definedName>
    <definedName name="N_ml" localSheetId="4">#REF!</definedName>
    <definedName name="N_ml">#REF!</definedName>
    <definedName name="NLS" localSheetId="1">#REF!</definedName>
    <definedName name="NLS" localSheetId="4">#REF!</definedName>
    <definedName name="NLS">#REF!</definedName>
    <definedName name="NONEC" localSheetId="1">#REF!</definedName>
    <definedName name="NONEC" localSheetId="4">#REF!</definedName>
    <definedName name="NONEC">#REF!</definedName>
    <definedName name="NORTHSEA">#N/A</definedName>
    <definedName name="OldData" localSheetId="1">#REF!</definedName>
    <definedName name="OldData" localSheetId="4">#REF!</definedName>
    <definedName name="OldData">#REF!</definedName>
    <definedName name="OTHER">#N/A</definedName>
    <definedName name="OTHEREC" localSheetId="1">#REF!</definedName>
    <definedName name="OTHEREC" localSheetId="4">#REF!</definedName>
    <definedName name="OTHEREC">#REF!</definedName>
    <definedName name="phi_Combustible_renewables">[2]phi_heat!$C$17</definedName>
    <definedName name="phi_Electricity">[2]phi_heat!$C$28</definedName>
    <definedName name="phi_Feed">[2]phi_heat!$C$27</definedName>
    <definedName name="phi_Food">[2]phi_heat!$C$26</definedName>
    <definedName name="phi_HTH.600.C">[2]phi_heat!$C$10</definedName>
    <definedName name="phi_Hydro">[2]phi_heat!$C$19</definedName>
    <definedName name="phi_LTH.neg20.C">[2]phi_heat!$C$6</definedName>
    <definedName name="phi_MTH.100.C">[2]phi_heat!$C$8</definedName>
    <definedName name="phi_MTH.200.C">[2]phi_heat!$C$9</definedName>
    <definedName name="phi_Natural_gas">[2]phi_heat!$C$15</definedName>
    <definedName name="phi_Oil_and_oil_products">[2]phi_heat!$C$16</definedName>
    <definedName name="phi_Phytomass">[2]phi_heat!$C$29</definedName>
    <definedName name="PIE" localSheetId="1">#REF!</definedName>
    <definedName name="PIE" localSheetId="4">#REF!</definedName>
    <definedName name="PIE">#REF!</definedName>
    <definedName name="_xlnm.Print_Area" localSheetId="1">#REF!</definedName>
    <definedName name="_xlnm.Print_Area" localSheetId="4">#REF!</definedName>
    <definedName name="_xlnm.Print_Area">#REF!</definedName>
    <definedName name="Print_Area_MI">[1]TABLE1a!$A$1:$O$37</definedName>
    <definedName name="PUBLISH_Print_Area" localSheetId="1">#REF!</definedName>
    <definedName name="PUBLISH_Print_Area" localSheetId="4">#REF!</definedName>
    <definedName name="PUBLISH_Print_Area">#REF!</definedName>
    <definedName name="PUBLISH1998_Print_Area" localSheetId="1">#REF!</definedName>
    <definedName name="PUBLISH1998_Print_Area" localSheetId="4">#REF!</definedName>
    <definedName name="PUBLISH1998_Print_Area">#REF!</definedName>
    <definedName name="qryNonEUBreakdown" localSheetId="1">#REF!</definedName>
    <definedName name="qryNonEUBreakdown" localSheetId="4">#REF!</definedName>
    <definedName name="qryNonEUBreakdown">#REF!</definedName>
    <definedName name="QUARTER" localSheetId="1">#REF!</definedName>
    <definedName name="QUARTER" localSheetId="4">#REF!</definedName>
    <definedName name="QUARTER">#REF!</definedName>
    <definedName name="S_food" localSheetId="1">#REF!</definedName>
    <definedName name="S_food" localSheetId="4">#REF!</definedName>
    <definedName name="S_food">#REF!</definedName>
    <definedName name="S_food_2000" localSheetId="1">#REF!</definedName>
    <definedName name="S_food_2000" localSheetId="4">#REF!</definedName>
    <definedName name="S_food_2000">#REF!</definedName>
    <definedName name="S_food_S_food_2000" localSheetId="1">#REF!</definedName>
    <definedName name="S_food_S_food_2000" localSheetId="4">#REF!</definedName>
    <definedName name="S_food_S_food_2000">#REF!</definedName>
    <definedName name="SPAIN" localSheetId="1">#REF!</definedName>
    <definedName name="SPAIN" localSheetId="4">#REF!</definedName>
    <definedName name="SPAIN">#REF!</definedName>
    <definedName name="T_0_ref">'[2]Domestic refrigeration'!$B$10</definedName>
    <definedName name="T_ref">'[2]Domestic refrigeration'!$B$11</definedName>
    <definedName name="tab">[6]TABLE1a!$U$3:$U$3</definedName>
    <definedName name="TAB4ALL">#N/A</definedName>
    <definedName name="TAB4PV">#N/A</definedName>
    <definedName name="TAB4UT">#N/A</definedName>
    <definedName name="TableTitle" localSheetId="1">#REF!</definedName>
    <definedName name="TableTitle" localSheetId="4">#REF!</definedName>
    <definedName name="TableTitle">#REF!</definedName>
    <definedName name="testing" localSheetId="1">#REF!</definedName>
    <definedName name="testing" localSheetId="4">#REF!</definedName>
    <definedName name="testing">#REF!</definedName>
    <definedName name="UK">#N/A</definedName>
    <definedName name="UT">#N/A</definedName>
    <definedName name="ValueTitle" localSheetId="1">#REF!</definedName>
    <definedName name="ValueTitle" localSheetId="4">#REF!</definedName>
    <definedName name="ValueTitle">#REF!</definedName>
    <definedName name="w" localSheetId="1">#REF!</definedName>
    <definedName name="w" localSheetId="4">#REF!</definedName>
    <definedName name="w">#REF!</definedName>
    <definedName name="Year_Food" localSheetId="1">#REF!</definedName>
    <definedName name="Year_Food" localSheetId="4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7" l="1"/>
  <c r="G10" i="7"/>
  <c r="AH2" i="7"/>
  <c r="D2" i="7"/>
  <c r="H2" i="8" l="1"/>
  <c r="AL2" i="8"/>
  <c r="S2" i="7"/>
  <c r="E2" i="7" l="1"/>
  <c r="F2" i="7" s="1"/>
  <c r="T2" i="7"/>
  <c r="W2" i="8"/>
  <c r="F26" i="7"/>
  <c r="I2" i="8" l="1"/>
  <c r="U2" i="7"/>
  <c r="X2" i="8"/>
  <c r="G2" i="7"/>
  <c r="J2" i="8"/>
  <c r="E26" i="5"/>
  <c r="D82" i="3"/>
  <c r="D78" i="3"/>
  <c r="H2" i="7" l="1"/>
  <c r="K2" i="8"/>
  <c r="V2" i="7"/>
  <c r="Y2" i="8"/>
  <c r="BB2" i="7"/>
  <c r="W2" i="7" l="1"/>
  <c r="Z2" i="8"/>
  <c r="AI2" i="7"/>
  <c r="BF2" i="8"/>
  <c r="I2" i="7"/>
  <c r="L2" i="8"/>
  <c r="J2" i="7" l="1"/>
  <c r="M2" i="8"/>
  <c r="AJ2" i="7"/>
  <c r="AM2" i="8"/>
  <c r="X2" i="7"/>
  <c r="AA2" i="8"/>
  <c r="Y2" i="7" l="1"/>
  <c r="AB2" i="8"/>
  <c r="AK2" i="7"/>
  <c r="AN2" i="8"/>
  <c r="K2" i="7"/>
  <c r="N2" i="8"/>
  <c r="AL2" i="7" l="1"/>
  <c r="AO2" i="8"/>
  <c r="L2" i="7"/>
  <c r="O2" i="8"/>
  <c r="Z2" i="7"/>
  <c r="AC2" i="8"/>
  <c r="AA2" i="7" l="1"/>
  <c r="AD2" i="8"/>
  <c r="M2" i="7"/>
  <c r="P2" i="8"/>
  <c r="AM2" i="7"/>
  <c r="AP2" i="8"/>
  <c r="AN2" i="7" l="1"/>
  <c r="AQ2" i="8"/>
  <c r="N2" i="7"/>
  <c r="Q2" i="8"/>
  <c r="AB2" i="7"/>
  <c r="AE2" i="8"/>
  <c r="O2" i="7" l="1"/>
  <c r="R2" i="8"/>
  <c r="AC2" i="7"/>
  <c r="AF2" i="8"/>
  <c r="AO2" i="7"/>
  <c r="AR2" i="8"/>
  <c r="AD2" i="7" l="1"/>
  <c r="AG2" i="8"/>
  <c r="AP2" i="7"/>
  <c r="AS2" i="8"/>
  <c r="P2" i="7"/>
  <c r="S2" i="8"/>
  <c r="Q2" i="7" l="1"/>
  <c r="T2" i="8"/>
  <c r="AQ2" i="7"/>
  <c r="AT2" i="8"/>
  <c r="AE2" i="7"/>
  <c r="AH2" i="8"/>
  <c r="AF2" i="7" l="1"/>
  <c r="AI2" i="8"/>
  <c r="AR2" i="7"/>
  <c r="AU2" i="8"/>
  <c r="R2" i="7"/>
  <c r="U2" i="8"/>
  <c r="V2" i="8" l="1"/>
  <c r="AS2" i="7"/>
  <c r="AV2" i="8"/>
  <c r="AG2" i="7"/>
  <c r="AJ2" i="8"/>
  <c r="AK2" i="8" l="1"/>
  <c r="AT2" i="7"/>
  <c r="AW2" i="8"/>
  <c r="AU2" i="7" l="1"/>
  <c r="AX2" i="8"/>
  <c r="AV2" i="7" l="1"/>
  <c r="AY2" i="8"/>
  <c r="AW2" i="7" l="1"/>
  <c r="AZ2" i="8"/>
  <c r="AX2" i="7" l="1"/>
  <c r="BA2" i="8"/>
  <c r="AY2" i="7" l="1"/>
  <c r="BB2" i="8"/>
  <c r="AZ2" i="7" l="1"/>
  <c r="BC2" i="8"/>
  <c r="BA2" i="7" l="1"/>
  <c r="BD2" i="8"/>
  <c r="BE2" i="8" l="1"/>
  <c r="BC2" i="7"/>
  <c r="BD2" i="7" l="1"/>
  <c r="BG2" i="8"/>
  <c r="BE2" i="7" l="1"/>
  <c r="BH2" i="8"/>
  <c r="BF2" i="7" l="1"/>
  <c r="BI2" i="8"/>
  <c r="BG2" i="7" l="1"/>
  <c r="BJ2" i="8"/>
  <c r="BH2" i="7" l="1"/>
  <c r="BK2" i="8"/>
  <c r="BI2" i="7" l="1"/>
  <c r="BL2" i="8"/>
  <c r="BJ2" i="7" l="1"/>
  <c r="BM2" i="8"/>
  <c r="BK2" i="7" l="1"/>
  <c r="BN2" i="8"/>
  <c r="BL2" i="7" l="1"/>
  <c r="BO2" i="8"/>
  <c r="BP2" i="8" l="1"/>
</calcChain>
</file>

<file path=xl/sharedStrings.xml><?xml version="1.0" encoding="utf-8"?>
<sst xmlns="http://schemas.openxmlformats.org/spreadsheetml/2006/main" count="106" uniqueCount="94">
  <si>
    <r>
      <t xml:space="preserve">Bond, R.C., 1963. A Commentary on the Change from Steam Traction on Great Britain's Railways, and Some Thoughts on the Future. </t>
    </r>
    <r>
      <rPr>
        <i/>
        <sz val="11"/>
        <rFont val="Calibri"/>
        <family val="2"/>
      </rPr>
      <t>Proceedings of the Institution of Mechanical Engineers</t>
    </r>
    <r>
      <rPr>
        <sz val="11"/>
        <rFont val="Calibri"/>
        <family val="2"/>
      </rPr>
      <t xml:space="preserve">, </t>
    </r>
    <r>
      <rPr>
        <i/>
        <sz val="11"/>
        <rFont val="Calibri"/>
        <family val="2"/>
      </rPr>
      <t>178</t>
    </r>
    <r>
      <rPr>
        <sz val="11"/>
        <rFont val="Calibri"/>
        <family val="2"/>
      </rPr>
      <t>(1), pp.1-26.</t>
    </r>
  </si>
  <si>
    <t>diesel and steam as expected c. 1960</t>
  </si>
  <si>
    <t>Diesel train efficiency = 22.5% (1960)</t>
  </si>
  <si>
    <t>here, we can see the grwoth of disel trains in the UK</t>
  </si>
  <si>
    <t>@article{bond1963commentary,</t>
  </si>
  <si>
    <t xml:space="preserve">  title={A Commentary on the Change from Steam Traction on Great Britain's Railways, and Some Thoughts on the Future},</t>
  </si>
  <si>
    <t xml:space="preserve">  author={Bond, RC},</t>
  </si>
  <si>
    <t xml:space="preserve">  journal={Proceedings of the Institution of Mechanical Engineers},</t>
  </si>
  <si>
    <t xml:space="preserve">  volume={178},</t>
  </si>
  <si>
    <t xml:space="preserve">  number={1},</t>
  </si>
  <si>
    <t xml:space="preserve">  pages={1--26},</t>
  </si>
  <si>
    <t xml:space="preserve">  url = {https://journals.sagepub.com/doi/pdf/10.1177/002034836317800101},</t>
  </si>
  <si>
    <t xml:space="preserve">  year={1963},</t>
  </si>
  <si>
    <t xml:space="preserve">  publisher={SAGE Publications Sage UK: London, England}</t>
  </si>
  <si>
    <t>}</t>
  </si>
  <si>
    <t>https://world-nuclear.org/information-library/facts-and-figures/heat-values-of-various-fuels.aspx</t>
  </si>
  <si>
    <t>diesel = 44MJ/kg</t>
  </si>
  <si>
    <t>0.235kg =</t>
  </si>
  <si>
    <t>MJ</t>
  </si>
  <si>
    <t>input</t>
  </si>
  <si>
    <t>diesel</t>
  </si>
  <si>
    <t>output</t>
  </si>
  <si>
    <t>1kWh =</t>
  </si>
  <si>
    <t xml:space="preserve">efficiency = </t>
  </si>
  <si>
    <t>Diesel engine efficiency = 35%</t>
  </si>
  <si>
    <t>@article{babel2016diesel,</t>
  </si>
  <si>
    <t xml:space="preserve">  title={Diesel locomotive efficiency and reliability improvement as a result of power unit load control system modernisation},</t>
  </si>
  <si>
    <t xml:space="preserve">  author={BABe{\l}, Marek and SzkodA, Maciej},</t>
  </si>
  <si>
    <t xml:space="preserve">  journal={Eksploatacja i Niezawodno{\'s}{\'c}},</t>
  </si>
  <si>
    <t xml:space="preserve">  volume={18},</t>
  </si>
  <si>
    <t xml:space="preserve">  year={2016}</t>
  </si>
  <si>
    <t xml:space="preserve">  doi = {10.17531/ein.2016.1.6},</t>
  </si>
  <si>
    <t>Diesel engine efficiency = 39%</t>
  </si>
  <si>
    <t>@inproceedings{agenjos2009energy,</t>
  </si>
  <si>
    <t xml:space="preserve">  title={Energy efficiency in railways: Energy storage and electric generation in diesel electric locomotives},</t>
  </si>
  <si>
    <t xml:space="preserve">  author={Agenjos, Elena and Gabaldon, Antonio and Franco, Francisco G and Molina, Roque and Valero, Sergio and Ortiz, Mario and Gabaldon, Rafael J},</t>
  </si>
  <si>
    <t xml:space="preserve">  booktitle={CIRED 2009-20th International Conference and Exhibition on Electricity Distribution-Part 1},</t>
  </si>
  <si>
    <t xml:space="preserve">  pages={1--7},</t>
  </si>
  <si>
    <t xml:space="preserve">  year={2009},</t>
  </si>
  <si>
    <t xml:space="preserve">  organization={IET}</t>
  </si>
  <si>
    <t xml:space="preserve">  url = {https://ieeexplore.ieee.org/abstract/document/5255371},</t>
  </si>
  <si>
    <t>Diesel engine efficiency =</t>
  </si>
  <si>
    <t>other losses</t>
  </si>
  <si>
    <t>overall efficency = 0.35*0.8 =</t>
  </si>
  <si>
    <r>
      <t xml:space="preserve">Reistad, G., 1975. Available Energy Conversion and Utilization in the United States. </t>
    </r>
    <r>
      <rPr>
        <i/>
        <sz val="10"/>
        <rFont val="Arial"/>
        <family val="2"/>
      </rPr>
      <t>ASME Transactions Series Journal of Engineering Power</t>
    </r>
    <r>
      <rPr>
        <sz val="10"/>
        <rFont val="Arial"/>
        <family val="2"/>
      </rPr>
      <t>, 97, pp.429–434.</t>
    </r>
  </si>
  <si>
    <t>@article{reistad1975available,</t>
  </si>
  <si>
    <t xml:space="preserve">  title={Available energy conversion and utilization in the United States},</t>
  </si>
  <si>
    <t xml:space="preserve">  author={Reistad, GM},</t>
  </si>
  <si>
    <t xml:space="preserve">  year={1975}</t>
  </si>
  <si>
    <t xml:space="preserve">  doi = {10.1115/1.3446026},</t>
  </si>
  <si>
    <t>Rhodes (2020) - Steam vs. Diesel: A comparison of modern steam and diesel in the Class I railroad environment</t>
  </si>
  <si>
    <t>https://www.internationalsteam.co.uk/trains/newsteam/modern50.htm</t>
  </si>
  <si>
    <t>Country</t>
  </si>
  <si>
    <t xml:space="preserve">  title={Steam vs. Diesel: A comparison of modern steam and diesel in the Class I railroad environment},</t>
  </si>
  <si>
    <t xml:space="preserve">  author={Rhodes, John},</t>
  </si>
  <si>
    <t xml:space="preserve">  year={2020},</t>
  </si>
  <si>
    <t xml:space="preserve">  url = {https://www.internationalsteam.co.uk/trains/newsteam/modern50.htm},</t>
  </si>
  <si>
    <t>Reistad, 1975</t>
  </si>
  <si>
    <t>Bond, 1963</t>
  </si>
  <si>
    <t>Drawbar efficiency</t>
  </si>
  <si>
    <t>Angejos, 2009</t>
  </si>
  <si>
    <t xml:space="preserve">Diesel engine efficiency = </t>
  </si>
  <si>
    <t>Babel, 2016</t>
  </si>
  <si>
    <t>Diesel drawbar efficiency =</t>
  </si>
  <si>
    <t>oldest diesel trains, c. 1960</t>
  </si>
  <si>
    <t xml:space="preserve">overall drawbar efficiency = </t>
  </si>
  <si>
    <t>Rhodes, 2020</t>
  </si>
  <si>
    <t>Drawbar efficiency =</t>
  </si>
  <si>
    <t>older diesel trains, c. 1990</t>
  </si>
  <si>
    <t>drawbar efficency = 0.35*0.8 =</t>
  </si>
  <si>
    <t>Energy.type</t>
  </si>
  <si>
    <t>Last.stage</t>
  </si>
  <si>
    <t>Method</t>
  </si>
  <si>
    <t>Machine</t>
  </si>
  <si>
    <t>Eu.product</t>
  </si>
  <si>
    <t>Quantity</t>
  </si>
  <si>
    <t>E</t>
  </si>
  <si>
    <t>Final</t>
  </si>
  <si>
    <t>PCM</t>
  </si>
  <si>
    <t>eta.fu</t>
  </si>
  <si>
    <t>Diesel trains</t>
  </si>
  <si>
    <t>modern diesel trains, c. 2010</t>
  </si>
  <si>
    <t>@phdthesis{wang2014energy,</t>
  </si>
  <si>
    <t xml:space="preserve">  title={Energy efficiency for diesel passenger trains},</t>
  </si>
  <si>
    <t xml:space="preserve">  author={Wang, Lirong},</t>
  </si>
  <si>
    <t xml:space="preserve">  year={2014},</t>
  </si>
  <si>
    <t xml:space="preserve">  school={University of Birmingham},</t>
  </si>
  <si>
    <t xml:space="preserve">  url={http://etheses.bham.ac.uk/id/eprint/5496}</t>
  </si>
  <si>
    <t>@misc{Rhodes2020steam,</t>
  </si>
  <si>
    <t>Wang (2014) - Energy Efficiency for Diesel Passenger Trains</t>
  </si>
  <si>
    <t>http://etheses.bham.ac.uk/id/eprint/5496</t>
  </si>
  <si>
    <t>RaP</t>
  </si>
  <si>
    <t>diesel-train efficiency</t>
  </si>
  <si>
    <t>WRLD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</si>
</sst>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i/>
      <sz val="11"/>
      <name val="Calibri"/>
      <family val="2"/>
    </font>
    <font>
      <sz val="10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name val="Arial"/>
      <family val="2"/>
    </font>
    <font>
      <sz val="10"/>
      <name val="Arial"/>
      <family val="2"/>
    </font>
    <font>
      <u/>
      <sz val="8.1999999999999993"/>
      <color indexed="12"/>
      <name val="Times New Roman"/>
      <family val="1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9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39">
    <xf numFmtId="0" fontId="0" fillId="0" borderId="0" xfId="0"/>
    <xf numFmtId="0" fontId="3" fillId="0" borderId="0" xfId="2" applyFont="1" applyAlignment="1">
      <alignment vertical="center"/>
    </xf>
    <xf numFmtId="0" fontId="2" fillId="0" borderId="0" xfId="2"/>
    <xf numFmtId="0" fontId="2" fillId="2" borderId="0" xfId="2" applyFont="1" applyFill="1"/>
    <xf numFmtId="0" fontId="2" fillId="2" borderId="0" xfId="2" applyFill="1"/>
    <xf numFmtId="0" fontId="6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9" fontId="0" fillId="2" borderId="0" xfId="1" applyFont="1" applyFill="1"/>
    <xf numFmtId="9" fontId="0" fillId="0" borderId="0" xfId="0" applyNumberFormat="1"/>
    <xf numFmtId="164" fontId="0" fillId="0" borderId="0" xfId="0" applyNumberFormat="1"/>
    <xf numFmtId="9" fontId="6" fillId="0" borderId="0" xfId="0" applyNumberFormat="1" applyFont="1"/>
    <xf numFmtId="0" fontId="2" fillId="0" borderId="0" xfId="3" applyAlignment="1">
      <alignment horizontal="left" vertical="center"/>
    </xf>
    <xf numFmtId="0" fontId="2" fillId="0" borderId="0" xfId="4" applyFont="1"/>
    <xf numFmtId="0" fontId="9" fillId="0" borderId="0" xfId="4"/>
    <xf numFmtId="0" fontId="11" fillId="0" borderId="0" xfId="5" applyFont="1" applyAlignment="1" applyProtection="1"/>
    <xf numFmtId="0" fontId="13" fillId="0" borderId="0" xfId="0" applyFont="1"/>
    <xf numFmtId="164" fontId="6" fillId="0" borderId="0" xfId="0" applyNumberFormat="1" applyFont="1"/>
    <xf numFmtId="9" fontId="0" fillId="2" borderId="0" xfId="0" applyNumberFormat="1" applyFill="1"/>
    <xf numFmtId="0" fontId="0" fillId="2" borderId="0" xfId="0" applyFill="1"/>
    <xf numFmtId="9" fontId="0" fillId="0" borderId="0" xfId="1" applyNumberFormat="1" applyFont="1"/>
    <xf numFmtId="165" fontId="0" fillId="2" borderId="0" xfId="0" applyNumberFormat="1" applyFill="1"/>
    <xf numFmtId="0" fontId="12" fillId="0" borderId="1" xfId="2" applyFont="1" applyBorder="1" applyAlignment="1">
      <alignment horizontal="center"/>
    </xf>
    <xf numFmtId="0" fontId="15" fillId="0" borderId="1" xfId="6" applyFont="1" applyBorder="1" applyAlignment="1">
      <alignment horizontal="center"/>
    </xf>
    <xf numFmtId="0" fontId="2" fillId="0" borderId="0" xfId="2" applyAlignment="1">
      <alignment horizontal="center"/>
    </xf>
    <xf numFmtId="0" fontId="2" fillId="0" borderId="0" xfId="2" applyFont="1" applyAlignment="1">
      <alignment horizontal="center"/>
    </xf>
    <xf numFmtId="164" fontId="2" fillId="0" borderId="0" xfId="2" applyNumberFormat="1" applyAlignment="1">
      <alignment horizontal="center"/>
    </xf>
    <xf numFmtId="10" fontId="16" fillId="0" borderId="0" xfId="2" applyNumberFormat="1" applyFont="1" applyAlignment="1">
      <alignment horizontal="center"/>
    </xf>
    <xf numFmtId="0" fontId="5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/>
    <xf numFmtId="0" fontId="10" fillId="0" borderId="0" xfId="5" applyAlignment="1" applyProtection="1"/>
    <xf numFmtId="0" fontId="2" fillId="0" borderId="1" xfId="2" applyBorder="1" applyAlignment="1">
      <alignment horizontal="center"/>
    </xf>
    <xf numFmtId="0" fontId="17" fillId="3" borderId="0" xfId="0" applyFont="1" applyFill="1" applyAlignment="1">
      <alignment vertical="center"/>
    </xf>
    <xf numFmtId="0" fontId="17" fillId="3" borderId="0" xfId="0" applyFont="1" applyFill="1"/>
    <xf numFmtId="0" fontId="17" fillId="3" borderId="0" xfId="0" quotePrefix="1" applyFont="1" applyFill="1" applyAlignment="1">
      <alignment vertical="center"/>
    </xf>
    <xf numFmtId="0" fontId="5" fillId="3" borderId="0" xfId="0" applyFont="1" applyFill="1"/>
  </cellXfs>
  <cellStyles count="7">
    <cellStyle name="Hyperlink" xfId="5" builtinId="8"/>
    <cellStyle name="Normal" xfId="0" builtinId="0"/>
    <cellStyle name="Normal 2" xfId="2" xr:uid="{00000000-0005-0000-0000-000002000000}"/>
    <cellStyle name="Normal 2 2 3" xfId="6" xr:uid="{00000000-0005-0000-0000-000003000000}"/>
    <cellStyle name="Normal 3" xfId="4" xr:uid="{00000000-0005-0000-0000-000004000000}"/>
    <cellStyle name="Normal 3 2" xfId="3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diesel-train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Calcs!$C$2</c:f>
              <c:strCache>
                <c:ptCount val="1"/>
                <c:pt idx="0">
                  <c:v>diesel-train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1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2001</c:v>
              </c:pt>
              <c:pt idx="42">
                <c:v>2002</c:v>
              </c:pt>
              <c:pt idx="43">
                <c:v>2003</c:v>
              </c:pt>
              <c:pt idx="44">
                <c:v>2004</c:v>
              </c:pt>
              <c:pt idx="45">
                <c:v>2005</c:v>
              </c:pt>
              <c:pt idx="46">
                <c:v>2006</c:v>
              </c:pt>
              <c:pt idx="47">
                <c:v>2007</c:v>
              </c:pt>
              <c:pt idx="48">
                <c:v>2008</c:v>
              </c:pt>
              <c:pt idx="49">
                <c:v>2009</c:v>
              </c:pt>
              <c:pt idx="50">
                <c:v>2010</c:v>
              </c:pt>
              <c:pt idx="51">
                <c:v>2011</c:v>
              </c:pt>
              <c:pt idx="52">
                <c:v>2012</c:v>
              </c:pt>
              <c:pt idx="53">
                <c:v>2013</c:v>
              </c:pt>
              <c:pt idx="54">
                <c:v>2014</c:v>
              </c:pt>
              <c:pt idx="55">
                <c:v>2015</c:v>
              </c:pt>
              <c:pt idx="56">
                <c:v>2016</c:v>
              </c:pt>
              <c:pt idx="57">
                <c:v>2017</c:v>
              </c:pt>
              <c:pt idx="58">
                <c:v>2018</c:v>
              </c:pt>
              <c:pt idx="59">
                <c:v>2019</c:v>
              </c:pt>
              <c:pt idx="60">
                <c:v>2020</c:v>
              </c:pt>
            </c:numLit>
          </c:cat>
          <c:val>
            <c:numRef>
              <c:f>Calcs!$D$2:$BL$2</c:f>
              <c:numCache>
                <c:formatCode>0.0%</c:formatCode>
                <c:ptCount val="61"/>
                <c:pt idx="0" formatCode="0%">
                  <c:v>0.22500000000000001</c:v>
                </c:pt>
                <c:pt idx="1">
                  <c:v>0.22920000000000001</c:v>
                </c:pt>
                <c:pt idx="2">
                  <c:v>0.23340000000000002</c:v>
                </c:pt>
                <c:pt idx="3">
                  <c:v>0.23760000000000003</c:v>
                </c:pt>
                <c:pt idx="4">
                  <c:v>0.24180000000000004</c:v>
                </c:pt>
                <c:pt idx="5">
                  <c:v>0.24600000000000005</c:v>
                </c:pt>
                <c:pt idx="6">
                  <c:v>0.25020000000000003</c:v>
                </c:pt>
                <c:pt idx="7">
                  <c:v>0.25440000000000002</c:v>
                </c:pt>
                <c:pt idx="8">
                  <c:v>0.2586</c:v>
                </c:pt>
                <c:pt idx="9">
                  <c:v>0.26279999999999998</c:v>
                </c:pt>
                <c:pt idx="10">
                  <c:v>0.26699999999999996</c:v>
                </c:pt>
                <c:pt idx="11">
                  <c:v>0.27119999999999994</c:v>
                </c:pt>
                <c:pt idx="12">
                  <c:v>0.27539999999999992</c:v>
                </c:pt>
                <c:pt idx="13">
                  <c:v>0.2795999999999999</c:v>
                </c:pt>
                <c:pt idx="14">
                  <c:v>0.28379999999999989</c:v>
                </c:pt>
                <c:pt idx="15" formatCode="0.000%">
                  <c:v>0.28800000000000003</c:v>
                </c:pt>
                <c:pt idx="16">
                  <c:v>0.29080000000000006</c:v>
                </c:pt>
                <c:pt idx="17">
                  <c:v>0.29360000000000008</c:v>
                </c:pt>
                <c:pt idx="18">
                  <c:v>0.29640000000000011</c:v>
                </c:pt>
                <c:pt idx="19">
                  <c:v>0.29920000000000013</c:v>
                </c:pt>
                <c:pt idx="20">
                  <c:v>0.30200000000000016</c:v>
                </c:pt>
                <c:pt idx="21">
                  <c:v>0.30480000000000018</c:v>
                </c:pt>
                <c:pt idx="22">
                  <c:v>0.30760000000000021</c:v>
                </c:pt>
                <c:pt idx="23">
                  <c:v>0.31040000000000023</c:v>
                </c:pt>
                <c:pt idx="24">
                  <c:v>0.31320000000000026</c:v>
                </c:pt>
                <c:pt idx="25">
                  <c:v>0.31600000000000028</c:v>
                </c:pt>
                <c:pt idx="26">
                  <c:v>0.31880000000000031</c:v>
                </c:pt>
                <c:pt idx="27">
                  <c:v>0.32160000000000033</c:v>
                </c:pt>
                <c:pt idx="28">
                  <c:v>0.32440000000000035</c:v>
                </c:pt>
                <c:pt idx="29">
                  <c:v>0.32720000000000038</c:v>
                </c:pt>
                <c:pt idx="30" formatCode="0%">
                  <c:v>0.33</c:v>
                </c:pt>
                <c:pt idx="31">
                  <c:v>0.33150000000000002</c:v>
                </c:pt>
                <c:pt idx="32">
                  <c:v>0.33300000000000002</c:v>
                </c:pt>
                <c:pt idx="33">
                  <c:v>0.33450000000000002</c:v>
                </c:pt>
                <c:pt idx="34">
                  <c:v>0.33600000000000002</c:v>
                </c:pt>
                <c:pt idx="35">
                  <c:v>0.33750000000000002</c:v>
                </c:pt>
                <c:pt idx="36">
                  <c:v>0.33900000000000002</c:v>
                </c:pt>
                <c:pt idx="37">
                  <c:v>0.34050000000000002</c:v>
                </c:pt>
                <c:pt idx="38">
                  <c:v>0.34200000000000003</c:v>
                </c:pt>
                <c:pt idx="39">
                  <c:v>0.34350000000000003</c:v>
                </c:pt>
                <c:pt idx="40">
                  <c:v>0.34500000000000003</c:v>
                </c:pt>
                <c:pt idx="41">
                  <c:v>0.34650000000000003</c:v>
                </c:pt>
                <c:pt idx="42">
                  <c:v>0.34800000000000003</c:v>
                </c:pt>
                <c:pt idx="43">
                  <c:v>0.34950000000000003</c:v>
                </c:pt>
                <c:pt idx="44">
                  <c:v>0.35100000000000003</c:v>
                </c:pt>
                <c:pt idx="45">
                  <c:v>0.35250000000000004</c:v>
                </c:pt>
                <c:pt idx="46">
                  <c:v>0.35400000000000004</c:v>
                </c:pt>
                <c:pt idx="47">
                  <c:v>0.35550000000000004</c:v>
                </c:pt>
                <c:pt idx="48">
                  <c:v>0.35700000000000004</c:v>
                </c:pt>
                <c:pt idx="49">
                  <c:v>0.35850000000000004</c:v>
                </c:pt>
                <c:pt idx="50" formatCode="0%">
                  <c:v>0.36</c:v>
                </c:pt>
                <c:pt idx="51">
                  <c:v>0.36074999999999996</c:v>
                </c:pt>
                <c:pt idx="52">
                  <c:v>0.36149999999999993</c:v>
                </c:pt>
                <c:pt idx="53">
                  <c:v>0.36224999999999991</c:v>
                </c:pt>
                <c:pt idx="54">
                  <c:v>0.36299999999999988</c:v>
                </c:pt>
                <c:pt idx="55">
                  <c:v>0.36374999999999985</c:v>
                </c:pt>
                <c:pt idx="56">
                  <c:v>0.36449999999999982</c:v>
                </c:pt>
                <c:pt idx="57">
                  <c:v>0.3652499999999998</c:v>
                </c:pt>
                <c:pt idx="58">
                  <c:v>0.36599999999999977</c:v>
                </c:pt>
                <c:pt idx="59">
                  <c:v>0.36674999999999974</c:v>
                </c:pt>
                <c:pt idx="60">
                  <c:v>0.36749999999999972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B-4D04-9485-55BC1830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22880"/>
        <c:axId val="534923864"/>
      </c:lineChart>
      <c:catAx>
        <c:axId val="5349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864"/>
        <c:crosses val="autoZero"/>
        <c:auto val="1"/>
        <c:lblAlgn val="ctr"/>
        <c:lblOffset val="100"/>
        <c:noMultiLvlLbl val="0"/>
      </c:catAx>
      <c:valAx>
        <c:axId val="5349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cid:image006.png@01D77FE5.D9576260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tmp"/><Relationship Id="rId1" Type="http://schemas.openxmlformats.org/officeDocument/2006/relationships/image" Target="../media/image6.tm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tmp"/><Relationship Id="rId1" Type="http://schemas.openxmlformats.org/officeDocument/2006/relationships/image" Target="../media/image8.tm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47625</xdr:rowOff>
    </xdr:from>
    <xdr:to>
      <xdr:col>16</xdr:col>
      <xdr:colOff>95250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276225</xdr:colOff>
      <xdr:row>26</xdr:row>
      <xdr:rowOff>57150</xdr:rowOff>
    </xdr:to>
    <xdr:pic>
      <xdr:nvPicPr>
        <xdr:cNvPr id="2" name="Picture 1" descr="cid:image006.png@01D77FE5.D957626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875"/>
          <a:ext cx="3933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267248</xdr:colOff>
      <xdr:row>58</xdr:row>
      <xdr:rowOff>134001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3924848" cy="4667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133350</xdr:rowOff>
    </xdr:from>
    <xdr:to>
      <xdr:col>12</xdr:col>
      <xdr:colOff>544022</xdr:colOff>
      <xdr:row>14</xdr:row>
      <xdr:rowOff>76486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"/>
          <a:ext cx="7859222" cy="2048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18</xdr:col>
      <xdr:colOff>529957</xdr:colOff>
      <xdr:row>26</xdr:row>
      <xdr:rowOff>119061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57625"/>
          <a:ext cx="11876613" cy="29527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15</xdr:row>
      <xdr:rowOff>142875</xdr:rowOff>
    </xdr:from>
    <xdr:to>
      <xdr:col>13</xdr:col>
      <xdr:colOff>454333</xdr:colOff>
      <xdr:row>27</xdr:row>
      <xdr:rowOff>112054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EE717E-48DC-4EAA-9DB9-2B42B54CD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3000375"/>
          <a:ext cx="4873933" cy="2255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20</xdr:row>
      <xdr:rowOff>47625</xdr:rowOff>
    </xdr:from>
    <xdr:to>
      <xdr:col>6</xdr:col>
      <xdr:colOff>67164</xdr:colOff>
      <xdr:row>25</xdr:row>
      <xdr:rowOff>181127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3857625"/>
          <a:ext cx="3505689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134390</xdr:colOff>
      <xdr:row>16</xdr:row>
      <xdr:rowOff>95689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49590" cy="31436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123825</xdr:rowOff>
    </xdr:from>
    <xdr:to>
      <xdr:col>11</xdr:col>
      <xdr:colOff>335089</xdr:colOff>
      <xdr:row>30</xdr:row>
      <xdr:rowOff>67429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7325"/>
          <a:ext cx="7040689" cy="4325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104775</xdr:rowOff>
    </xdr:from>
    <xdr:to>
      <xdr:col>12</xdr:col>
      <xdr:colOff>123483</xdr:colOff>
      <xdr:row>68</xdr:row>
      <xdr:rowOff>58259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91275"/>
          <a:ext cx="7438683" cy="66209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14</xdr:col>
      <xdr:colOff>494629</xdr:colOff>
      <xdr:row>20</xdr:row>
      <xdr:rowOff>56809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143000"/>
          <a:ext cx="5371429" cy="27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16</xdr:col>
      <xdr:colOff>265905</xdr:colOff>
      <xdr:row>40</xdr:row>
      <xdr:rowOff>113857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191000"/>
          <a:ext cx="6361905" cy="3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16</xdr:col>
      <xdr:colOff>56381</xdr:colOff>
      <xdr:row>18</xdr:row>
      <xdr:rowOff>56809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762000"/>
          <a:ext cx="6152381" cy="27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2005Publications/RoRo%20Q2_2005/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Publications%20&amp;%20DataProvision/SR2/Annual%20Bulletin%20working%20version/work/Sec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TSGB1998/SECTION1/1-13-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irago.internal.dtlr.gov.uk/data/IRHS/EXCEL/RORO/bulletins/2003/SA%20Changes/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Boafo-Mensah_2013"/>
      <sheetName val="Hyman_1986"/>
      <sheetName val="Zhang_2013"/>
      <sheetName val="Coffey_2017"/>
      <sheetName val="Adeyemi_2017"/>
      <sheetName val="Afrane_2012"/>
      <sheetName val="CleanCookingCatalog_2021"/>
      <sheetName val="Edwards_2004"/>
      <sheetName val="FAO_2017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>
            <v>0.18</v>
          </cell>
        </row>
      </sheetData>
      <sheetData sheetId="9"/>
      <sheetData sheetId="10" refreshError="1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nternationalsteam.co.uk/trains/newsteam/modern50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etheses.bham.ac.uk/id/eprint/5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"/>
  <sheetViews>
    <sheetView tabSelected="1" topLeftCell="A16" workbookViewId="0">
      <selection activeCell="A40" sqref="A40:A45"/>
    </sheetView>
  </sheetViews>
  <sheetFormatPr defaultColWidth="9.140625" defaultRowHeight="15"/>
  <cols>
    <col min="1" max="16384" width="9.140625" style="30"/>
  </cols>
  <sheetData>
    <row r="1" spans="1:1">
      <c r="A1" s="35" t="s">
        <v>4</v>
      </c>
    </row>
    <row r="2" spans="1:1">
      <c r="A2" s="35" t="s">
        <v>5</v>
      </c>
    </row>
    <row r="3" spans="1:1">
      <c r="A3" s="35" t="s">
        <v>6</v>
      </c>
    </row>
    <row r="4" spans="1:1">
      <c r="A4" s="35" t="s">
        <v>7</v>
      </c>
    </row>
    <row r="5" spans="1:1">
      <c r="A5" s="35" t="s">
        <v>8</v>
      </c>
    </row>
    <row r="6" spans="1:1">
      <c r="A6" s="35" t="s">
        <v>9</v>
      </c>
    </row>
    <row r="7" spans="1:1">
      <c r="A7" s="35" t="s">
        <v>10</v>
      </c>
    </row>
    <row r="8" spans="1:1">
      <c r="A8" s="35" t="s">
        <v>11</v>
      </c>
    </row>
    <row r="9" spans="1:1">
      <c r="A9" s="35" t="s">
        <v>12</v>
      </c>
    </row>
    <row r="10" spans="1:1">
      <c r="A10" s="35" t="s">
        <v>13</v>
      </c>
    </row>
    <row r="11" spans="1:1">
      <c r="A11" s="35" t="s">
        <v>14</v>
      </c>
    </row>
    <row r="12" spans="1:1">
      <c r="A12" s="36"/>
    </row>
    <row r="13" spans="1:1">
      <c r="A13" s="29" t="s">
        <v>25</v>
      </c>
    </row>
    <row r="14" spans="1:1">
      <c r="A14" s="29" t="s">
        <v>26</v>
      </c>
    </row>
    <row r="15" spans="1:1">
      <c r="A15" s="29" t="s">
        <v>27</v>
      </c>
    </row>
    <row r="16" spans="1:1">
      <c r="A16" s="29" t="s">
        <v>28</v>
      </c>
    </row>
    <row r="17" spans="1:1">
      <c r="A17" s="29" t="s">
        <v>29</v>
      </c>
    </row>
    <row r="18" spans="1:1">
      <c r="A18" s="29" t="s">
        <v>9</v>
      </c>
    </row>
    <row r="19" spans="1:1">
      <c r="A19" s="29" t="s">
        <v>31</v>
      </c>
    </row>
    <row r="20" spans="1:1">
      <c r="A20" s="29" t="s">
        <v>30</v>
      </c>
    </row>
    <row r="21" spans="1:1">
      <c r="A21" s="29" t="s">
        <v>14</v>
      </c>
    </row>
    <row r="22" spans="1:1">
      <c r="A22" s="38"/>
    </row>
    <row r="23" spans="1:1">
      <c r="A23" s="29" t="s">
        <v>33</v>
      </c>
    </row>
    <row r="24" spans="1:1">
      <c r="A24" s="29" t="s">
        <v>34</v>
      </c>
    </row>
    <row r="25" spans="1:1">
      <c r="A25" s="29" t="s">
        <v>35</v>
      </c>
    </row>
    <row r="26" spans="1:1">
      <c r="A26" s="29" t="s">
        <v>36</v>
      </c>
    </row>
    <row r="27" spans="1:1">
      <c r="A27" s="29" t="s">
        <v>37</v>
      </c>
    </row>
    <row r="28" spans="1:1">
      <c r="A28" s="29" t="s">
        <v>38</v>
      </c>
    </row>
    <row r="29" spans="1:1">
      <c r="A29" s="29" t="s">
        <v>40</v>
      </c>
    </row>
    <row r="30" spans="1:1">
      <c r="A30" s="29" t="s">
        <v>39</v>
      </c>
    </row>
    <row r="31" spans="1:1">
      <c r="A31" s="29" t="s">
        <v>14</v>
      </c>
    </row>
    <row r="32" spans="1:1">
      <c r="A32" s="38"/>
    </row>
    <row r="33" spans="1:1">
      <c r="A33" s="29" t="s">
        <v>45</v>
      </c>
    </row>
    <row r="34" spans="1:1">
      <c r="A34" s="29" t="s">
        <v>46</v>
      </c>
    </row>
    <row r="35" spans="1:1">
      <c r="A35" s="29" t="s">
        <v>47</v>
      </c>
    </row>
    <row r="36" spans="1:1">
      <c r="A36" s="29" t="s">
        <v>49</v>
      </c>
    </row>
    <row r="37" spans="1:1">
      <c r="A37" s="29" t="s">
        <v>48</v>
      </c>
    </row>
    <row r="38" spans="1:1">
      <c r="A38" s="29" t="s">
        <v>14</v>
      </c>
    </row>
    <row r="39" spans="1:1">
      <c r="A39" s="36"/>
    </row>
    <row r="40" spans="1:1">
      <c r="A40" s="37" t="s">
        <v>88</v>
      </c>
    </row>
    <row r="41" spans="1:1">
      <c r="A41" s="35" t="s">
        <v>53</v>
      </c>
    </row>
    <row r="42" spans="1:1">
      <c r="A42" s="35" t="s">
        <v>54</v>
      </c>
    </row>
    <row r="43" spans="1:1">
      <c r="A43" s="35" t="s">
        <v>55</v>
      </c>
    </row>
    <row r="44" spans="1:1">
      <c r="A44" s="35" t="s">
        <v>56</v>
      </c>
    </row>
    <row r="45" spans="1:1">
      <c r="A45" s="35" t="s">
        <v>14</v>
      </c>
    </row>
    <row r="46" spans="1:1">
      <c r="A46" s="32"/>
    </row>
    <row r="47" spans="1:1">
      <c r="A47" s="31" t="s">
        <v>82</v>
      </c>
    </row>
    <row r="48" spans="1:1">
      <c r="A48" s="31" t="s">
        <v>83</v>
      </c>
    </row>
    <row r="49" spans="1:1">
      <c r="A49" s="31" t="s">
        <v>84</v>
      </c>
    </row>
    <row r="50" spans="1:1">
      <c r="A50" s="31" t="s">
        <v>85</v>
      </c>
    </row>
    <row r="51" spans="1:1">
      <c r="A51" s="31" t="s">
        <v>86</v>
      </c>
    </row>
    <row r="52" spans="1:1">
      <c r="A52" s="31" t="s">
        <v>87</v>
      </c>
    </row>
    <row r="53" spans="1:1">
      <c r="A53" s="3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"/>
  <sheetViews>
    <sheetView zoomScale="80" zoomScaleNormal="80" workbookViewId="0">
      <selection activeCell="G10" sqref="G10"/>
    </sheetView>
  </sheetViews>
  <sheetFormatPr defaultColWidth="9.140625" defaultRowHeight="12.75"/>
  <cols>
    <col min="1" max="1" width="11.140625" style="2" customWidth="1"/>
    <col min="2" max="2" width="11.7109375" style="25" bestFit="1" customWidth="1"/>
    <col min="3" max="3" width="10.140625" style="25" bestFit="1" customWidth="1"/>
    <col min="4" max="4" width="12.28515625" style="25" customWidth="1"/>
    <col min="5" max="5" width="17.7109375" style="2" bestFit="1" customWidth="1"/>
    <col min="6" max="6" width="11.7109375" style="2" bestFit="1" customWidth="1"/>
    <col min="7" max="7" width="10" style="2" customWidth="1"/>
    <col min="8" max="16384" width="9.140625" style="2"/>
  </cols>
  <sheetData>
    <row r="1" spans="1:68" s="34" customFormat="1" ht="15">
      <c r="A1" s="23" t="s">
        <v>52</v>
      </c>
      <c r="B1" s="24" t="s">
        <v>70</v>
      </c>
      <c r="C1" s="24" t="s">
        <v>71</v>
      </c>
      <c r="D1" s="24" t="s">
        <v>72</v>
      </c>
      <c r="E1" s="23" t="s">
        <v>73</v>
      </c>
      <c r="F1" s="23" t="s">
        <v>74</v>
      </c>
      <c r="G1" s="23" t="s">
        <v>75</v>
      </c>
      <c r="H1" s="23">
        <v>1960</v>
      </c>
      <c r="I1" s="23">
        <v>1961</v>
      </c>
      <c r="J1" s="23">
        <v>1962</v>
      </c>
      <c r="K1" s="23">
        <v>1963</v>
      </c>
      <c r="L1" s="23">
        <v>1964</v>
      </c>
      <c r="M1" s="23">
        <v>1965</v>
      </c>
      <c r="N1" s="23">
        <v>1966</v>
      </c>
      <c r="O1" s="23">
        <v>1967</v>
      </c>
      <c r="P1" s="23">
        <v>1968</v>
      </c>
      <c r="Q1" s="23">
        <v>1969</v>
      </c>
      <c r="R1" s="23">
        <v>1970</v>
      </c>
      <c r="S1" s="23">
        <v>1971</v>
      </c>
      <c r="T1" s="23">
        <v>1972</v>
      </c>
      <c r="U1" s="23">
        <v>1973</v>
      </c>
      <c r="V1" s="23">
        <v>1974</v>
      </c>
      <c r="W1" s="23">
        <v>1975</v>
      </c>
      <c r="X1" s="23">
        <v>1976</v>
      </c>
      <c r="Y1" s="23">
        <v>1977</v>
      </c>
      <c r="Z1" s="23">
        <v>1978</v>
      </c>
      <c r="AA1" s="23">
        <v>1979</v>
      </c>
      <c r="AB1" s="23">
        <v>1980</v>
      </c>
      <c r="AC1" s="23">
        <v>1981</v>
      </c>
      <c r="AD1" s="23">
        <v>1982</v>
      </c>
      <c r="AE1" s="23">
        <v>1983</v>
      </c>
      <c r="AF1" s="23">
        <v>1984</v>
      </c>
      <c r="AG1" s="23">
        <v>1985</v>
      </c>
      <c r="AH1" s="23">
        <v>1986</v>
      </c>
      <c r="AI1" s="23">
        <v>1987</v>
      </c>
      <c r="AJ1" s="23">
        <v>1988</v>
      </c>
      <c r="AK1" s="23">
        <v>1989</v>
      </c>
      <c r="AL1" s="23">
        <v>1990</v>
      </c>
      <c r="AM1" s="23">
        <v>1991</v>
      </c>
      <c r="AN1" s="23">
        <v>1992</v>
      </c>
      <c r="AO1" s="23">
        <v>1993</v>
      </c>
      <c r="AP1" s="23">
        <v>1994</v>
      </c>
      <c r="AQ1" s="23">
        <v>1995</v>
      </c>
      <c r="AR1" s="23">
        <v>1996</v>
      </c>
      <c r="AS1" s="23">
        <v>1997</v>
      </c>
      <c r="AT1" s="23">
        <v>1998</v>
      </c>
      <c r="AU1" s="23">
        <v>1999</v>
      </c>
      <c r="AV1" s="23">
        <v>2000</v>
      </c>
      <c r="AW1" s="23">
        <v>2001</v>
      </c>
      <c r="AX1" s="23">
        <v>2002</v>
      </c>
      <c r="AY1" s="23">
        <v>2003</v>
      </c>
      <c r="AZ1" s="23">
        <v>2004</v>
      </c>
      <c r="BA1" s="23">
        <v>2005</v>
      </c>
      <c r="BB1" s="23">
        <v>2006</v>
      </c>
      <c r="BC1" s="23">
        <v>2007</v>
      </c>
      <c r="BD1" s="23">
        <v>2008</v>
      </c>
      <c r="BE1" s="23">
        <v>2009</v>
      </c>
      <c r="BF1" s="23">
        <v>2010</v>
      </c>
      <c r="BG1" s="23">
        <v>2011</v>
      </c>
      <c r="BH1" s="23">
        <v>2012</v>
      </c>
      <c r="BI1" s="23">
        <v>2013</v>
      </c>
      <c r="BJ1" s="23">
        <v>2014</v>
      </c>
      <c r="BK1" s="23">
        <v>2015</v>
      </c>
      <c r="BL1" s="23">
        <v>2016</v>
      </c>
      <c r="BM1" s="23">
        <v>2017</v>
      </c>
      <c r="BN1" s="23">
        <v>2018</v>
      </c>
      <c r="BO1" s="23">
        <v>2019</v>
      </c>
      <c r="BP1" s="23">
        <v>2020</v>
      </c>
    </row>
    <row r="2" spans="1:68" s="25" customFormat="1">
      <c r="A2" s="25" t="s">
        <v>93</v>
      </c>
      <c r="B2" s="26" t="s">
        <v>76</v>
      </c>
      <c r="C2" s="26" t="s">
        <v>77</v>
      </c>
      <c r="D2" s="26" t="s">
        <v>78</v>
      </c>
      <c r="E2" s="25" t="s">
        <v>80</v>
      </c>
      <c r="F2" s="25" t="s">
        <v>91</v>
      </c>
      <c r="G2" s="25" t="s">
        <v>79</v>
      </c>
      <c r="H2" s="27">
        <f>Calcs!D2</f>
        <v>0.22500000000000001</v>
      </c>
      <c r="I2" s="27">
        <f>Calcs!E2</f>
        <v>0.22920000000000001</v>
      </c>
      <c r="J2" s="27">
        <f>Calcs!F2</f>
        <v>0.23340000000000002</v>
      </c>
      <c r="K2" s="27">
        <f>Calcs!G2</f>
        <v>0.23760000000000003</v>
      </c>
      <c r="L2" s="27">
        <f>Calcs!H2</f>
        <v>0.24180000000000004</v>
      </c>
      <c r="M2" s="27">
        <f>Calcs!I2</f>
        <v>0.24600000000000005</v>
      </c>
      <c r="N2" s="27">
        <f>Calcs!J2</f>
        <v>0.25020000000000003</v>
      </c>
      <c r="O2" s="27">
        <f>Calcs!K2</f>
        <v>0.25440000000000002</v>
      </c>
      <c r="P2" s="27">
        <f>Calcs!L2</f>
        <v>0.2586</v>
      </c>
      <c r="Q2" s="27">
        <f>Calcs!M2</f>
        <v>0.26279999999999998</v>
      </c>
      <c r="R2" s="27">
        <f>Calcs!N2</f>
        <v>0.26699999999999996</v>
      </c>
      <c r="S2" s="27">
        <f>Calcs!O2</f>
        <v>0.27119999999999994</v>
      </c>
      <c r="T2" s="27">
        <f>Calcs!P2</f>
        <v>0.27539999999999992</v>
      </c>
      <c r="U2" s="27">
        <f>Calcs!Q2</f>
        <v>0.2795999999999999</v>
      </c>
      <c r="V2" s="27">
        <f>Calcs!R2</f>
        <v>0.28379999999999989</v>
      </c>
      <c r="W2" s="27">
        <f>Calcs!S2</f>
        <v>0.28800000000000003</v>
      </c>
      <c r="X2" s="27">
        <f>Calcs!T2</f>
        <v>0.29080000000000006</v>
      </c>
      <c r="Y2" s="27">
        <f>Calcs!U2</f>
        <v>0.29360000000000008</v>
      </c>
      <c r="Z2" s="27">
        <f>Calcs!V2</f>
        <v>0.29640000000000011</v>
      </c>
      <c r="AA2" s="27">
        <f>Calcs!W2</f>
        <v>0.29920000000000013</v>
      </c>
      <c r="AB2" s="27">
        <f>Calcs!X2</f>
        <v>0.30200000000000016</v>
      </c>
      <c r="AC2" s="27">
        <f>Calcs!Y2</f>
        <v>0.30480000000000018</v>
      </c>
      <c r="AD2" s="27">
        <f>Calcs!Z2</f>
        <v>0.30760000000000021</v>
      </c>
      <c r="AE2" s="27">
        <f>Calcs!AA2</f>
        <v>0.31040000000000023</v>
      </c>
      <c r="AF2" s="27">
        <f>Calcs!AB2</f>
        <v>0.31320000000000026</v>
      </c>
      <c r="AG2" s="27">
        <f>Calcs!AC2</f>
        <v>0.31600000000000028</v>
      </c>
      <c r="AH2" s="27">
        <f>Calcs!AD2</f>
        <v>0.31880000000000031</v>
      </c>
      <c r="AI2" s="27">
        <f>Calcs!AE2</f>
        <v>0.32160000000000033</v>
      </c>
      <c r="AJ2" s="27">
        <f>Calcs!AF2</f>
        <v>0.32440000000000035</v>
      </c>
      <c r="AK2" s="27">
        <f>Calcs!AG2</f>
        <v>0.32720000000000038</v>
      </c>
      <c r="AL2" s="27">
        <f>Calcs!AH2</f>
        <v>0.33</v>
      </c>
      <c r="AM2" s="27">
        <f>Calcs!AI2</f>
        <v>0.33150000000000002</v>
      </c>
      <c r="AN2" s="27">
        <f>Calcs!AJ2</f>
        <v>0.33300000000000002</v>
      </c>
      <c r="AO2" s="27">
        <f>Calcs!AK2</f>
        <v>0.33450000000000002</v>
      </c>
      <c r="AP2" s="27">
        <f>Calcs!AL2</f>
        <v>0.33600000000000002</v>
      </c>
      <c r="AQ2" s="27">
        <f>Calcs!AM2</f>
        <v>0.33750000000000002</v>
      </c>
      <c r="AR2" s="27">
        <f>Calcs!AN2</f>
        <v>0.33900000000000002</v>
      </c>
      <c r="AS2" s="27">
        <f>Calcs!AO2</f>
        <v>0.34050000000000002</v>
      </c>
      <c r="AT2" s="27">
        <f>Calcs!AP2</f>
        <v>0.34200000000000003</v>
      </c>
      <c r="AU2" s="27">
        <f>Calcs!AQ2</f>
        <v>0.34350000000000003</v>
      </c>
      <c r="AV2" s="27">
        <f>Calcs!AR2</f>
        <v>0.34500000000000003</v>
      </c>
      <c r="AW2" s="27">
        <f>Calcs!AS2</f>
        <v>0.34650000000000003</v>
      </c>
      <c r="AX2" s="27">
        <f>Calcs!AT2</f>
        <v>0.34800000000000003</v>
      </c>
      <c r="AY2" s="27">
        <f>Calcs!AU2</f>
        <v>0.34950000000000003</v>
      </c>
      <c r="AZ2" s="27">
        <f>Calcs!AV2</f>
        <v>0.35100000000000003</v>
      </c>
      <c r="BA2" s="27">
        <f>Calcs!AW2</f>
        <v>0.35250000000000004</v>
      </c>
      <c r="BB2" s="27">
        <f>Calcs!AX2</f>
        <v>0.35400000000000004</v>
      </c>
      <c r="BC2" s="27">
        <f>Calcs!AY2</f>
        <v>0.35550000000000004</v>
      </c>
      <c r="BD2" s="27">
        <f>Calcs!AZ2</f>
        <v>0.35700000000000004</v>
      </c>
      <c r="BE2" s="27">
        <f>Calcs!BA2</f>
        <v>0.35850000000000004</v>
      </c>
      <c r="BF2" s="27">
        <f>Calcs!BB2</f>
        <v>0.36</v>
      </c>
      <c r="BG2" s="27">
        <f>Calcs!BC2</f>
        <v>0.36074999999999996</v>
      </c>
      <c r="BH2" s="27">
        <f>Calcs!BD2</f>
        <v>0.36149999999999993</v>
      </c>
      <c r="BI2" s="27">
        <f>Calcs!BE2</f>
        <v>0.36224999999999991</v>
      </c>
      <c r="BJ2" s="27">
        <f>Calcs!BF2</f>
        <v>0.36299999999999988</v>
      </c>
      <c r="BK2" s="27">
        <f>Calcs!BG2</f>
        <v>0.36374999999999985</v>
      </c>
      <c r="BL2" s="27">
        <f>Calcs!BH2</f>
        <v>0.36449999999999982</v>
      </c>
      <c r="BM2" s="27">
        <f>Calcs!BI2</f>
        <v>0.3652499999999998</v>
      </c>
      <c r="BN2" s="27">
        <f>Calcs!BJ2</f>
        <v>0.36599999999999977</v>
      </c>
      <c r="BO2" s="27">
        <f>Calcs!BK2</f>
        <v>0.36674999999999974</v>
      </c>
      <c r="BP2" s="27">
        <f>Calcs!BL2</f>
        <v>0.36749999999999972</v>
      </c>
    </row>
    <row r="3" spans="1:68">
      <c r="B3" s="26"/>
      <c r="C3" s="26"/>
      <c r="D3" s="26"/>
    </row>
    <row r="4" spans="1:68" ht="15">
      <c r="B4" s="28"/>
      <c r="C4" s="28"/>
      <c r="D4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5"/>
  <sheetViews>
    <sheetView workbookViewId="0">
      <selection activeCell="A2" sqref="A2"/>
    </sheetView>
  </sheetViews>
  <sheetFormatPr defaultColWidth="8.7109375" defaultRowHeight="15"/>
  <sheetData>
    <row r="1" spans="2:64"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  <c r="BK1">
        <v>2019</v>
      </c>
      <c r="BL1">
        <v>2020</v>
      </c>
    </row>
    <row r="2" spans="2:64">
      <c r="C2" s="7" t="s">
        <v>92</v>
      </c>
      <c r="D2" s="19">
        <f>G17</f>
        <v>0.22500000000000001</v>
      </c>
      <c r="E2" s="11">
        <f>D2+($S2-$D2)/15</f>
        <v>0.22920000000000001</v>
      </c>
      <c r="F2" s="11">
        <f t="shared" ref="F2:R2" si="0">E2+($S2-$D2)/15</f>
        <v>0.23340000000000002</v>
      </c>
      <c r="G2" s="11">
        <f t="shared" si="0"/>
        <v>0.23760000000000003</v>
      </c>
      <c r="H2" s="11">
        <f t="shared" si="0"/>
        <v>0.24180000000000004</v>
      </c>
      <c r="I2" s="11">
        <f t="shared" si="0"/>
        <v>0.24600000000000005</v>
      </c>
      <c r="J2" s="11">
        <f t="shared" si="0"/>
        <v>0.25020000000000003</v>
      </c>
      <c r="K2" s="11">
        <f t="shared" si="0"/>
        <v>0.25440000000000002</v>
      </c>
      <c r="L2" s="11">
        <f t="shared" si="0"/>
        <v>0.2586</v>
      </c>
      <c r="M2" s="11">
        <f t="shared" si="0"/>
        <v>0.26279999999999998</v>
      </c>
      <c r="N2" s="11">
        <f t="shared" si="0"/>
        <v>0.26699999999999996</v>
      </c>
      <c r="O2" s="11">
        <f t="shared" si="0"/>
        <v>0.27119999999999994</v>
      </c>
      <c r="P2" s="11">
        <f t="shared" si="0"/>
        <v>0.27539999999999992</v>
      </c>
      <c r="Q2" s="11">
        <f t="shared" si="0"/>
        <v>0.2795999999999999</v>
      </c>
      <c r="R2" s="11">
        <f t="shared" si="0"/>
        <v>0.28379999999999989</v>
      </c>
      <c r="S2" s="22">
        <f>D2+(AH2-D2)*0.6</f>
        <v>0.28800000000000003</v>
      </c>
      <c r="T2" s="11">
        <f>S2+($AH2-$S2)/15</f>
        <v>0.29080000000000006</v>
      </c>
      <c r="U2" s="11">
        <f t="shared" ref="U2:AG2" si="1">T2+($AH2-$S2)/15</f>
        <v>0.29360000000000008</v>
      </c>
      <c r="V2" s="11">
        <f t="shared" si="1"/>
        <v>0.29640000000000011</v>
      </c>
      <c r="W2" s="11">
        <f t="shared" si="1"/>
        <v>0.29920000000000013</v>
      </c>
      <c r="X2" s="11">
        <f t="shared" si="1"/>
        <v>0.30200000000000016</v>
      </c>
      <c r="Y2" s="11">
        <f t="shared" si="1"/>
        <v>0.30480000000000018</v>
      </c>
      <c r="Z2" s="11">
        <f t="shared" si="1"/>
        <v>0.30760000000000021</v>
      </c>
      <c r="AA2" s="11">
        <f t="shared" si="1"/>
        <v>0.31040000000000023</v>
      </c>
      <c r="AB2" s="11">
        <f t="shared" si="1"/>
        <v>0.31320000000000026</v>
      </c>
      <c r="AC2" s="11">
        <f t="shared" si="1"/>
        <v>0.31600000000000028</v>
      </c>
      <c r="AD2" s="11">
        <f t="shared" si="1"/>
        <v>0.31880000000000031</v>
      </c>
      <c r="AE2" s="11">
        <f t="shared" si="1"/>
        <v>0.32160000000000033</v>
      </c>
      <c r="AF2" s="11">
        <f t="shared" si="1"/>
        <v>0.32440000000000035</v>
      </c>
      <c r="AG2" s="11">
        <f t="shared" si="1"/>
        <v>0.32720000000000038</v>
      </c>
      <c r="AH2" s="19">
        <f>G13</f>
        <v>0.33</v>
      </c>
      <c r="AI2" s="11">
        <f>AH2+($BB2-$AH2)/20</f>
        <v>0.33150000000000002</v>
      </c>
      <c r="AJ2" s="11">
        <f t="shared" ref="AJ2:BA2" si="2">AI2+($BB2-$AH2)/20</f>
        <v>0.33300000000000002</v>
      </c>
      <c r="AK2" s="11">
        <f t="shared" si="2"/>
        <v>0.33450000000000002</v>
      </c>
      <c r="AL2" s="11">
        <f t="shared" si="2"/>
        <v>0.33600000000000002</v>
      </c>
      <c r="AM2" s="11">
        <f t="shared" si="2"/>
        <v>0.33750000000000002</v>
      </c>
      <c r="AN2" s="11">
        <f t="shared" si="2"/>
        <v>0.33900000000000002</v>
      </c>
      <c r="AO2" s="11">
        <f t="shared" si="2"/>
        <v>0.34050000000000002</v>
      </c>
      <c r="AP2" s="11">
        <f t="shared" si="2"/>
        <v>0.34200000000000003</v>
      </c>
      <c r="AQ2" s="11">
        <f t="shared" si="2"/>
        <v>0.34350000000000003</v>
      </c>
      <c r="AR2" s="11">
        <f t="shared" si="2"/>
        <v>0.34500000000000003</v>
      </c>
      <c r="AS2" s="11">
        <f t="shared" si="2"/>
        <v>0.34650000000000003</v>
      </c>
      <c r="AT2" s="11">
        <f t="shared" si="2"/>
        <v>0.34800000000000003</v>
      </c>
      <c r="AU2" s="11">
        <f t="shared" si="2"/>
        <v>0.34950000000000003</v>
      </c>
      <c r="AV2" s="11">
        <f t="shared" si="2"/>
        <v>0.35100000000000003</v>
      </c>
      <c r="AW2" s="11">
        <f t="shared" si="2"/>
        <v>0.35250000000000004</v>
      </c>
      <c r="AX2" s="11">
        <f t="shared" si="2"/>
        <v>0.35400000000000004</v>
      </c>
      <c r="AY2" s="11">
        <f t="shared" si="2"/>
        <v>0.35550000000000004</v>
      </c>
      <c r="AZ2" s="11">
        <f t="shared" si="2"/>
        <v>0.35700000000000004</v>
      </c>
      <c r="BA2" s="11">
        <f t="shared" si="2"/>
        <v>0.35850000000000004</v>
      </c>
      <c r="BB2" s="19">
        <f>G10</f>
        <v>0.36</v>
      </c>
      <c r="BC2" s="11">
        <f>BB2+($BB2-$BA2)/2</f>
        <v>0.36074999999999996</v>
      </c>
      <c r="BD2" s="11">
        <f t="shared" ref="BD2:BL2" si="3">BC2+($BB2-$BA2)/2</f>
        <v>0.36149999999999993</v>
      </c>
      <c r="BE2" s="11">
        <f t="shared" si="3"/>
        <v>0.36224999999999991</v>
      </c>
      <c r="BF2" s="11">
        <f t="shared" si="3"/>
        <v>0.36299999999999988</v>
      </c>
      <c r="BG2" s="11">
        <f t="shared" si="3"/>
        <v>0.36374999999999985</v>
      </c>
      <c r="BH2" s="11">
        <f t="shared" si="3"/>
        <v>0.36449999999999982</v>
      </c>
      <c r="BI2" s="11">
        <f t="shared" si="3"/>
        <v>0.3652499999999998</v>
      </c>
      <c r="BJ2" s="11">
        <f t="shared" si="3"/>
        <v>0.36599999999999977</v>
      </c>
      <c r="BK2" s="11">
        <f t="shared" si="3"/>
        <v>0.36674999999999974</v>
      </c>
      <c r="BL2" s="11">
        <f t="shared" si="3"/>
        <v>0.36749999999999972</v>
      </c>
    </row>
    <row r="4" spans="2:64">
      <c r="R4">
        <v>45</v>
      </c>
    </row>
    <row r="9" spans="2:64">
      <c r="B9" s="17" t="s">
        <v>81</v>
      </c>
    </row>
    <row r="10" spans="2:64">
      <c r="B10" t="s">
        <v>65</v>
      </c>
      <c r="G10" s="6">
        <f>F35</f>
        <v>0.36</v>
      </c>
    </row>
    <row r="12" spans="2:64">
      <c r="B12" s="17" t="s">
        <v>68</v>
      </c>
    </row>
    <row r="13" spans="2:64">
      <c r="B13" t="s">
        <v>65</v>
      </c>
      <c r="G13" s="6">
        <v>0.33</v>
      </c>
    </row>
    <row r="16" spans="2:64">
      <c r="B16" s="17" t="s">
        <v>64</v>
      </c>
    </row>
    <row r="17" spans="1:7">
      <c r="B17" t="s">
        <v>65</v>
      </c>
      <c r="G17" s="21">
        <f>F23</f>
        <v>0.22500000000000001</v>
      </c>
    </row>
    <row r="21" spans="1:7" s="20" customFormat="1"/>
    <row r="23" spans="1:7">
      <c r="A23" s="17" t="s">
        <v>58</v>
      </c>
      <c r="C23" s="5" t="s">
        <v>59</v>
      </c>
      <c r="D23" s="5"/>
      <c r="E23" s="5"/>
      <c r="F23" s="18">
        <v>0.22500000000000001</v>
      </c>
      <c r="G23" s="5"/>
    </row>
    <row r="25" spans="1:7">
      <c r="A25" s="17" t="s">
        <v>57</v>
      </c>
      <c r="C25" t="s">
        <v>41</v>
      </c>
      <c r="F25" s="10">
        <v>0.35</v>
      </c>
    </row>
    <row r="26" spans="1:7">
      <c r="C26" t="s">
        <v>42</v>
      </c>
      <c r="F26" s="10">
        <f>1-F27/F25</f>
        <v>0.19999999999999984</v>
      </c>
    </row>
    <row r="27" spans="1:7">
      <c r="C27" s="5" t="s">
        <v>69</v>
      </c>
      <c r="D27" s="5"/>
      <c r="E27" s="5"/>
      <c r="F27" s="12">
        <v>0.28000000000000003</v>
      </c>
    </row>
    <row r="30" spans="1:7">
      <c r="A30" s="17" t="s">
        <v>60</v>
      </c>
      <c r="C30" s="5" t="s">
        <v>61</v>
      </c>
      <c r="D30" s="5"/>
      <c r="E30" s="5"/>
      <c r="F30" s="12">
        <v>0.39</v>
      </c>
    </row>
    <row r="32" spans="1:7">
      <c r="A32" s="17" t="s">
        <v>62</v>
      </c>
      <c r="C32" s="5" t="s">
        <v>67</v>
      </c>
      <c r="D32" s="5"/>
      <c r="E32" s="5"/>
      <c r="F32" s="12">
        <v>0.35</v>
      </c>
    </row>
    <row r="35" spans="1:6">
      <c r="A35" s="17" t="s">
        <v>66</v>
      </c>
      <c r="C35" s="5" t="s">
        <v>67</v>
      </c>
      <c r="D35" s="5"/>
      <c r="E35" s="5"/>
      <c r="F35" s="12">
        <v>0.36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1"/>
  <sheetViews>
    <sheetView topLeftCell="A6" workbookViewId="0">
      <selection activeCell="I25" sqref="I25"/>
    </sheetView>
  </sheetViews>
  <sheetFormatPr defaultColWidth="9.140625" defaultRowHeight="12.75"/>
  <cols>
    <col min="1" max="16384" width="9.140625" style="2"/>
  </cols>
  <sheetData>
    <row r="1" spans="1:1" ht="15">
      <c r="A1" s="1" t="s">
        <v>0</v>
      </c>
    </row>
    <row r="17" spans="1:4" ht="15">
      <c r="A17" s="1"/>
    </row>
    <row r="19" spans="1:4" ht="15">
      <c r="A19" s="1"/>
    </row>
    <row r="20" spans="1:4" ht="15">
      <c r="A20" s="1" t="s">
        <v>1</v>
      </c>
    </row>
    <row r="29" spans="1:4">
      <c r="A29" s="3" t="s">
        <v>2</v>
      </c>
      <c r="B29" s="4"/>
      <c r="C29" s="4"/>
      <c r="D29" s="4"/>
    </row>
    <row r="61" spans="1:1">
      <c r="A61" s="2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D6"/>
  <sheetViews>
    <sheetView zoomScale="80" zoomScaleNormal="80" workbookViewId="0">
      <selection activeCell="G29" sqref="G29"/>
    </sheetView>
  </sheetViews>
  <sheetFormatPr defaultColWidth="9.140625" defaultRowHeight="12.75"/>
  <cols>
    <col min="1" max="2" width="9.140625" style="15"/>
    <col min="3" max="3" width="15.28515625" style="15" customWidth="1"/>
    <col min="4" max="16384" width="9.140625" style="15"/>
  </cols>
  <sheetData>
    <row r="1" spans="1:4">
      <c r="A1" s="14" t="s">
        <v>50</v>
      </c>
    </row>
    <row r="2" spans="1:4">
      <c r="A2" s="16" t="s">
        <v>51</v>
      </c>
    </row>
    <row r="6" spans="1:4" ht="15">
      <c r="A6" t="s">
        <v>63</v>
      </c>
      <c r="B6"/>
      <c r="D6" s="19">
        <v>0.36</v>
      </c>
    </row>
  </sheetData>
  <hyperlinks>
    <hyperlink ref="A2" r:id="rId1" xr:uid="{00000000-0004-0000-09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defaultColWidth="8.7109375" defaultRowHeight="15"/>
  <sheetData>
    <row r="1" spans="1:1">
      <c r="A1" s="13" t="s">
        <v>44</v>
      </c>
    </row>
    <row r="25" spans="2:5">
      <c r="B25" t="s">
        <v>41</v>
      </c>
      <c r="E25" s="10">
        <v>0.35</v>
      </c>
    </row>
    <row r="26" spans="2:5">
      <c r="B26" t="s">
        <v>42</v>
      </c>
      <c r="E26" s="10">
        <f>1-E27/E25</f>
        <v>0.19999999999999984</v>
      </c>
    </row>
    <row r="27" spans="2:5">
      <c r="B27" s="5" t="s">
        <v>43</v>
      </c>
      <c r="C27" s="5"/>
      <c r="D27" s="5"/>
      <c r="E27" s="12">
        <v>0.28000000000000003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0"/>
  <sheetViews>
    <sheetView workbookViewId="0">
      <selection activeCell="L28" sqref="K27:L28"/>
    </sheetView>
  </sheetViews>
  <sheetFormatPr defaultColWidth="8.7109375" defaultRowHeight="15"/>
  <sheetData>
    <row r="30" spans="2:2">
      <c r="B30" t="s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2"/>
  <sheetViews>
    <sheetView topLeftCell="A52" workbookViewId="0">
      <selection activeCell="D82" sqref="D82"/>
    </sheetView>
  </sheetViews>
  <sheetFormatPr defaultColWidth="8.7109375" defaultRowHeight="15"/>
  <sheetData>
    <row r="2" spans="1:1">
      <c r="A2" t="s">
        <v>24</v>
      </c>
    </row>
    <row r="76" spans="2:6">
      <c r="C76" t="s">
        <v>15</v>
      </c>
    </row>
    <row r="77" spans="2:6">
      <c r="C77" t="s">
        <v>16</v>
      </c>
    </row>
    <row r="78" spans="2:6">
      <c r="B78" t="s">
        <v>20</v>
      </c>
      <c r="C78" t="s">
        <v>17</v>
      </c>
      <c r="D78">
        <f>0.235*44</f>
        <v>10.34</v>
      </c>
      <c r="E78" t="s">
        <v>18</v>
      </c>
      <c r="F78" t="s">
        <v>19</v>
      </c>
    </row>
    <row r="80" spans="2:6">
      <c r="B80" t="s">
        <v>21</v>
      </c>
      <c r="C80" t="s">
        <v>22</v>
      </c>
      <c r="D80">
        <v>3.6</v>
      </c>
      <c r="E80" t="s">
        <v>18</v>
      </c>
    </row>
    <row r="82" spans="3:4">
      <c r="C82" s="8" t="s">
        <v>23</v>
      </c>
      <c r="D82" s="9">
        <f>D80/D78</f>
        <v>0.34816247582205029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D16" sqref="D16"/>
    </sheetView>
  </sheetViews>
  <sheetFormatPr defaultColWidth="8.7109375" defaultRowHeight="15"/>
  <sheetData>
    <row r="1" spans="1:1">
      <c r="A1" t="s">
        <v>89</v>
      </c>
    </row>
    <row r="2" spans="1:1">
      <c r="A2" s="33" t="s">
        <v>90</v>
      </c>
    </row>
  </sheetData>
  <hyperlinks>
    <hyperlink ref="A2" r:id="rId1" xr:uid="{00000000-0004-0000-04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REFS</vt:lpstr>
      <vt:lpstr>FIN_ETA</vt:lpstr>
      <vt:lpstr>Calcs</vt:lpstr>
      <vt:lpstr>Bond 1963</vt:lpstr>
      <vt:lpstr>Rhodes_2020</vt:lpstr>
      <vt:lpstr>Reistad 1975</vt:lpstr>
      <vt:lpstr>Agenjos 2009</vt:lpstr>
      <vt:lpstr>Babel 2016</vt:lpstr>
      <vt:lpstr>Wang_2014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2022-07-06T11:39:42Z</dcterms:modified>
</cp:coreProperties>
</file>