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Domestic_aircraft\"/>
    </mc:Choice>
  </mc:AlternateContent>
  <xr:revisionPtr revIDLastSave="0" documentId="13_ncr:1_{E14090C4-FAC5-40F1-B8AE-BD6D938C8AE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8" r:id="rId1"/>
    <sheet name="FIN_ETA" sheetId="4" r:id="rId2"/>
    <sheet name="Calcs" sheetId="10" r:id="rId3"/>
    <sheet name="Epstein_2014" sheetId="9" r:id="rId4"/>
    <sheet name="Babikian_2002" sheetId="7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0">[1]TABLE1a!$U$1:$U$7</definedName>
    <definedName name="\a">!#REF!</definedName>
    <definedName name="\b">#N/A</definedName>
    <definedName name="\p">[1]TABLE1a!$P$1</definedName>
    <definedName name="\s">!#REF!</definedName>
    <definedName name="\t">[1]TABLE1a!$U$3:$U$3</definedName>
    <definedName name="\z">!#REF!</definedName>
    <definedName name="_1.2__Average_distance_travelled_by_mode_of_travel__1975_76__1985_86_and_1993_95" localSheetId="3">#REF!</definedName>
    <definedName name="_1.2__Average_distance_travelled_by_mode_of_travel__1975_76__1985_86_and_1993_95">#REF!</definedName>
    <definedName name="_1981" localSheetId="3">#REF!</definedName>
    <definedName name="_1981">#REF!</definedName>
    <definedName name="_PRv2">!#REF!</definedName>
    <definedName name="_PUv2">!#REF!</definedName>
    <definedName name="_QU1">!#REF!</definedName>
    <definedName name="_QU10">!#REF!</definedName>
    <definedName name="_QU11">!#REF!</definedName>
    <definedName name="_QU12">!#REF!</definedName>
    <definedName name="_QU13">!#REF!</definedName>
    <definedName name="_QU14">!#REF!</definedName>
    <definedName name="_QU15">!#REF!</definedName>
    <definedName name="_QU16">!#REF!</definedName>
    <definedName name="_qu17">!#REF!</definedName>
    <definedName name="_QU2">!#REF!</definedName>
    <definedName name="_QU3">!#REF!</definedName>
    <definedName name="_QU4">!#REF!</definedName>
    <definedName name="_QU5">!#REF!</definedName>
    <definedName name="_QU6">!#REF!</definedName>
    <definedName name="_QU7">!#REF!</definedName>
    <definedName name="_QU8">!#REF!</definedName>
    <definedName name="_QU9">!#REF!</definedName>
    <definedName name="_tab13" localSheetId="3">#REF!</definedName>
    <definedName name="_tab13">#REF!</definedName>
    <definedName name="_tab13n">#REF!</definedName>
    <definedName name="_tab14" localSheetId="3">#REF!</definedName>
    <definedName name="_tab14">#REF!</definedName>
    <definedName name="_TAB2">!#REF!</definedName>
    <definedName name="_TAB9">!#REF!</definedName>
    <definedName name="_TRv2">!#REF!</definedName>
    <definedName name="_tuv2">!#REF!</definedName>
    <definedName name="_Yr01">!#REF!</definedName>
    <definedName name="_Yr02">!#REF!</definedName>
    <definedName name="a_lf">'[2]Manual labor'!$D$27</definedName>
    <definedName name="a_ml">'[2]Manual labor'!$D$36</definedName>
    <definedName name="activeCell" localSheetId="3">#REF!</definedName>
    <definedName name="activeCell">#REF!</definedName>
    <definedName name="ALL">#N/A</definedName>
    <definedName name="alpha_l">'[2]World Bank Employment Data'!$D$37</definedName>
    <definedName name="alpha_m">'[2]World Bank Employment Data'!$D$48</definedName>
    <definedName name="ANNBELGIUM">[1]TABLE5!$D$5:$D$12</definedName>
    <definedName name="ANNDVR">[1]TABLE4AL!$D$6:$D$12</definedName>
    <definedName name="ANNENG">[1]TABLE4AL!$F$6:$F$12</definedName>
    <definedName name="ANNFORIEGN">[1]TABLE1a!$P$37:$P$37</definedName>
    <definedName name="ANNFRANCE">[1]TABLE5!$B$5:$B$12</definedName>
    <definedName name="ANNL">[1]TABLE5!$F$5:$F$12</definedName>
    <definedName name="ANNOTHER">[1]TABLE5!$J$5:$J$12</definedName>
    <definedName name="ANNSE">[1]TABLE4AL!$B$6:$B$12</definedName>
    <definedName name="ANNUAL" localSheetId="3">#REF!</definedName>
    <definedName name="ANNUAL">#REF!</definedName>
    <definedName name="ANNUK">[1]TABLE1a!$E$8:$E$14</definedName>
    <definedName name="ANNUT">[1]TABLE1a!$M$8:$M$14</definedName>
    <definedName name="b_lf">'[2]Manual labor'!$D$28</definedName>
    <definedName name="b_ml">'[2]Manual labor'!$D$37</definedName>
    <definedName name="BARQTR" localSheetId="3">#REF!</definedName>
    <definedName name="BARQTR">#REF!</definedName>
    <definedName name="BELGIUM" localSheetId="3">#REF!</definedName>
    <definedName name="BELGIUM">#REF!</definedName>
    <definedName name="BOTO">!#REF!</definedName>
    <definedName name="BOTO2">!#REF!</definedName>
    <definedName name="BULL">#N/A</definedName>
    <definedName name="CAMARA">[1]TABLE1a!$P$4</definedName>
    <definedName name="CategoryTitle" localSheetId="3">#REF!</definedName>
    <definedName name="CategoryTitle">#REF!</definedName>
    <definedName name="CLONE">[1]TABLE1a!$P$6</definedName>
    <definedName name="constant_l">'[2]World Bank Employment Data'!$D$38</definedName>
    <definedName name="constant_m">'[2]World Bank Employment Data'!$D$49</definedName>
    <definedName name="COP_max" localSheetId="2">'[3]Domestic refrigeration'!$B$12</definedName>
    <definedName name="COP_max" localSheetId="3">'[3]Domestic refrigeration'!$B$12</definedName>
    <definedName name="COP_max">'[4]Domestic refrigeration'!$B$12</definedName>
    <definedName name="d">#REF!</definedName>
    <definedName name="DASH">!#REF!</definedName>
    <definedName name="Data_col1">!#REF!</definedName>
    <definedName name="DEFLATOR" localSheetId="3">#REF!</definedName>
    <definedName name="DEFLATOR">#REF!</definedName>
    <definedName name="delta_t">'[2]Manual labor'!$E$2:$BF$2</definedName>
    <definedName name="deltaE_feed_E_consumed_head">'[2]GH Feed'!$B$57</definedName>
    <definedName name="deltaE_food" localSheetId="2">#REF!</definedName>
    <definedName name="deltaE_food" localSheetId="3">#REF!</definedName>
    <definedName name="deltaE_food">#REF!</definedName>
    <definedName name="dgdsfyh" localSheetId="3">#REF!</definedName>
    <definedName name="dgdsfyh">#REF!</definedName>
    <definedName name="DK" localSheetId="3">#REF!</definedName>
    <definedName name="DK">#REF!</definedName>
    <definedName name="DNK_D" localSheetId="3">#REF!</definedName>
    <definedName name="DNK_D">#REF!</definedName>
    <definedName name="DOVER">#N/A</definedName>
    <definedName name="E_consumed_head">'[2]GH Feed'!$B$55</definedName>
    <definedName name="Ef_feed">'[2]GH Feed'!$E$5:$AU$5</definedName>
    <definedName name="Ef_food">'[5]5 GB Food'!$R$13:$BH$13</definedName>
    <definedName name="EIRE" localSheetId="3">#REF!</definedName>
    <definedName name="EIRE">#REF!</definedName>
    <definedName name="ENGLISH">#N/A</definedName>
    <definedName name="Ep_feed">'[2]GH Feed'!$E$4:$AU$4</definedName>
    <definedName name="Ep_S_feed_2000">'[2]GH Feed'!$Q$74</definedName>
    <definedName name="Ep_tot_cap_2000" localSheetId="2">#REF!</definedName>
    <definedName name="Ep_tot_cap_2000" localSheetId="3">#REF!</definedName>
    <definedName name="Ep_tot_cap_2000">#REF!</definedName>
    <definedName name="eta_charcoal" localSheetId="2">[6]Afrane_2012!$B$6</definedName>
    <definedName name="eta_charcoal" localSheetId="3">[6]Afrane_2012!$B$6</definedName>
    <definedName name="eta_charcoal">'[4]Stove efficiencies'!$B$6</definedName>
    <definedName name="eta_firewood">'[4]Stove efficiencies'!$B$5</definedName>
    <definedName name="eta_kerosene">'[4]Stove efficiencies'!$B$7</definedName>
    <definedName name="eta_LPG">'[4]Stove efficiencies'!$B$8</definedName>
    <definedName name="Eu_feed">'[2]GH Feed'!$E$6:$AU$6</definedName>
    <definedName name="Eu_ME">'[5]5 GB Food'!$B$48</definedName>
    <definedName name="exchange_rate">!#REF!</definedName>
    <definedName name="fbegyear" localSheetId="3">#REF!</definedName>
    <definedName name="fbegyear">#REF!</definedName>
    <definedName name="fendyear">[7]Year!$B$3</definedName>
    <definedName name="FL" localSheetId="3">#REF!</definedName>
    <definedName name="FL">#REF!</definedName>
    <definedName name="Footnotes" localSheetId="3">#REF!</definedName>
    <definedName name="Footnotes">#REF!</definedName>
    <definedName name="FOREIGN">[1]TABLE1a!$P$38:$P$52</definedName>
    <definedName name="FRANCE" localSheetId="3">#REF!</definedName>
    <definedName name="FRANCE">#REF!</definedName>
    <definedName name="FU_subdays">'[2]GH Feed'!$B$49</definedName>
    <definedName name="FU_workdays">'[2]GH Feed'!$B$48</definedName>
    <definedName name="fyear">[7]c11!$D$42</definedName>
    <definedName name="GE_cap_2000">'[5]5 GB Food'!$G$28</definedName>
    <definedName name="GEOG9703">!#REF!</definedName>
    <definedName name="GERMANY" localSheetId="3">#REF!</definedName>
    <definedName name="GERMANY">#REF!</definedName>
    <definedName name="GraphData">'[8]TIS-INDEX'!$B$13:$Q$44,'[8]TIS-INDEX'!$E$9:$R$9</definedName>
    <definedName name="GraphTitle" localSheetId="3">#REF!</definedName>
    <definedName name="GraphTitle">#REF!</definedName>
    <definedName name="ITALY" localSheetId="3">#REF!</definedName>
    <definedName name="ITALY">#REF!</definedName>
    <definedName name="lf_1984">'[2]Manual labor'!$AC$25</definedName>
    <definedName name="Lon">!#REF!</definedName>
    <definedName name="ME_cap_2000">'[5]5 GB Food'!$G$27</definedName>
    <definedName name="MIN">!#REF!</definedName>
    <definedName name="mincheck">!#REF!</definedName>
    <definedName name="ml_1984">'[2]Manual labor'!$AC$34</definedName>
    <definedName name="Month">[9]DATA!$D$2</definedName>
    <definedName name="Month_RL">[10]DATA!$D$2</definedName>
    <definedName name="MonthAndYear">[11]Data!$K$16</definedName>
    <definedName name="MonthAndYear_RL">[12]Data!$K$16</definedName>
    <definedName name="MonthName">#REF!</definedName>
    <definedName name="MonthName_MV">#REF!</definedName>
    <definedName name="MonthName_MV2">#REF!</definedName>
    <definedName name="MonthName_MV3">#REF!</definedName>
    <definedName name="MonthName_RL">#REF!</definedName>
    <definedName name="MonthNum">#REF!</definedName>
    <definedName name="MonthNum_MV">#REF!</definedName>
    <definedName name="MonthNum_MV2">#REF!</definedName>
    <definedName name="MonthNum_MV3">#REF!</definedName>
    <definedName name="MonthNum_RL">#REF!</definedName>
    <definedName name="MonthTable">#REF!</definedName>
    <definedName name="MonthTable_MV">#REF!</definedName>
    <definedName name="MonthTable_MV2">#REF!</definedName>
    <definedName name="MonthTable_MV3">#REF!</definedName>
    <definedName name="MonthTable_RL">#REF!</definedName>
    <definedName name="N_DA">'[2]GH Feed'!$E$3:$AU$3</definedName>
    <definedName name="N_ml" localSheetId="2">#REF!</definedName>
    <definedName name="N_ml" localSheetId="3">#REF!</definedName>
    <definedName name="N_ml">#REF!</definedName>
    <definedName name="name">!#REF!</definedName>
    <definedName name="NLS" localSheetId="3">#REF!</definedName>
    <definedName name="NLS">#REF!</definedName>
    <definedName name="NONEC" localSheetId="3">#REF!</definedName>
    <definedName name="NONEC">#REF!</definedName>
    <definedName name="NORTHSEA">#N/A</definedName>
    <definedName name="OldData" localSheetId="3">#REF!</definedName>
    <definedName name="OldData">#REF!</definedName>
    <definedName name="OTHER">#N/A</definedName>
    <definedName name="OTHEREC" localSheetId="3">#REF!</definedName>
    <definedName name="OTHEREC">#REF!</definedName>
    <definedName name="phi_Combustible_renewables" localSheetId="2">[3]phi_heat!$C$17</definedName>
    <definedName name="phi_Combustible_renewables" localSheetId="3">[3]phi_heat!$C$17</definedName>
    <definedName name="phi_Combustible_renewables">[13]phi_heat!$C$17</definedName>
    <definedName name="phi_Electricity" localSheetId="2">[3]phi_heat!$C$28</definedName>
    <definedName name="phi_Electricity" localSheetId="3">[3]phi_heat!$C$28</definedName>
    <definedName name="phi_Electricity">[13]phi_heat!$C$28</definedName>
    <definedName name="phi_Feed" localSheetId="2">[3]phi_heat!$C$27</definedName>
    <definedName name="phi_Feed" localSheetId="3">[3]phi_heat!$C$27</definedName>
    <definedName name="phi_Feed">[13]phi_heat!$C$27</definedName>
    <definedName name="phi_Food" localSheetId="2">[3]phi_heat!$C$26</definedName>
    <definedName name="phi_Food" localSheetId="3">[3]phi_heat!$C$26</definedName>
    <definedName name="phi_Food">[13]phi_heat!$C$26</definedName>
    <definedName name="phi_HTH.600.C">[3]phi_heat!$C$10</definedName>
    <definedName name="phi_Hydro" localSheetId="2">[3]phi_heat!$C$19</definedName>
    <definedName name="phi_Hydro" localSheetId="3">[3]phi_heat!$C$19</definedName>
    <definedName name="phi_Hydro">[13]phi_heat!$C$19</definedName>
    <definedName name="phi_LTH.neg20.C">[3]phi_heat!$C$6</definedName>
    <definedName name="phi_MTH.100.C">[3]phi_heat!$C$8</definedName>
    <definedName name="phi_MTH.200.C" localSheetId="2">[3]phi_heat!$C$9</definedName>
    <definedName name="phi_MTH.200.C" localSheetId="3">[3]phi_heat!$C$9</definedName>
    <definedName name="phi_MTH.200.C">'[5]3 Heat eta and phi'!$D$10</definedName>
    <definedName name="phi_Natural_gas" localSheetId="2">[3]phi_heat!$C$15</definedName>
    <definedName name="phi_Natural_gas" localSheetId="3">[3]phi_heat!$C$15</definedName>
    <definedName name="phi_Natural_gas">[13]phi_heat!$C$15</definedName>
    <definedName name="phi_Oil_and_oil_products" localSheetId="2">[3]phi_heat!$C$16</definedName>
    <definedName name="phi_Oil_and_oil_products" localSheetId="3">[3]phi_heat!$C$16</definedName>
    <definedName name="phi_Oil_and_oil_products">[13]phi_heat!$C$16</definedName>
    <definedName name="phi_Phytomass" localSheetId="2">[3]phi_heat!$C$29</definedName>
    <definedName name="phi_Phytomass" localSheetId="3">[3]phi_heat!$C$29</definedName>
    <definedName name="phi_Phytomass">[13]phi_heat!$C$29</definedName>
    <definedName name="PIE" localSheetId="3">#REF!</definedName>
    <definedName name="PIE">#REF!</definedName>
    <definedName name="PM">"['file:///C:/temp/Working%20files/6.11.9%20DW%20LHA%20&amp;%20HA%20roads%20casulties_1WIP.xls'#$Sheet1.$K$1:.$S$13]"</definedName>
    <definedName name="PR">!#REF!</definedName>
    <definedName name="_xlnm.Print_Area" localSheetId="3">#REF!</definedName>
    <definedName name="_xlnm.Print_Area">#REF!</definedName>
    <definedName name="Print_Area_MI">[1]TABLE1a!$A$1:$O$37</definedName>
    <definedName name="PU">!#REF!</definedName>
    <definedName name="PUBLISH_Print_Area" localSheetId="3">#REF!</definedName>
    <definedName name="PUBLISH_Print_Area">#REF!</definedName>
    <definedName name="PUBLISH1998_Print_Area" localSheetId="3">#REF!</definedName>
    <definedName name="PUBLISH1998_Print_Area">#REF!</definedName>
    <definedName name="qryNonEUBreakdown" localSheetId="3">#REF!</definedName>
    <definedName name="qryNonEUBreakdown">#REF!</definedName>
    <definedName name="QUARTER" localSheetId="3">#REF!</definedName>
    <definedName name="QUARTER">#REF!</definedName>
    <definedName name="R_">!#REF!</definedName>
    <definedName name="ratio_asses">'[2]Draught Animals'!$V$46</definedName>
    <definedName name="ratio_cattle">'[2]Draught Animals'!$Y$46</definedName>
    <definedName name="ratio_horses">'[2]Draught Animals'!$Z$46</definedName>
    <definedName name="region">!#REF!</definedName>
    <definedName name="S_food" localSheetId="2">#REF!</definedName>
    <definedName name="S_food" localSheetId="3">#REF!</definedName>
    <definedName name="S_food">#REF!</definedName>
    <definedName name="S_food_2000" localSheetId="2">#REF!</definedName>
    <definedName name="S_food_2000" localSheetId="3">#REF!</definedName>
    <definedName name="S_food_2000">#REF!</definedName>
    <definedName name="S_food_S_food_2000" localSheetId="2">#REF!</definedName>
    <definedName name="S_food_S_food_2000" localSheetId="3">#REF!</definedName>
    <definedName name="S_food_S_food_2000">#REF!</definedName>
    <definedName name="SPAIN" localSheetId="3">#REF!</definedName>
    <definedName name="SPAIN">#REF!</definedName>
    <definedName name="T_0_ref" localSheetId="2">'[3]Domestic refrigeration'!$B$10</definedName>
    <definedName name="T_0_ref" localSheetId="3">'[3]Domestic refrigeration'!$B$10</definedName>
    <definedName name="T_0_ref">'[4]Domestic refrigeration'!$B$10</definedName>
    <definedName name="T_ref" localSheetId="2">'[3]Domestic refrigeration'!$B$11</definedName>
    <definedName name="T_ref" localSheetId="3">'[3]Domestic refrigeration'!$B$11</definedName>
    <definedName name="T_ref">'[4]Domestic refrigeration'!$B$11</definedName>
    <definedName name="tab">[14]TABLE1a!$U$3:$U$3</definedName>
    <definedName name="TAB4ALL">#N/A</definedName>
    <definedName name="TAB4PV">#N/A</definedName>
    <definedName name="TAB4UT">#N/A</definedName>
    <definedName name="TAB5cQT">!#REF!</definedName>
    <definedName name="TableTitle" localSheetId="3">#REF!</definedName>
    <definedName name="TableTitle">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emp02">!#REF!</definedName>
    <definedName name="testing" localSheetId="3">#REF!</definedName>
    <definedName name="testing">#REF!</definedName>
    <definedName name="TM">"['file:///C:/temp/Working%20files/6.11.9%20DW%20LHA%20&amp;%20HA%20roads%20casulties_1WIP.xls'#$Sheet1.$A$1:.$I$119]"</definedName>
    <definedName name="TOP">!#REF!</definedName>
    <definedName name="TR">"['file:///C:/temp/Working%20files/6.11.9%20DW%20LHA%20&amp;%20HA%20roads%20casulties_1WIP.xls'#$Sheet1.$U$1:.$AB$146]"</definedName>
    <definedName name="TU">"['file:///C:/temp/Working%20files/6.11.9%20DW%20LHA%20&amp;%20HA%20roads%20casulties_1WIP.xls'#$Sheet1.$AC$1:.$AJ$133]"</definedName>
    <definedName name="UK">#N/A</definedName>
    <definedName name="USA_Elec_Eta">#REF!</definedName>
    <definedName name="UT">#N/A</definedName>
    <definedName name="v">!#REF!</definedName>
    <definedName name="ValueTitle" localSheetId="3">#REF!</definedName>
    <definedName name="ValueTitle">#REF!</definedName>
    <definedName name="w" localSheetId="2">#REF!</definedName>
    <definedName name="w" localSheetId="3">#REF!</definedName>
    <definedName name="w">#REF!</definedName>
    <definedName name="w_feed">'[2]GH Feed'!$O$40</definedName>
    <definedName name="Year">#REF!</definedName>
    <definedName name="Year_Food" localSheetId="2">#REF!</definedName>
    <definedName name="Year_Food" localSheetId="3">#REF!</definedName>
    <definedName name="Year_Food">#REF!</definedName>
    <definedName name="Year_MV">#REF!</definedName>
    <definedName name="Year_MV2">#REF!</definedName>
    <definedName name="Year_MV3">#REF!</definedName>
    <definedName name="Year_RL">#REF!</definedName>
    <definedName name="Yr00">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9" l="1"/>
  <c r="C63" i="10" s="1"/>
  <c r="E6" i="9"/>
  <c r="C18" i="10" s="1"/>
  <c r="C19" i="10" l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8" i="10"/>
  <c r="C5" i="10"/>
  <c r="C14" i="10"/>
  <c r="C10" i="10"/>
  <c r="C7" i="10"/>
  <c r="C4" i="10"/>
  <c r="C17" i="10"/>
  <c r="C13" i="10"/>
  <c r="C9" i="10"/>
  <c r="T28" i="9"/>
  <c r="T27" i="9"/>
  <c r="T29" i="9" s="1"/>
  <c r="V29" i="9"/>
  <c r="U29" i="9"/>
  <c r="C11" i="10" l="1"/>
  <c r="C15" i="10"/>
  <c r="C6" i="10"/>
  <c r="C12" i="10"/>
  <c r="C16" i="10"/>
  <c r="C3" i="10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6" i="7"/>
  <c r="G11" i="10" l="1"/>
  <c r="G8" i="10" l="1"/>
  <c r="G9" i="10"/>
  <c r="G10" i="10"/>
  <c r="G12" i="10"/>
  <c r="G13" i="10" l="1"/>
  <c r="G14" i="10" l="1"/>
  <c r="G15" i="10" l="1"/>
  <c r="G16" i="10" l="1"/>
  <c r="G17" i="10" l="1"/>
  <c r="G18" i="10" l="1"/>
  <c r="G19" i="10" l="1"/>
  <c r="G20" i="10" l="1"/>
  <c r="G21" i="10" l="1"/>
  <c r="G22" i="10" l="1"/>
  <c r="G23" i="10" l="1"/>
  <c r="G24" i="10" l="1"/>
  <c r="G25" i="10" l="1"/>
  <c r="G26" i="10" l="1"/>
  <c r="G27" i="10" l="1"/>
  <c r="G28" i="10" l="1"/>
  <c r="G29" i="10" l="1"/>
  <c r="G30" i="10" l="1"/>
  <c r="G31" i="10" l="1"/>
  <c r="G32" i="10" l="1"/>
  <c r="G33" i="10" l="1"/>
  <c r="G34" i="10" l="1"/>
  <c r="G35" i="10" l="1"/>
  <c r="G36" i="10" l="1"/>
  <c r="G37" i="10" l="1"/>
  <c r="G38" i="10" l="1"/>
  <c r="G39" i="10" l="1"/>
  <c r="G40" i="10" l="1"/>
  <c r="G41" i="10" l="1"/>
  <c r="G42" i="10" l="1"/>
  <c r="G43" i="10" l="1"/>
  <c r="G57" i="10" s="1"/>
  <c r="G44" i="10" l="1"/>
  <c r="G45" i="10" l="1"/>
  <c r="G46" i="10" l="1"/>
  <c r="G47" i="10" l="1"/>
  <c r="G48" i="10" l="1"/>
  <c r="G49" i="10" l="1"/>
  <c r="G50" i="10" l="1"/>
  <c r="G51" i="10" l="1"/>
  <c r="G52" i="10" l="1"/>
  <c r="G53" i="10" l="1"/>
  <c r="G54" i="10" l="1"/>
  <c r="G55" i="10" l="1"/>
  <c r="G56" i="10" l="1"/>
  <c r="G58" i="10" l="1"/>
  <c r="G59" i="10" l="1"/>
  <c r="G60" i="10" l="1"/>
  <c r="G61" i="10" l="1"/>
  <c r="G62" i="10" l="1"/>
  <c r="G63" i="10" l="1"/>
  <c r="G7" i="10" l="1"/>
  <c r="G6" i="10" l="1"/>
  <c r="G5" i="10" l="1"/>
  <c r="G3" i="10" l="1"/>
  <c r="G4" i="10"/>
  <c r="H2" i="4" l="1" a="1"/>
  <c r="H2" i="4" s="1"/>
  <c r="BF2" i="4" l="1"/>
  <c r="AC2" i="4"/>
  <c r="AF2" i="4"/>
  <c r="AK2" i="4"/>
  <c r="AB2" i="4"/>
  <c r="BL2" i="4"/>
  <c r="Q2" i="4"/>
  <c r="BD2" i="4"/>
  <c r="AP2" i="4"/>
  <c r="U2" i="4"/>
  <c r="AM2" i="4"/>
  <c r="BB2" i="4"/>
  <c r="AX2" i="4"/>
  <c r="R2" i="4"/>
  <c r="BO2" i="4"/>
  <c r="M2" i="4"/>
  <c r="BE2" i="4"/>
  <c r="L2" i="4"/>
  <c r="AV2" i="4"/>
  <c r="AI2" i="4"/>
  <c r="BG2" i="4"/>
  <c r="T2" i="4"/>
  <c r="BK2" i="4"/>
  <c r="AO2" i="4"/>
  <c r="BH2" i="4"/>
  <c r="AN2" i="4"/>
  <c r="AG2" i="4"/>
  <c r="AZ2" i="4"/>
  <c r="I2" i="4"/>
  <c r="AD2" i="4"/>
  <c r="BM2" i="4"/>
  <c r="K2" i="4"/>
  <c r="AR2" i="4"/>
  <c r="BA2" i="4"/>
  <c r="O2" i="4"/>
  <c r="X2" i="4"/>
  <c r="J2" i="4"/>
  <c r="N2" i="4"/>
  <c r="AT2" i="4"/>
  <c r="AH2" i="4"/>
  <c r="AY2" i="4"/>
  <c r="P2" i="4"/>
  <c r="AL2" i="4"/>
  <c r="AW2" i="4"/>
  <c r="BC2" i="4"/>
  <c r="AE2" i="4"/>
  <c r="S2" i="4"/>
  <c r="AQ2" i="4"/>
  <c r="W2" i="4"/>
  <c r="Z2" i="4"/>
  <c r="AA2" i="4"/>
  <c r="BI2" i="4"/>
  <c r="BN2" i="4"/>
  <c r="V2" i="4"/>
  <c r="AU2" i="4"/>
  <c r="Y2" i="4"/>
  <c r="BP2" i="4"/>
  <c r="AJ2" i="4"/>
  <c r="AS2" i="4"/>
  <c r="BJ2" i="4"/>
</calcChain>
</file>

<file path=xl/sharedStrings.xml><?xml version="1.0" encoding="utf-8"?>
<sst xmlns="http://schemas.openxmlformats.org/spreadsheetml/2006/main" count="218" uniqueCount="61">
  <si>
    <t>Machine</t>
  </si>
  <si>
    <t>Country</t>
  </si>
  <si>
    <t>Eu.product</t>
  </si>
  <si>
    <t>Source/Method</t>
  </si>
  <si>
    <t>World</t>
  </si>
  <si>
    <t>Energy.type</t>
  </si>
  <si>
    <t>Last.stage</t>
  </si>
  <si>
    <t>Method</t>
  </si>
  <si>
    <t>E</t>
  </si>
  <si>
    <t>Final</t>
  </si>
  <si>
    <t>PCM</t>
  </si>
  <si>
    <t>Quantity</t>
  </si>
  <si>
    <t>eta.fu</t>
  </si>
  <si>
    <t>Domestic aircraft</t>
  </si>
  <si>
    <t>Babikian et al (2002) - The historical fuel efficiency characteristics of regional aircraft from technological, operational, and cost perspectives</t>
  </si>
  <si>
    <t>https://doi.org/10.1016/S0969-6997%2802%2900020-0</t>
  </si>
  <si>
    <t>@article{babikian2002historical,</t>
  </si>
  <si>
    <t xml:space="preserve">  title={The historical fuel efficiency characteristics of regional aircraft from technological, operational, and cost perspectives},</t>
  </si>
  <si>
    <t xml:space="preserve">  author={Babikian, Raffi and Lukachko, Stephen P and Waitz, Ian A},</t>
  </si>
  <si>
    <t xml:space="preserve">  journal={Journal of Air Transport Management},</t>
  </si>
  <si>
    <t xml:space="preserve">  volume={8},</t>
  </si>
  <si>
    <t xml:space="preserve">  number={6},</t>
  </si>
  <si>
    <t xml:space="preserve">  pages={389--400},</t>
  </si>
  <si>
    <t xml:space="preserve">  year={2002},</t>
  </si>
  <si>
    <t xml:space="preserve">  publisher={Elsevier},</t>
  </si>
  <si>
    <t xml:space="preserve">  DOI={https://doi.org/10.1016/S0969-6997(02)00020-0}</t>
  </si>
  <si>
    <t>}</t>
  </si>
  <si>
    <t>Epstein (2014) - Aeropropulsion for Commercial Aviation in the Twenty-First Century and Research Directions Needed</t>
  </si>
  <si>
    <t>https://arc.aiaa.org/doi/pdf/10.2514/1.J052713</t>
  </si>
  <si>
    <t>Year</t>
  </si>
  <si>
    <t>Efficiency [-]</t>
  </si>
  <si>
    <t>@article{epstein2014aeropropulsion,</t>
  </si>
  <si>
    <t xml:space="preserve">  title={Aeropropulsion for commercial aviation in the twenty-first century and research directions needed},</t>
  </si>
  <si>
    <t xml:space="preserve">  author={Epstein, Alan H},</t>
  </si>
  <si>
    <t xml:space="preserve">  journal={AIAA journal},</t>
  </si>
  <si>
    <t xml:space="preserve">  volume={52},</t>
  </si>
  <si>
    <t xml:space="preserve">  number={5},</t>
  </si>
  <si>
    <t xml:space="preserve">  pages={901--911},</t>
  </si>
  <si>
    <t xml:space="preserve">  year={2014},</t>
  </si>
  <si>
    <t xml:space="preserve">  publisher={American Institute of Aeronautics and Astronautics},</t>
  </si>
  <si>
    <t xml:space="preserve">  doi={https://doi.org/10.2514/1.J052713}</t>
  </si>
  <si>
    <t>Unit</t>
  </si>
  <si>
    <t>Regional Aircraft Fleet</t>
  </si>
  <si>
    <t>Large Aircraft Fleet</t>
  </si>
  <si>
    <t>Regional:Large Ratio [-]</t>
  </si>
  <si>
    <t>International aircraft</t>
  </si>
  <si>
    <t>Energy Intensity [MJ/Available Seat km (ASK)]</t>
  </si>
  <si>
    <t>Epstein (2014)</t>
  </si>
  <si>
    <t>Linear interpolation</t>
  </si>
  <si>
    <t>Linear extrapolation</t>
  </si>
  <si>
    <t>Quotient of International aircraft and regional:international ratio</t>
  </si>
  <si>
    <t>Indexed to international aircraft</t>
  </si>
  <si>
    <t>Thermal efficiency</t>
  </si>
  <si>
    <t>propulsive efficiency</t>
  </si>
  <si>
    <t>total efficiency</t>
  </si>
  <si>
    <t xml:space="preserve">Figure 14 - Trend line data points </t>
  </si>
  <si>
    <t>Thermal Efficiency [-]</t>
  </si>
  <si>
    <t>Propulsive Efficiency [-]</t>
  </si>
  <si>
    <t>Total Efficiency [-]</t>
  </si>
  <si>
    <t>WRLD</t>
  </si>
  <si>
    <t>AirP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</si>
</sst>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indexed="12"/>
      <name val="Arial"/>
      <family val="2"/>
    </font>
    <font>
      <u/>
      <sz val="8.1999999999999993"/>
      <color indexed="12"/>
      <name val="Times New Roman"/>
      <family val="1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10" fillId="0" borderId="0" applyNumberFormat="0" applyFill="0" applyBorder="0" applyAlignment="0" applyProtection="0"/>
    <xf numFmtId="0" fontId="12" fillId="0" borderId="0"/>
    <xf numFmtId="9" fontId="16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2"/>
    <xf numFmtId="0" fontId="7" fillId="0" borderId="0" xfId="4" applyAlignment="1" applyProtection="1"/>
    <xf numFmtId="0" fontId="9" fillId="0" borderId="1" xfId="5" applyFont="1" applyBorder="1"/>
    <xf numFmtId="0" fontId="9" fillId="0" borderId="1" xfId="5" applyFont="1" applyBorder="1" applyAlignment="1">
      <alignment horizontal="center"/>
    </xf>
    <xf numFmtId="0" fontId="4" fillId="0" borderId="0" xfId="2" applyAlignment="1">
      <alignment horizontal="center"/>
    </xf>
    <xf numFmtId="10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6"/>
    <xf numFmtId="0" fontId="10" fillId="0" borderId="0" xfId="7"/>
    <xf numFmtId="0" fontId="5" fillId="3" borderId="0" xfId="6" applyFont="1" applyFill="1"/>
    <xf numFmtId="0" fontId="4" fillId="3" borderId="0" xfId="6" applyFill="1"/>
    <xf numFmtId="0" fontId="5" fillId="0" borderId="0" xfId="6" applyFont="1" applyAlignment="1">
      <alignment horizontal="center"/>
    </xf>
    <xf numFmtId="0" fontId="4" fillId="0" borderId="0" xfId="6" applyAlignment="1">
      <alignment horizontal="center"/>
    </xf>
    <xf numFmtId="0" fontId="11" fillId="0" borderId="0" xfId="6" applyFont="1" applyAlignment="1">
      <alignment vertical="center"/>
    </xf>
    <xf numFmtId="0" fontId="12" fillId="0" borderId="0" xfId="8" applyAlignment="1">
      <alignment horizontal="center"/>
    </xf>
    <xf numFmtId="0" fontId="13" fillId="4" borderId="0" xfId="8" applyFont="1" applyFill="1" applyAlignment="1">
      <alignment horizontal="left"/>
    </xf>
    <xf numFmtId="0" fontId="12" fillId="4" borderId="0" xfId="8" applyFill="1" applyAlignment="1">
      <alignment horizontal="center"/>
    </xf>
    <xf numFmtId="0" fontId="13" fillId="0" borderId="1" xfId="8" applyFont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3" fillId="5" borderId="0" xfId="8" applyFont="1" applyFill="1" applyAlignment="1">
      <alignment horizontal="left"/>
    </xf>
    <xf numFmtId="0" fontId="12" fillId="5" borderId="0" xfId="8" applyFill="1" applyAlignment="1">
      <alignment horizontal="center"/>
    </xf>
    <xf numFmtId="10" fontId="14" fillId="0" borderId="0" xfId="8" applyNumberFormat="1" applyFont="1" applyAlignment="1">
      <alignment horizontal="center"/>
    </xf>
    <xf numFmtId="0" fontId="14" fillId="0" borderId="0" xfId="8" applyFont="1" applyAlignment="1">
      <alignment horizontal="center"/>
    </xf>
    <xf numFmtId="10" fontId="15" fillId="0" borderId="0" xfId="8" applyNumberFormat="1" applyFont="1" applyAlignment="1">
      <alignment horizontal="center"/>
    </xf>
    <xf numFmtId="0" fontId="4" fillId="0" borderId="0" xfId="6" applyAlignment="1">
      <alignment horizontal="right"/>
    </xf>
    <xf numFmtId="0" fontId="5" fillId="0" borderId="0" xfId="6" applyFont="1" applyAlignment="1">
      <alignment horizontal="right"/>
    </xf>
    <xf numFmtId="2" fontId="4" fillId="6" borderId="0" xfId="6" applyNumberFormat="1" applyFill="1"/>
    <xf numFmtId="0" fontId="4" fillId="6" borderId="0" xfId="6" applyFill="1"/>
    <xf numFmtId="9" fontId="5" fillId="6" borderId="0" xfId="9" applyFont="1" applyFill="1"/>
    <xf numFmtId="10" fontId="4" fillId="0" borderId="0" xfId="6" applyNumberFormat="1" applyAlignment="1">
      <alignment horizontal="center"/>
    </xf>
    <xf numFmtId="0" fontId="1" fillId="0" borderId="0" xfId="2" applyFont="1" applyAlignment="1">
      <alignment horizontal="center"/>
    </xf>
    <xf numFmtId="0" fontId="17" fillId="2" borderId="0" xfId="0" applyFont="1" applyFill="1"/>
  </cellXfs>
  <cellStyles count="10">
    <cellStyle name="Hyperlink" xfId="4" builtinId="8"/>
    <cellStyle name="Hyperlink 2" xfId="3" xr:uid="{00000000-0005-0000-0000-000001000000}"/>
    <cellStyle name="Hyperlink 3" xfId="7" xr:uid="{00000000-0005-0000-0000-000002000000}"/>
    <cellStyle name="Normal" xfId="0" builtinId="0"/>
    <cellStyle name="Normal 2" xfId="1" xr:uid="{00000000-0005-0000-0000-000004000000}"/>
    <cellStyle name="Normal 2 2" xfId="6" xr:uid="{00000000-0005-0000-0000-000005000000}"/>
    <cellStyle name="Normal 2 2 3" xfId="5" xr:uid="{00000000-0005-0000-0000-000006000000}"/>
    <cellStyle name="Normal 2 3" xfId="8" xr:uid="{00000000-0005-0000-0000-000007000000}"/>
    <cellStyle name="Normal 8" xfId="2" xr:uid="{00000000-0005-0000-0000-000008000000}"/>
    <cellStyle name="Percent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2</xdr:row>
      <xdr:rowOff>1</xdr:rowOff>
    </xdr:from>
    <xdr:to>
      <xdr:col>18</xdr:col>
      <xdr:colOff>277146</xdr:colOff>
      <xdr:row>22</xdr:row>
      <xdr:rowOff>116417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381001"/>
          <a:ext cx="5754021" cy="3926416"/>
        </a:xfrm>
        <a:prstGeom prst="rect">
          <a:avLst/>
        </a:prstGeom>
      </xdr:spPr>
    </xdr:pic>
    <xdr:clientData/>
  </xdr:twoCellAnchor>
  <xdr:twoCellAnchor editAs="oneCell">
    <xdr:from>
      <xdr:col>18</xdr:col>
      <xdr:colOff>391584</xdr:colOff>
      <xdr:row>0</xdr:row>
      <xdr:rowOff>105833</xdr:rowOff>
    </xdr:from>
    <xdr:to>
      <xdr:col>28</xdr:col>
      <xdr:colOff>386589</xdr:colOff>
      <xdr:row>21</xdr:row>
      <xdr:rowOff>162476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95917" y="105833"/>
          <a:ext cx="6133338" cy="4057143"/>
        </a:xfrm>
        <a:prstGeom prst="rect">
          <a:avLst/>
        </a:prstGeom>
      </xdr:spPr>
    </xdr:pic>
    <xdr:clientData/>
  </xdr:twoCellAnchor>
  <xdr:twoCellAnchor>
    <xdr:from>
      <xdr:col>19</xdr:col>
      <xdr:colOff>391583</xdr:colOff>
      <xdr:row>4</xdr:row>
      <xdr:rowOff>95252</xdr:rowOff>
    </xdr:from>
    <xdr:to>
      <xdr:col>26</xdr:col>
      <xdr:colOff>412750</xdr:colOff>
      <xdr:row>4</xdr:row>
      <xdr:rowOff>105833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4509750" y="857252"/>
          <a:ext cx="4318000" cy="10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26</xdr:row>
      <xdr:rowOff>0</xdr:rowOff>
    </xdr:from>
    <xdr:to>
      <xdr:col>16</xdr:col>
      <xdr:colOff>303167</xdr:colOff>
      <xdr:row>31</xdr:row>
      <xdr:rowOff>171310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9833" y="4953000"/>
          <a:ext cx="4600000" cy="1123810"/>
        </a:xfrm>
        <a:prstGeom prst="rect">
          <a:avLst/>
        </a:prstGeom>
      </xdr:spPr>
    </xdr:pic>
    <xdr:clientData/>
  </xdr:twoCellAnchor>
  <xdr:twoCellAnchor>
    <xdr:from>
      <xdr:col>20</xdr:col>
      <xdr:colOff>391583</xdr:colOff>
      <xdr:row>2</xdr:row>
      <xdr:rowOff>52919</xdr:rowOff>
    </xdr:from>
    <xdr:to>
      <xdr:col>20</xdr:col>
      <xdr:colOff>412750</xdr:colOff>
      <xdr:row>19</xdr:row>
      <xdr:rowOff>10583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flipH="1" flipV="1">
          <a:off x="15123583" y="433919"/>
          <a:ext cx="21167" cy="3196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459316</xdr:colOff>
      <xdr:row>1</xdr:row>
      <xdr:rowOff>184153</xdr:rowOff>
    </xdr:from>
    <xdr:to>
      <xdr:col>25</xdr:col>
      <xdr:colOff>480483</xdr:colOff>
      <xdr:row>18</xdr:row>
      <xdr:rowOff>141817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 flipH="1" flipV="1">
          <a:off x="18260483" y="374653"/>
          <a:ext cx="21167" cy="31961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416983</xdr:colOff>
      <xdr:row>8</xdr:row>
      <xdr:rowOff>21167</xdr:rowOff>
    </xdr:from>
    <xdr:to>
      <xdr:col>21</xdr:col>
      <xdr:colOff>264584</xdr:colOff>
      <xdr:row>8</xdr:row>
      <xdr:rowOff>25401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 flipV="1">
          <a:off x="14535150" y="1545167"/>
          <a:ext cx="1075267" cy="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9</xdr:row>
      <xdr:rowOff>88900</xdr:rowOff>
    </xdr:from>
    <xdr:to>
      <xdr:col>21</xdr:col>
      <xdr:colOff>247651</xdr:colOff>
      <xdr:row>9</xdr:row>
      <xdr:rowOff>93134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 flipV="1">
          <a:off x="14518217" y="1803400"/>
          <a:ext cx="1075267" cy="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416983</xdr:colOff>
      <xdr:row>7</xdr:row>
      <xdr:rowOff>99485</xdr:rowOff>
    </xdr:from>
    <xdr:to>
      <xdr:col>26</xdr:col>
      <xdr:colOff>438150</xdr:colOff>
      <xdr:row>7</xdr:row>
      <xdr:rowOff>110066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 flipV="1">
          <a:off x="14535150" y="1432985"/>
          <a:ext cx="4318000" cy="10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21</xdr:row>
      <xdr:rowOff>47626</xdr:rowOff>
    </xdr:from>
    <xdr:to>
      <xdr:col>17</xdr:col>
      <xdr:colOff>409574</xdr:colOff>
      <xdr:row>35</xdr:row>
      <xdr:rowOff>152332</xdr:rowOff>
    </xdr:to>
    <xdr:pic>
      <xdr:nvPicPr>
        <xdr:cNvPr id="2" name="Picture 1" descr="Figure 1: The EU of regional aircraft and fleet averages.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3448051"/>
          <a:ext cx="3086099" cy="2371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380999</xdr:colOff>
      <xdr:row>3</xdr:row>
      <xdr:rowOff>57149</xdr:rowOff>
    </xdr:from>
    <xdr:to>
      <xdr:col>12</xdr:col>
      <xdr:colOff>167079</xdr:colOff>
      <xdr:row>19</xdr:row>
      <xdr:rowOff>38100</xdr:rowOff>
    </xdr:to>
    <xdr:pic>
      <xdr:nvPicPr>
        <xdr:cNvPr id="3" name="Picture 2" descr="Figure 2: The EU of regional aircraft compared to large aircraft.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4" y="542924"/>
          <a:ext cx="3443680" cy="2571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477948</xdr:colOff>
      <xdr:row>4</xdr:row>
      <xdr:rowOff>85724</xdr:rowOff>
    </xdr:from>
    <xdr:to>
      <xdr:col>17</xdr:col>
      <xdr:colOff>454757</xdr:colOff>
      <xdr:row>19</xdr:row>
      <xdr:rowOff>85725</xdr:rowOff>
    </xdr:to>
    <xdr:pic>
      <xdr:nvPicPr>
        <xdr:cNvPr id="4" name="Picture 3" descr="Figure 6: Differences between EU and EU,CR for regional and large aircraft.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7573" y="733424"/>
          <a:ext cx="3024809" cy="2428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39385</xdr:colOff>
      <xdr:row>36</xdr:row>
      <xdr:rowOff>85725</xdr:rowOff>
    </xdr:from>
    <xdr:to>
      <xdr:col>16</xdr:col>
      <xdr:colOff>561975</xdr:colOff>
      <xdr:row>48</xdr:row>
      <xdr:rowOff>27973</xdr:rowOff>
    </xdr:to>
    <xdr:pic>
      <xdr:nvPicPr>
        <xdr:cNvPr id="5" name="Picture 4" descr="Figure 9: Variation of a with stage length.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8610" y="5915025"/>
          <a:ext cx="2351390" cy="1885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2005Publications/RoRo%20Q2_2005/Bulletin205draf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FoodFe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aul%20B%20work%20files/PB%20Work/UKERC/Phase%203%20Exergy-Economics/SA%20GH%20project%20with%20Matt/2016_11_11_GHUsefulWorkEfficienciesMatri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BR/GBR%20FU%20Analysi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Publications%20&amp;%20DataProvision/SR2/Annual%20Bulletin%20working%20version/work/Sect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TSGB1998/SECTION1/1-13-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Cargo%20Traffic%20Report/Monthly%20Cargo%20Traffic%20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ljerdonek/AppData/Local/Microsoft/Windows/Temporary%20Internet%20Files/Content.IE5/BNI1LR3S/ATA%20Reporting/Monthly%20Discount%20&amp;%20Yield/BizFare/MPR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Users/ljerdonek/AppData/Local/Microsoft/Windows/Temporary%20Internet%20Files/Content.IE5/BNI1LR3S/ATA%20Reporting/Monthly%20Discount%20&amp;%20Yield/BizFare/MPR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ke%20Marshall/Dropbox/Fellowship%201960-2015%20PFU%20database/Country-level%20exergy%20accounting%20data/GHA/GHA%20FU%20Analysi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virago.internal.dtlr.gov.uk/data/IRHS/EXCEL/RORO/bulletins/2003/SA%20Changes/SA%20Changes%20to%20bulletin%20-%20draf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  <sheetName val="TABLE5"/>
      <sheetName val="TABLE4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 labor"/>
      <sheetName val="World Bank Employment Data"/>
      <sheetName val="GH Feed"/>
      <sheetName val="Draught Animals"/>
      <sheetName val="Meta"/>
      <sheetName val="1960 Census"/>
      <sheetName val="1984 Census"/>
      <sheetName val="GLSS Meta"/>
      <sheetName val="GLSS Data"/>
      <sheetName val="GH Food"/>
    </sheetNames>
    <sheetDataSet>
      <sheetData sheetId="0">
        <row r="2">
          <cell r="E2">
            <v>-24</v>
          </cell>
          <cell r="F2">
            <v>-23</v>
          </cell>
          <cell r="G2">
            <v>-22</v>
          </cell>
          <cell r="H2">
            <v>-21</v>
          </cell>
          <cell r="I2">
            <v>-20</v>
          </cell>
          <cell r="J2">
            <v>-19</v>
          </cell>
          <cell r="K2">
            <v>-18</v>
          </cell>
          <cell r="L2">
            <v>-17</v>
          </cell>
          <cell r="M2">
            <v>-16</v>
          </cell>
          <cell r="N2">
            <v>-15</v>
          </cell>
          <cell r="O2">
            <v>-14</v>
          </cell>
          <cell r="P2">
            <v>-13</v>
          </cell>
          <cell r="Q2">
            <v>-12</v>
          </cell>
          <cell r="R2">
            <v>-11</v>
          </cell>
          <cell r="S2">
            <v>-10</v>
          </cell>
          <cell r="T2">
            <v>-9</v>
          </cell>
          <cell r="U2">
            <v>-8</v>
          </cell>
          <cell r="V2">
            <v>-7</v>
          </cell>
          <cell r="W2">
            <v>-6</v>
          </cell>
          <cell r="X2">
            <v>-5</v>
          </cell>
          <cell r="Y2">
            <v>-4</v>
          </cell>
          <cell r="Z2">
            <v>-3</v>
          </cell>
          <cell r="AA2">
            <v>-2</v>
          </cell>
          <cell r="AB2">
            <v>-1</v>
          </cell>
          <cell r="AC2">
            <v>0</v>
          </cell>
          <cell r="AD2">
            <v>1</v>
          </cell>
          <cell r="AE2">
            <v>2</v>
          </cell>
          <cell r="AF2">
            <v>3</v>
          </cell>
          <cell r="AG2">
            <v>4</v>
          </cell>
          <cell r="AH2">
            <v>5</v>
          </cell>
          <cell r="AI2">
            <v>6</v>
          </cell>
          <cell r="AJ2">
            <v>7</v>
          </cell>
          <cell r="AK2">
            <v>8</v>
          </cell>
          <cell r="AL2">
            <v>9</v>
          </cell>
          <cell r="AM2">
            <v>10</v>
          </cell>
          <cell r="AN2">
            <v>11</v>
          </cell>
          <cell r="AO2">
            <v>12</v>
          </cell>
          <cell r="AP2">
            <v>13</v>
          </cell>
          <cell r="AQ2">
            <v>14</v>
          </cell>
          <cell r="AR2">
            <v>15</v>
          </cell>
          <cell r="AS2">
            <v>16</v>
          </cell>
          <cell r="AT2">
            <v>17</v>
          </cell>
          <cell r="AU2">
            <v>18</v>
          </cell>
          <cell r="AV2">
            <v>19</v>
          </cell>
          <cell r="AW2">
            <v>20</v>
          </cell>
          <cell r="AX2">
            <v>21</v>
          </cell>
          <cell r="AY2">
            <v>22</v>
          </cell>
          <cell r="AZ2">
            <v>23</v>
          </cell>
          <cell r="BA2">
            <v>24</v>
          </cell>
          <cell r="BB2">
            <v>25</v>
          </cell>
          <cell r="BC2">
            <v>26</v>
          </cell>
          <cell r="BD2">
            <v>27</v>
          </cell>
          <cell r="BE2">
            <v>28</v>
          </cell>
          <cell r="BF2">
            <v>29</v>
          </cell>
        </row>
        <row r="25">
          <cell r="AC25">
            <v>5.4224800000000002</v>
          </cell>
        </row>
        <row r="27">
          <cell r="D27">
            <v>0.96364419036661464</v>
          </cell>
        </row>
        <row r="28">
          <cell r="D28">
            <v>2.5893634798302471E-2</v>
          </cell>
        </row>
        <row r="34">
          <cell r="AC34">
            <v>3.6335109999999995</v>
          </cell>
        </row>
        <row r="36">
          <cell r="D36">
            <v>0.94932351956693595</v>
          </cell>
        </row>
        <row r="37">
          <cell r="D37">
            <v>1.8975725512330052E-2</v>
          </cell>
        </row>
      </sheetData>
      <sheetData sheetId="1">
        <row r="37">
          <cell r="D37">
            <v>2.5764662732070221E-2</v>
          </cell>
        </row>
        <row r="38">
          <cell r="D38">
            <v>1.0447356736757953</v>
          </cell>
        </row>
        <row r="48">
          <cell r="D48">
            <v>1.5198576566444928E-2</v>
          </cell>
        </row>
        <row r="49">
          <cell r="D49">
            <v>1.0340628543039574</v>
          </cell>
        </row>
      </sheetData>
      <sheetData sheetId="2">
        <row r="3">
          <cell r="E3">
            <v>321820.10390951153</v>
          </cell>
          <cell r="F3">
            <v>332572.75149465207</v>
          </cell>
          <cell r="G3">
            <v>342011.1294064906</v>
          </cell>
          <cell r="H3">
            <v>374231.79882966366</v>
          </cell>
          <cell r="I3">
            <v>321181.60573898477</v>
          </cell>
          <cell r="J3">
            <v>298724.77553495503</v>
          </cell>
          <cell r="K3">
            <v>276918.86794553488</v>
          </cell>
          <cell r="L3">
            <v>271386.0257213536</v>
          </cell>
          <cell r="M3">
            <v>282777.17147702089</v>
          </cell>
          <cell r="N3">
            <v>290588.24285233556</v>
          </cell>
          <cell r="O3">
            <v>297874.67139897955</v>
          </cell>
          <cell r="P3">
            <v>323965.05793878442</v>
          </cell>
          <cell r="Q3">
            <v>344430.09813275677</v>
          </cell>
          <cell r="R3">
            <v>368512.48603932996</v>
          </cell>
          <cell r="S3">
            <v>384888.73113632249</v>
          </cell>
          <cell r="T3">
            <v>384710.71628992999</v>
          </cell>
          <cell r="U3">
            <v>396401.27557487402</v>
          </cell>
          <cell r="V3">
            <v>384344.02923775127</v>
          </cell>
          <cell r="W3">
            <v>382141.50131953164</v>
          </cell>
          <cell r="X3">
            <v>384298.82720308186</v>
          </cell>
          <cell r="Y3">
            <v>402080.21819862531</v>
          </cell>
          <cell r="Z3">
            <v>391981.12331251573</v>
          </cell>
          <cell r="AA3">
            <v>393745.65766624402</v>
          </cell>
          <cell r="AB3">
            <v>399710.97904860176</v>
          </cell>
          <cell r="AC3">
            <v>410155.41582577256</v>
          </cell>
          <cell r="AD3">
            <v>422101.99765082134</v>
          </cell>
          <cell r="AE3">
            <v>426465.79837772954</v>
          </cell>
          <cell r="AF3">
            <v>431165.94359850237</v>
          </cell>
          <cell r="AG3">
            <v>436481.98041433789</v>
          </cell>
          <cell r="AH3">
            <v>440531.93907533732</v>
          </cell>
          <cell r="AI3">
            <v>444163.60332156677</v>
          </cell>
          <cell r="AJ3">
            <v>448649.99958473962</v>
          </cell>
          <cell r="AK3">
            <v>453916.76693060785</v>
          </cell>
          <cell r="AL3">
            <v>458996.4482133789</v>
          </cell>
          <cell r="AM3">
            <v>463552.90651564579</v>
          </cell>
          <cell r="AN3">
            <v>459293.090723178</v>
          </cell>
          <cell r="AO3">
            <v>464000.89414491167</v>
          </cell>
          <cell r="AP3">
            <v>469758.77299922658</v>
          </cell>
          <cell r="AQ3">
            <v>484808.8135519519</v>
          </cell>
          <cell r="AR3">
            <v>490095.01488553378</v>
          </cell>
          <cell r="AS3">
            <v>504493.08353799203</v>
          </cell>
          <cell r="AT3">
            <v>519209.26849815372</v>
          </cell>
          <cell r="AU3">
            <v>534715.8070729468</v>
          </cell>
        </row>
        <row r="4">
          <cell r="E4">
            <v>17969061.229465067</v>
          </cell>
          <cell r="F4">
            <v>18569443.183510356</v>
          </cell>
          <cell r="G4">
            <v>19096441.927666951</v>
          </cell>
          <cell r="H4">
            <v>20895506.605994642</v>
          </cell>
          <cell r="I4">
            <v>17933410.216424804</v>
          </cell>
          <cell r="J4">
            <v>16679516.652741866</v>
          </cell>
          <cell r="K4">
            <v>15461967.830035247</v>
          </cell>
          <cell r="L4">
            <v>15153037.531736551</v>
          </cell>
          <cell r="M4">
            <v>15789070.498822102</v>
          </cell>
          <cell r="N4">
            <v>16225207.390537905</v>
          </cell>
          <cell r="O4">
            <v>16632050.465623055</v>
          </cell>
          <cell r="P4">
            <v>18088826.308831364</v>
          </cell>
          <cell r="Q4">
            <v>19231506.818350907</v>
          </cell>
          <cell r="R4">
            <v>20576164.587048352</v>
          </cell>
          <cell r="S4">
            <v>21490544.227356113</v>
          </cell>
          <cell r="T4">
            <v>21480604.63801498</v>
          </cell>
          <cell r="U4">
            <v>22133355.578822948</v>
          </cell>
          <cell r="V4">
            <v>21460130.397864636</v>
          </cell>
          <cell r="W4">
            <v>21337150.638237119</v>
          </cell>
          <cell r="X4">
            <v>21457606.50914916</v>
          </cell>
          <cell r="Y4">
            <v>22450443.499947656</v>
          </cell>
          <cell r="Z4">
            <v>21886553.139568847</v>
          </cell>
          <cell r="AA4">
            <v>21985077.20770026</v>
          </cell>
          <cell r="AB4">
            <v>22318155.296579268</v>
          </cell>
          <cell r="AC4">
            <v>22901328.074402459</v>
          </cell>
          <cell r="AD4">
            <v>23568374.221269272</v>
          </cell>
          <cell r="AE4">
            <v>23812030.23126499</v>
          </cell>
          <cell r="AF4">
            <v>24074466.282442175</v>
          </cell>
          <cell r="AG4">
            <v>24371291.091959659</v>
          </cell>
          <cell r="AH4">
            <v>24597423.500321455</v>
          </cell>
          <cell r="AI4">
            <v>24800200.133641124</v>
          </cell>
          <cell r="AJ4">
            <v>25050701.355203286</v>
          </cell>
          <cell r="AK4">
            <v>25344775.167776119</v>
          </cell>
          <cell r="AL4">
            <v>25628402.892978594</v>
          </cell>
          <cell r="AM4">
            <v>25882816.079812814</v>
          </cell>
          <cell r="AN4">
            <v>25644966.144798752</v>
          </cell>
          <cell r="AO4">
            <v>25907829.797236092</v>
          </cell>
          <cell r="AP4">
            <v>26229325.180613749</v>
          </cell>
          <cell r="AQ4">
            <v>27069655.218770389</v>
          </cell>
          <cell r="AR4">
            <v>27364814.14228227</v>
          </cell>
          <cell r="AS4">
            <v>28168740.851829324</v>
          </cell>
          <cell r="AT4">
            <v>28990429.818431709</v>
          </cell>
          <cell r="AU4">
            <v>29856248.758027431</v>
          </cell>
        </row>
        <row r="5">
          <cell r="E5">
            <v>7937589.8804948507</v>
          </cell>
          <cell r="F5">
            <v>8202800.4923351146</v>
          </cell>
          <cell r="G5">
            <v>8435595.0632496811</v>
          </cell>
          <cell r="H5">
            <v>9230307.5639580283</v>
          </cell>
          <cell r="I5">
            <v>7921841.5274382234</v>
          </cell>
          <cell r="J5">
            <v>7367950.9966414943</v>
          </cell>
          <cell r="K5">
            <v>6830115.2638388751</v>
          </cell>
          <cell r="L5">
            <v>6693649.4808889562</v>
          </cell>
          <cell r="M5">
            <v>6974608.4457858484</v>
          </cell>
          <cell r="N5">
            <v>7167266.0217151446</v>
          </cell>
          <cell r="O5">
            <v>7346983.4501609839</v>
          </cell>
          <cell r="P5">
            <v>7990494.485241578</v>
          </cell>
          <cell r="Q5">
            <v>8495258.1528130434</v>
          </cell>
          <cell r="R5">
            <v>9089242.5441645421</v>
          </cell>
          <cell r="S5">
            <v>9493157.389083432</v>
          </cell>
          <cell r="T5">
            <v>9488766.70986191</v>
          </cell>
          <cell r="U5">
            <v>9777110.6136460844</v>
          </cell>
          <cell r="V5">
            <v>9479722.4910597783</v>
          </cell>
          <cell r="W5">
            <v>9425397.8447658252</v>
          </cell>
          <cell r="X5">
            <v>9478607.5973393098</v>
          </cell>
          <cell r="Y5">
            <v>9917179.9161992688</v>
          </cell>
          <cell r="Z5">
            <v>9668088.9725437406</v>
          </cell>
          <cell r="AA5">
            <v>9711610.6477274559</v>
          </cell>
          <cell r="AB5">
            <v>9858743.390720468</v>
          </cell>
          <cell r="AC5">
            <v>10116352.081609616</v>
          </cell>
          <cell r="AD5">
            <v>10411010.699418262</v>
          </cell>
          <cell r="AE5">
            <v>10518642.447931221</v>
          </cell>
          <cell r="AF5">
            <v>10634570.025755111</v>
          </cell>
          <cell r="AG5">
            <v>10765688.372685911</v>
          </cell>
          <cell r="AH5">
            <v>10865579.307072692</v>
          </cell>
          <cell r="AI5">
            <v>10955153.143573383</v>
          </cell>
          <cell r="AJ5">
            <v>11065808.671757735</v>
          </cell>
          <cell r="AK5">
            <v>11195711.802978026</v>
          </cell>
          <cell r="AL5">
            <v>11321000.516319562</v>
          </cell>
          <cell r="AM5">
            <v>11433384.102278318</v>
          </cell>
          <cell r="AN5">
            <v>11328317.108898154</v>
          </cell>
          <cell r="AO5">
            <v>11444433.573798122</v>
          </cell>
          <cell r="AP5">
            <v>11586449.813218564</v>
          </cell>
          <cell r="AQ5">
            <v>11957654.247438557</v>
          </cell>
          <cell r="AR5">
            <v>12088036.711746927</v>
          </cell>
          <cell r="AS5">
            <v>12443160.467677843</v>
          </cell>
          <cell r="AT5">
            <v>12806130.460541043</v>
          </cell>
          <cell r="AU5">
            <v>13188594.27239597</v>
          </cell>
        </row>
        <row r="6">
          <cell r="E6">
            <v>240642.27641515504</v>
          </cell>
          <cell r="F6">
            <v>248682.61187258709</v>
          </cell>
          <cell r="G6">
            <v>255740.19689844365</v>
          </cell>
          <cell r="H6">
            <v>279833.33198671229</v>
          </cell>
          <cell r="I6">
            <v>240164.83684138095</v>
          </cell>
          <cell r="J6">
            <v>223372.65177986029</v>
          </cell>
          <cell r="K6">
            <v>207067.19672012291</v>
          </cell>
          <cell r="L6">
            <v>202929.99170496562</v>
          </cell>
          <cell r="M6">
            <v>211447.76673617176</v>
          </cell>
          <cell r="N6">
            <v>217288.52675757022</v>
          </cell>
          <cell r="O6">
            <v>222736.98299476603</v>
          </cell>
          <cell r="P6">
            <v>242246.17441325905</v>
          </cell>
          <cell r="Q6">
            <v>257548.9904877634</v>
          </cell>
          <cell r="R6">
            <v>275556.69285610289</v>
          </cell>
          <cell r="S6">
            <v>287802.09595988441</v>
          </cell>
          <cell r="T6">
            <v>287668.98464287462</v>
          </cell>
          <cell r="U6">
            <v>296410.64734423987</v>
          </cell>
          <cell r="V6">
            <v>287394.79292552616</v>
          </cell>
          <cell r="W6">
            <v>285747.84382051515</v>
          </cell>
          <cell r="X6">
            <v>287360.99292238988</v>
          </cell>
          <cell r="Y6">
            <v>300657.09952049918</v>
          </cell>
          <cell r="Z6">
            <v>293105.46072104934</v>
          </cell>
          <cell r="AA6">
            <v>294424.89837747783</v>
          </cell>
          <cell r="AB6">
            <v>298885.49142172775</v>
          </cell>
          <cell r="AC6">
            <v>306695.36100849311</v>
          </cell>
          <cell r="AD6">
            <v>315628.46559343225</v>
          </cell>
          <cell r="AE6">
            <v>318891.51512945682</v>
          </cell>
          <cell r="AF6">
            <v>322406.06761287356</v>
          </cell>
          <cell r="AG6">
            <v>326381.15551238245</v>
          </cell>
          <cell r="AH6">
            <v>329409.52838197863</v>
          </cell>
          <cell r="AI6">
            <v>332125.119921387</v>
          </cell>
          <cell r="AJ6">
            <v>335479.84076248738</v>
          </cell>
          <cell r="AK6">
            <v>339418.08721776516</v>
          </cell>
          <cell r="AL6">
            <v>343216.43931727589</v>
          </cell>
          <cell r="AM6">
            <v>346623.54932975839</v>
          </cell>
          <cell r="AN6">
            <v>343438.25494648109</v>
          </cell>
          <cell r="AO6">
            <v>346958.53388045228</v>
          </cell>
          <cell r="AP6">
            <v>351264.01094043913</v>
          </cell>
          <cell r="AQ6">
            <v>362517.7392649026</v>
          </cell>
          <cell r="AR6">
            <v>366470.51756261778</v>
          </cell>
          <cell r="AS6">
            <v>377236.73127772944</v>
          </cell>
          <cell r="AT6">
            <v>388240.81774075388</v>
          </cell>
          <cell r="AU6">
            <v>399835.89429634047</v>
          </cell>
        </row>
        <row r="40">
          <cell r="O40">
            <v>0.1</v>
          </cell>
        </row>
        <row r="48">
          <cell r="B48">
            <v>8</v>
          </cell>
        </row>
        <row r="49">
          <cell r="B49">
            <v>3.3</v>
          </cell>
        </row>
        <row r="55">
          <cell r="B55">
            <v>22.198212000000002</v>
          </cell>
        </row>
        <row r="57">
          <cell r="B57">
            <v>0.31891433418150977</v>
          </cell>
        </row>
        <row r="74">
          <cell r="Q74">
            <v>2.2637931034482759</v>
          </cell>
        </row>
      </sheetData>
      <sheetData sheetId="3">
        <row r="46">
          <cell r="V46">
            <v>0.98880836599710686</v>
          </cell>
          <cell r="Y46">
            <v>0.32546130730477851</v>
          </cell>
          <cell r="Z46">
            <v>1.0492856573415033</v>
          </cell>
        </row>
      </sheetData>
      <sheetData sheetId="4"/>
      <sheetData sheetId="5">
        <row r="37">
          <cell r="D37">
            <v>2.5764662732070221E-2</v>
          </cell>
        </row>
      </sheetData>
      <sheetData sheetId="6">
        <row r="2">
          <cell r="E2">
            <v>-24</v>
          </cell>
        </row>
      </sheetData>
      <sheetData sheetId="7"/>
      <sheetData sheetId="8">
        <row r="46">
          <cell r="V46">
            <v>0.98880836599710686</v>
          </cell>
        </row>
      </sheetData>
      <sheetData sheetId="9">
        <row r="3">
          <cell r="E3">
            <v>321820.10390951153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 refrigeration"/>
      <sheetName val="Stove efficiencies"/>
      <sheetName val="phi_heat"/>
      <sheetName val="Fan efficiencies"/>
      <sheetName val="PB Efficiencies"/>
      <sheetName val="Domestic electricity allocation"/>
      <sheetName val="Electric lighting efficiencies"/>
      <sheetName val="TV lighting efficiencies"/>
      <sheetName val="Non-spec. ind. elec. alloc."/>
      <sheetName val="GHUsefulWorkEfficienciesMatrix"/>
    </sheetNames>
    <sheetDataSet>
      <sheetData sheetId="0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">
        <row r="5">
          <cell r="B5">
            <v>0.14000000000000001</v>
          </cell>
        </row>
        <row r="6">
          <cell r="B6">
            <v>0.18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2">
        <row r="6">
          <cell r="C6">
            <v>0.13300399011970354</v>
          </cell>
        </row>
      </sheetData>
      <sheetData sheetId="3">
        <row r="5">
          <cell r="B5">
            <v>0.14000000000000001</v>
          </cell>
        </row>
      </sheetData>
      <sheetData sheetId="4"/>
      <sheetData sheetId="5"/>
      <sheetData sheetId="6"/>
      <sheetData sheetId="7">
        <row r="10">
          <cell r="B10">
            <v>25</v>
          </cell>
        </row>
      </sheetData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U Allocations"/>
      <sheetName val="FU etas"/>
      <sheetName val="FU Allocations (2014)"/>
      <sheetName val="FU etas (2014)"/>
      <sheetName val="Allocations_changes"/>
      <sheetName val="etas_changes"/>
      <sheetName val="ISDE - MD"/>
      <sheetName val="USA_Elec_Eta"/>
      <sheetName val="Transport"/>
      <sheetName val="Computers"/>
      <sheetName val="TV"/>
      <sheetName val="Electric_lamps"/>
      <sheetName val="ResElec"/>
      <sheetName val="2020vs2017"/>
      <sheetName val="ECUK 2020 A1"/>
      <sheetName val="ECUK 2017"/>
      <sheetName val="4 - Electr UW allocation ktoe"/>
      <sheetName val="1 Lighting eta and phi"/>
      <sheetName val="2 MD eta and phi"/>
      <sheetName val="3 Heat eta and phi"/>
      <sheetName val="3a - LTH MTH1 orig UK data"/>
      <sheetName val="3b MTH2 HTH orig Uk data"/>
      <sheetName val="4a - Electricity useful work TJ"/>
      <sheetName val="5 GB Food"/>
      <sheetName val="GBFoodFe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D10">
            <v>0.36986156609954557</v>
          </cell>
        </row>
      </sheetData>
      <sheetData sheetId="21"/>
      <sheetData sheetId="22"/>
      <sheetData sheetId="23"/>
      <sheetData sheetId="24">
        <row r="13">
          <cell r="R13">
            <v>4270650.8875739705</v>
          </cell>
          <cell r="S13">
            <v>4233809.5238095243</v>
          </cell>
          <cell r="T13">
            <v>4196526.9461077889</v>
          </cell>
          <cell r="U13">
            <v>4158795.1807229002</v>
          </cell>
          <cell r="V13">
            <v>4120606.0606060643</v>
          </cell>
          <cell r="W13">
            <v>4081951.2195122028</v>
          </cell>
          <cell r="X13">
            <v>4042822.0858895732</v>
          </cell>
          <cell r="Y13">
            <v>4003209.8765432164</v>
          </cell>
          <cell r="Z13">
            <v>3963105.590062113</v>
          </cell>
          <cell r="AA13">
            <v>3922500.0000000051</v>
          </cell>
          <cell r="AB13">
            <v>3881383.6477987426</v>
          </cell>
          <cell r="AC13">
            <v>3839746.8354430422</v>
          </cell>
          <cell r="AD13">
            <v>3797579.6178344027</v>
          </cell>
          <cell r="AE13">
            <v>3754871.7948717978</v>
          </cell>
          <cell r="AF13">
            <v>3711612.90322582</v>
          </cell>
          <cell r="AG13">
            <v>3667792.2077922169</v>
          </cell>
          <cell r="AH13">
            <v>3623398.6928104698</v>
          </cell>
          <cell r="AI13">
            <v>3578421.0526315873</v>
          </cell>
          <cell r="AJ13">
            <v>3532847.6821192172</v>
          </cell>
          <cell r="AK13">
            <v>3486666.6666666819</v>
          </cell>
          <cell r="AL13">
            <v>3474966.4429530236</v>
          </cell>
          <cell r="AM13">
            <v>3463108.1081081084</v>
          </cell>
          <cell r="AN13">
            <v>3451088.4353741384</v>
          </cell>
          <cell r="AO13">
            <v>3438904.1095890258</v>
          </cell>
          <cell r="AP13">
            <v>3426551.7241379037</v>
          </cell>
          <cell r="AQ13">
            <v>3414027.7777777477</v>
          </cell>
          <cell r="AR13">
            <v>3401328.6713286284</v>
          </cell>
          <cell r="AS13">
            <v>3388450.7042253055</v>
          </cell>
          <cell r="AT13">
            <v>3375390.0709219347</v>
          </cell>
          <cell r="AU13">
            <v>3362142.8571427939</v>
          </cell>
          <cell r="AV13">
            <v>3348705.0359712304</v>
          </cell>
          <cell r="AW13">
            <v>3335072.463768187</v>
          </cell>
          <cell r="AX13">
            <v>3321240.8759125522</v>
          </cell>
          <cell r="AY13">
            <v>3307205.8823531508</v>
          </cell>
          <cell r="AZ13">
            <v>3292962.9629632467</v>
          </cell>
          <cell r="BA13">
            <v>3278507.4626869187</v>
          </cell>
          <cell r="BB13">
            <v>3263834.5864665946</v>
          </cell>
          <cell r="BC13">
            <v>3248939.3939399016</v>
          </cell>
          <cell r="BD13">
            <v>3233816.7938937079</v>
          </cell>
          <cell r="BE13">
            <v>3218461.5384621974</v>
          </cell>
          <cell r="BF13">
            <v>3202868.2170549957</v>
          </cell>
          <cell r="BG13">
            <v>3187031.2500008149</v>
          </cell>
          <cell r="BH13">
            <v>3170944.8818906546</v>
          </cell>
        </row>
        <row r="27">
          <cell r="G27">
            <v>14.3</v>
          </cell>
        </row>
        <row r="28">
          <cell r="G28">
            <v>17.600000000000001</v>
          </cell>
        </row>
        <row r="48">
          <cell r="B48">
            <v>0.13</v>
          </cell>
        </row>
      </sheetData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  <sheetName val="c11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Allocations+"/>
      <sheetName val="etas+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C6">
            <v>0.13300399011970354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0">
        <row r="5">
          <cell r="B5">
            <v>0.14000000000000001</v>
          </cell>
        </row>
      </sheetData>
      <sheetData sheetId="11"/>
      <sheetData sheetId="12"/>
      <sheetData sheetId="13"/>
      <sheetData sheetId="14">
        <row r="10">
          <cell r="B10">
            <v>25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rc.aiaa.org/doi/pdf/10.2514/1.J05271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16/S0969-6997%2802%290002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ColWidth="9.140625" defaultRowHeight="12.75"/>
  <cols>
    <col min="1" max="16384" width="9.140625" style="8"/>
  </cols>
  <sheetData>
    <row r="1" spans="1:1">
      <c r="A1" s="35" t="s">
        <v>16</v>
      </c>
    </row>
    <row r="2" spans="1:1">
      <c r="A2" s="35" t="s">
        <v>17</v>
      </c>
    </row>
    <row r="3" spans="1:1">
      <c r="A3" s="35" t="s">
        <v>18</v>
      </c>
    </row>
    <row r="4" spans="1:1">
      <c r="A4" s="35" t="s">
        <v>19</v>
      </c>
    </row>
    <row r="5" spans="1:1">
      <c r="A5" s="35" t="s">
        <v>20</v>
      </c>
    </row>
    <row r="6" spans="1:1">
      <c r="A6" s="35" t="s">
        <v>21</v>
      </c>
    </row>
    <row r="7" spans="1:1">
      <c r="A7" s="35" t="s">
        <v>22</v>
      </c>
    </row>
    <row r="8" spans="1:1">
      <c r="A8" s="35" t="s">
        <v>23</v>
      </c>
    </row>
    <row r="9" spans="1:1">
      <c r="A9" s="35" t="s">
        <v>24</v>
      </c>
    </row>
    <row r="10" spans="1:1">
      <c r="A10" s="35" t="s">
        <v>25</v>
      </c>
    </row>
    <row r="11" spans="1:1">
      <c r="A11" s="35" t="s">
        <v>26</v>
      </c>
    </row>
    <row r="12" spans="1:1">
      <c r="A12" s="35"/>
    </row>
    <row r="13" spans="1:1">
      <c r="A13" s="35" t="s">
        <v>31</v>
      </c>
    </row>
    <row r="14" spans="1:1">
      <c r="A14" s="35" t="s">
        <v>32</v>
      </c>
    </row>
    <row r="15" spans="1:1">
      <c r="A15" s="35" t="s">
        <v>33</v>
      </c>
    </row>
    <row r="16" spans="1:1">
      <c r="A16" s="35" t="s">
        <v>34</v>
      </c>
    </row>
    <row r="17" spans="1:1">
      <c r="A17" s="35" t="s">
        <v>35</v>
      </c>
    </row>
    <row r="18" spans="1:1">
      <c r="A18" s="35" t="s">
        <v>36</v>
      </c>
    </row>
    <row r="19" spans="1:1">
      <c r="A19" s="35" t="s">
        <v>37</v>
      </c>
    </row>
    <row r="20" spans="1:1">
      <c r="A20" s="35" t="s">
        <v>38</v>
      </c>
    </row>
    <row r="21" spans="1:1">
      <c r="A21" s="35" t="s">
        <v>39</v>
      </c>
    </row>
    <row r="22" spans="1:1">
      <c r="A22" s="35" t="s">
        <v>40</v>
      </c>
    </row>
    <row r="23" spans="1:1">
      <c r="A23" s="3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28"/>
  <sheetViews>
    <sheetView zoomScale="80" zoomScaleNormal="80" workbookViewId="0">
      <selection activeCell="F16" sqref="F16"/>
    </sheetView>
  </sheetViews>
  <sheetFormatPr defaultColWidth="9.140625" defaultRowHeight="15"/>
  <cols>
    <col min="1" max="1" width="9.140625" style="5"/>
    <col min="2" max="2" width="11.7109375" bestFit="1" customWidth="1"/>
    <col min="3" max="3" width="10.140625" bestFit="1" customWidth="1"/>
    <col min="4" max="4" width="8.140625" bestFit="1" customWidth="1"/>
    <col min="5" max="5" width="19.42578125" style="5" bestFit="1" customWidth="1"/>
    <col min="6" max="6" width="19.42578125" style="5" customWidth="1"/>
    <col min="7" max="7" width="12" style="5" bestFit="1" customWidth="1"/>
    <col min="8" max="8" width="9.140625" style="5"/>
    <col min="9" max="9" width="9.7109375" style="5" customWidth="1"/>
    <col min="10" max="68" width="9.140625" style="5"/>
    <col min="69" max="16384" width="9.140625" style="1"/>
  </cols>
  <sheetData>
    <row r="1" spans="1:68" s="3" customFormat="1">
      <c r="A1" s="4" t="s">
        <v>1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2</v>
      </c>
      <c r="G1" s="4" t="s">
        <v>11</v>
      </c>
      <c r="H1" s="4">
        <v>1960</v>
      </c>
      <c r="I1" s="4">
        <v>1961</v>
      </c>
      <c r="J1" s="4">
        <v>1962</v>
      </c>
      <c r="K1" s="4">
        <v>1963</v>
      </c>
      <c r="L1" s="4">
        <v>1964</v>
      </c>
      <c r="M1" s="4">
        <v>1965</v>
      </c>
      <c r="N1" s="4">
        <v>1966</v>
      </c>
      <c r="O1" s="4">
        <v>1967</v>
      </c>
      <c r="P1" s="4">
        <v>1968</v>
      </c>
      <c r="Q1" s="4">
        <v>1969</v>
      </c>
      <c r="R1" s="4">
        <v>1970</v>
      </c>
      <c r="S1" s="4">
        <v>1971</v>
      </c>
      <c r="T1" s="4">
        <v>1972</v>
      </c>
      <c r="U1" s="4">
        <v>1973</v>
      </c>
      <c r="V1" s="4">
        <v>1974</v>
      </c>
      <c r="W1" s="4">
        <v>1975</v>
      </c>
      <c r="X1" s="4">
        <v>1976</v>
      </c>
      <c r="Y1" s="4">
        <v>1977</v>
      </c>
      <c r="Z1" s="4">
        <v>1978</v>
      </c>
      <c r="AA1" s="4">
        <v>1979</v>
      </c>
      <c r="AB1" s="4">
        <v>1980</v>
      </c>
      <c r="AC1" s="4">
        <v>1981</v>
      </c>
      <c r="AD1" s="4">
        <v>1982</v>
      </c>
      <c r="AE1" s="4">
        <v>1983</v>
      </c>
      <c r="AF1" s="4">
        <v>1984</v>
      </c>
      <c r="AG1" s="4">
        <v>1985</v>
      </c>
      <c r="AH1" s="4">
        <v>1986</v>
      </c>
      <c r="AI1" s="4">
        <v>1987</v>
      </c>
      <c r="AJ1" s="4">
        <v>1988</v>
      </c>
      <c r="AK1" s="4">
        <v>1989</v>
      </c>
      <c r="AL1" s="4">
        <v>1990</v>
      </c>
      <c r="AM1" s="4">
        <v>1991</v>
      </c>
      <c r="AN1" s="4">
        <v>1992</v>
      </c>
      <c r="AO1" s="4">
        <v>1993</v>
      </c>
      <c r="AP1" s="4">
        <v>1994</v>
      </c>
      <c r="AQ1" s="4">
        <v>1995</v>
      </c>
      <c r="AR1" s="4">
        <v>1996</v>
      </c>
      <c r="AS1" s="4">
        <v>1997</v>
      </c>
      <c r="AT1" s="4">
        <v>1998</v>
      </c>
      <c r="AU1" s="4">
        <v>1999</v>
      </c>
      <c r="AV1" s="4">
        <v>2000</v>
      </c>
      <c r="AW1" s="4">
        <v>2001</v>
      </c>
      <c r="AX1" s="4">
        <v>2002</v>
      </c>
      <c r="AY1" s="4">
        <v>2003</v>
      </c>
      <c r="AZ1" s="4">
        <v>2004</v>
      </c>
      <c r="BA1" s="4">
        <v>2005</v>
      </c>
      <c r="BB1" s="4">
        <v>2006</v>
      </c>
      <c r="BC1" s="4">
        <v>2007</v>
      </c>
      <c r="BD1" s="4">
        <v>2008</v>
      </c>
      <c r="BE1" s="4">
        <v>2009</v>
      </c>
      <c r="BF1" s="4">
        <v>2010</v>
      </c>
      <c r="BG1" s="4">
        <v>2011</v>
      </c>
      <c r="BH1" s="4">
        <v>2012</v>
      </c>
      <c r="BI1" s="4">
        <v>2013</v>
      </c>
      <c r="BJ1" s="4">
        <v>2014</v>
      </c>
      <c r="BK1" s="4">
        <v>2015</v>
      </c>
      <c r="BL1" s="4">
        <v>2016</v>
      </c>
      <c r="BM1" s="4">
        <v>2017</v>
      </c>
      <c r="BN1" s="4">
        <v>2018</v>
      </c>
      <c r="BO1" s="4">
        <v>2019</v>
      </c>
      <c r="BP1" s="4">
        <v>2020</v>
      </c>
    </row>
    <row r="2" spans="1:68">
      <c r="A2" s="5" t="s">
        <v>59</v>
      </c>
      <c r="B2" s="7" t="s">
        <v>8</v>
      </c>
      <c r="C2" s="7" t="s">
        <v>9</v>
      </c>
      <c r="D2" s="7" t="s">
        <v>10</v>
      </c>
      <c r="E2" s="5" t="s">
        <v>13</v>
      </c>
      <c r="F2" s="34" t="s">
        <v>60</v>
      </c>
      <c r="G2" s="5" t="s">
        <v>12</v>
      </c>
      <c r="H2" s="6">
        <f t="array" ref="H2:BP2">TRANSPOSE(Calcs!G3:G63)</f>
        <v>0.16902616464582076</v>
      </c>
      <c r="I2" s="6">
        <v>0.1722067645181882</v>
      </c>
      <c r="J2" s="6">
        <v>0.17538736439055563</v>
      </c>
      <c r="K2" s="6">
        <v>0.17856796426292307</v>
      </c>
      <c r="L2" s="6">
        <v>0.1817485641352905</v>
      </c>
      <c r="M2" s="6">
        <v>0.18492916400765794</v>
      </c>
      <c r="N2" s="6">
        <v>0.18810976388002618</v>
      </c>
      <c r="O2" s="6">
        <v>0.19129036375239361</v>
      </c>
      <c r="P2" s="6">
        <v>0.19447096362476105</v>
      </c>
      <c r="Q2" s="6">
        <v>0.19407265774378607</v>
      </c>
      <c r="R2" s="6">
        <v>0.18380337257397397</v>
      </c>
      <c r="S2" s="6">
        <v>0.17419470304975984</v>
      </c>
      <c r="T2" s="6">
        <v>0.17377057679844507</v>
      </c>
      <c r="U2" s="6">
        <v>0.17332198952879616</v>
      </c>
      <c r="V2" s="6">
        <v>0.17271645736946489</v>
      </c>
      <c r="W2" s="6">
        <v>0.17072994031830238</v>
      </c>
      <c r="X2" s="6">
        <v>0.16997140006651149</v>
      </c>
      <c r="Y2" s="6">
        <v>0.17358419819216606</v>
      </c>
      <c r="Z2" s="6">
        <v>0.17204246713852375</v>
      </c>
      <c r="AA2" s="6">
        <v>0.17197766323024055</v>
      </c>
      <c r="AB2" s="6">
        <v>0.17132514907050159</v>
      </c>
      <c r="AC2" s="6">
        <v>0.17036658309455588</v>
      </c>
      <c r="AD2" s="6">
        <v>0.16855778344877873</v>
      </c>
      <c r="AE2" s="6">
        <v>0.171137713437268</v>
      </c>
      <c r="AF2" s="6">
        <v>0.17305369127516779</v>
      </c>
      <c r="AG2" s="6">
        <v>0.17452002245508982</v>
      </c>
      <c r="AH2" s="6">
        <v>0.17563521288837744</v>
      </c>
      <c r="AI2" s="6">
        <v>0.18858349743993699</v>
      </c>
      <c r="AJ2" s="6">
        <v>0.19266560000000002</v>
      </c>
      <c r="AK2" s="6">
        <v>0.1942346731628096</v>
      </c>
      <c r="AL2" s="6">
        <v>0.19447960444993823</v>
      </c>
      <c r="AM2" s="6">
        <v>0.19567615062761509</v>
      </c>
      <c r="AN2" s="6">
        <v>0.19934211644708885</v>
      </c>
      <c r="AO2" s="6">
        <v>0.20303774805867128</v>
      </c>
      <c r="AP2" s="6">
        <v>0.20320198105081827</v>
      </c>
      <c r="AQ2" s="6">
        <v>0.20407440860215056</v>
      </c>
      <c r="AR2" s="6">
        <v>0.20518556701030932</v>
      </c>
      <c r="AS2" s="6">
        <v>0.20543872758326218</v>
      </c>
      <c r="AT2" s="6">
        <v>0.20544845142129828</v>
      </c>
      <c r="AU2" s="6">
        <v>0.20543739460370999</v>
      </c>
      <c r="AV2" s="6">
        <v>0.20549203688181059</v>
      </c>
      <c r="AW2" s="6">
        <v>0.20769823973176868</v>
      </c>
      <c r="AX2" s="6">
        <v>0.20990444258172677</v>
      </c>
      <c r="AY2" s="6">
        <v>0.21211064543168487</v>
      </c>
      <c r="AZ2" s="6">
        <v>0.21431684828164294</v>
      </c>
      <c r="BA2" s="6">
        <v>0.21652305113160103</v>
      </c>
      <c r="BB2" s="6">
        <v>0.21872925398155912</v>
      </c>
      <c r="BC2" s="6">
        <v>0.22093545683151722</v>
      </c>
      <c r="BD2" s="6">
        <v>0.22314165968147531</v>
      </c>
      <c r="BE2" s="6">
        <v>0.22534786253143341</v>
      </c>
      <c r="BF2" s="6">
        <v>0.2275540653813915</v>
      </c>
      <c r="BG2" s="6">
        <v>0.22976026823134957</v>
      </c>
      <c r="BH2" s="6">
        <v>0.23196647108130766</v>
      </c>
      <c r="BI2" s="6">
        <v>0.23417267393126576</v>
      </c>
      <c r="BJ2" s="6">
        <v>0.23637887678122385</v>
      </c>
      <c r="BK2" s="6">
        <v>0.23858507963118195</v>
      </c>
      <c r="BL2" s="6">
        <v>0.24079128248114004</v>
      </c>
      <c r="BM2" s="6">
        <v>0.24299748533109813</v>
      </c>
      <c r="BN2" s="6">
        <v>0.2452036881810562</v>
      </c>
      <c r="BO2" s="6">
        <v>0.2474098910310143</v>
      </c>
      <c r="BP2" s="6">
        <v>0.24961609388097233</v>
      </c>
    </row>
    <row r="3" spans="1:68">
      <c r="B3" s="7"/>
      <c r="C3" s="7"/>
      <c r="D3" s="7"/>
    </row>
    <row r="4" spans="1:68">
      <c r="B4" s="7"/>
      <c r="C4" s="7"/>
      <c r="D4" s="7"/>
    </row>
    <row r="5" spans="1:68">
      <c r="B5" s="7"/>
      <c r="C5" s="7"/>
      <c r="D5" s="7"/>
    </row>
    <row r="6" spans="1:68">
      <c r="B6" s="7"/>
      <c r="C6" s="7"/>
      <c r="D6" s="7"/>
    </row>
    <row r="7" spans="1:68">
      <c r="B7" s="7"/>
      <c r="C7" s="7"/>
      <c r="D7" s="7"/>
    </row>
    <row r="8" spans="1:68">
      <c r="B8" s="7"/>
      <c r="C8" s="7"/>
      <c r="D8" s="7"/>
    </row>
    <row r="9" spans="1:68">
      <c r="B9" s="7"/>
      <c r="C9" s="7"/>
      <c r="D9" s="7"/>
    </row>
    <row r="10" spans="1:68">
      <c r="B10" s="7"/>
      <c r="C10" s="7"/>
      <c r="D10" s="7"/>
    </row>
    <row r="11" spans="1:68">
      <c r="B11" s="7"/>
      <c r="C11" s="7"/>
      <c r="D11" s="7"/>
    </row>
    <row r="12" spans="1:68">
      <c r="B12" s="7"/>
      <c r="C12" s="7"/>
      <c r="D12" s="7"/>
    </row>
    <row r="13" spans="1:68">
      <c r="B13" s="7"/>
      <c r="C13" s="7"/>
      <c r="D13" s="7"/>
    </row>
    <row r="14" spans="1:68">
      <c r="B14" s="7"/>
      <c r="C14" s="7"/>
      <c r="D14" s="7"/>
    </row>
    <row r="15" spans="1:68">
      <c r="B15" s="7"/>
      <c r="C15" s="7"/>
      <c r="D15" s="7"/>
    </row>
    <row r="16" spans="1:68">
      <c r="B16" s="7"/>
      <c r="C16" s="7"/>
      <c r="D16" s="7"/>
    </row>
    <row r="17" spans="2:4">
      <c r="B17" s="7"/>
      <c r="C17" s="7"/>
      <c r="D17" s="7"/>
    </row>
    <row r="18" spans="2:4">
      <c r="B18" s="7"/>
      <c r="C18" s="7"/>
      <c r="D18" s="7"/>
    </row>
    <row r="19" spans="2:4">
      <c r="B19" s="7"/>
      <c r="C19" s="7"/>
      <c r="D19" s="7"/>
    </row>
    <row r="20" spans="2:4">
      <c r="B20" s="7"/>
      <c r="C20" s="7"/>
      <c r="D20" s="7"/>
    </row>
    <row r="21" spans="2:4">
      <c r="B21" s="7"/>
      <c r="C21" s="7"/>
      <c r="D21" s="7"/>
    </row>
    <row r="22" spans="2:4">
      <c r="B22" s="7"/>
      <c r="C22" s="7"/>
      <c r="D22" s="7"/>
    </row>
    <row r="23" spans="2:4">
      <c r="B23" s="7"/>
      <c r="C23" s="7"/>
      <c r="D23" s="7"/>
    </row>
    <row r="24" spans="2:4">
      <c r="B24" s="7"/>
      <c r="C24" s="7"/>
      <c r="D24" s="7"/>
    </row>
    <row r="25" spans="2:4">
      <c r="B25" s="7"/>
      <c r="C25" s="7"/>
      <c r="D25" s="7"/>
    </row>
    <row r="26" spans="2:4">
      <c r="B26" s="7"/>
      <c r="C26" s="7"/>
      <c r="D26" s="7"/>
    </row>
    <row r="27" spans="2:4">
      <c r="B27" s="7"/>
      <c r="C27" s="7"/>
      <c r="D27" s="7"/>
    </row>
    <row r="28" spans="2:4">
      <c r="B28" s="7"/>
      <c r="C28" s="7"/>
      <c r="D2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3"/>
  <sheetViews>
    <sheetView zoomScale="70" zoomScaleNormal="70" workbookViewId="0">
      <selection activeCell="H47" sqref="H47"/>
    </sheetView>
  </sheetViews>
  <sheetFormatPr defaultColWidth="9.140625" defaultRowHeight="15.75"/>
  <cols>
    <col min="1" max="2" width="9.140625" style="16"/>
    <col min="3" max="3" width="13" style="16" bestFit="1" customWidth="1"/>
    <col min="4" max="4" width="22.140625" style="16" customWidth="1"/>
    <col min="5" max="6" width="9.140625" style="16"/>
    <col min="7" max="7" width="18" style="16" bestFit="1" customWidth="1"/>
    <col min="8" max="8" width="66.7109375" style="16" bestFit="1" customWidth="1"/>
    <col min="9" max="16384" width="9.140625" style="16"/>
  </cols>
  <sheetData>
    <row r="1" spans="1:9">
      <c r="C1" s="17" t="s">
        <v>45</v>
      </c>
      <c r="D1" s="18"/>
      <c r="G1" s="23" t="s">
        <v>13</v>
      </c>
      <c r="H1" s="24"/>
      <c r="I1" s="24"/>
    </row>
    <row r="2" spans="1:9" s="19" customFormat="1">
      <c r="A2" s="19" t="s">
        <v>29</v>
      </c>
      <c r="C2" s="19" t="s">
        <v>30</v>
      </c>
      <c r="D2" s="19" t="s">
        <v>3</v>
      </c>
      <c r="G2" s="19" t="s">
        <v>30</v>
      </c>
      <c r="H2" s="19" t="s">
        <v>3</v>
      </c>
    </row>
    <row r="3" spans="1:9">
      <c r="A3" s="16">
        <v>1960</v>
      </c>
      <c r="C3" s="25">
        <f t="shared" ref="C3:C16" si="0">_xlfn.FORECAST.LINEAR(A3,C$18:C$63,A$18:A$63)</f>
        <v>0.18600000000000083</v>
      </c>
      <c r="D3" s="26" t="s">
        <v>49</v>
      </c>
      <c r="G3" s="25">
        <f t="shared" ref="G3:G9" si="1">C3*(G$11/C$11)</f>
        <v>0.16902616464582076</v>
      </c>
      <c r="H3" s="26" t="s">
        <v>51</v>
      </c>
    </row>
    <row r="4" spans="1:9">
      <c r="A4" s="16">
        <v>1961</v>
      </c>
      <c r="C4" s="25">
        <f t="shared" si="0"/>
        <v>0.18950000000000067</v>
      </c>
      <c r="D4" s="26" t="s">
        <v>49</v>
      </c>
      <c r="G4" s="25">
        <f t="shared" si="1"/>
        <v>0.1722067645181882</v>
      </c>
      <c r="H4" s="26" t="s">
        <v>51</v>
      </c>
    </row>
    <row r="5" spans="1:9">
      <c r="A5" s="16">
        <v>1962</v>
      </c>
      <c r="C5" s="25">
        <f t="shared" si="0"/>
        <v>0.1930000000000005</v>
      </c>
      <c r="D5" s="26" t="s">
        <v>49</v>
      </c>
      <c r="G5" s="25">
        <f t="shared" si="1"/>
        <v>0.17538736439055563</v>
      </c>
      <c r="H5" s="26" t="s">
        <v>51</v>
      </c>
    </row>
    <row r="6" spans="1:9">
      <c r="A6" s="16">
        <v>1963</v>
      </c>
      <c r="C6" s="25">
        <f t="shared" si="0"/>
        <v>0.19650000000000034</v>
      </c>
      <c r="D6" s="26" t="s">
        <v>49</v>
      </c>
      <c r="G6" s="25">
        <f t="shared" si="1"/>
        <v>0.17856796426292307</v>
      </c>
      <c r="H6" s="26" t="s">
        <v>51</v>
      </c>
    </row>
    <row r="7" spans="1:9">
      <c r="A7" s="16">
        <v>1964</v>
      </c>
      <c r="C7" s="25">
        <f t="shared" si="0"/>
        <v>0.20000000000000018</v>
      </c>
      <c r="D7" s="26" t="s">
        <v>49</v>
      </c>
      <c r="G7" s="25">
        <f t="shared" si="1"/>
        <v>0.1817485641352905</v>
      </c>
      <c r="H7" s="26" t="s">
        <v>51</v>
      </c>
    </row>
    <row r="8" spans="1:9">
      <c r="A8" s="16">
        <v>1965</v>
      </c>
      <c r="C8" s="25">
        <f t="shared" si="0"/>
        <v>0.20350000000000001</v>
      </c>
      <c r="D8" s="26" t="s">
        <v>49</v>
      </c>
      <c r="G8" s="25">
        <f t="shared" si="1"/>
        <v>0.18492916400765794</v>
      </c>
      <c r="H8" s="26" t="s">
        <v>51</v>
      </c>
    </row>
    <row r="9" spans="1:9">
      <c r="A9" s="16">
        <v>1966</v>
      </c>
      <c r="C9" s="25">
        <f t="shared" si="0"/>
        <v>0.20700000000000074</v>
      </c>
      <c r="D9" s="26" t="s">
        <v>49</v>
      </c>
      <c r="G9" s="25">
        <f t="shared" si="1"/>
        <v>0.18810976388002618</v>
      </c>
      <c r="H9" s="26" t="s">
        <v>51</v>
      </c>
    </row>
    <row r="10" spans="1:9">
      <c r="A10" s="16">
        <v>1967</v>
      </c>
      <c r="C10" s="25">
        <f t="shared" si="0"/>
        <v>0.21050000000000058</v>
      </c>
      <c r="D10" s="26" t="s">
        <v>49</v>
      </c>
      <c r="G10" s="25">
        <f>C10*(G$11/C$11)</f>
        <v>0.19129036375239361</v>
      </c>
      <c r="H10" s="26" t="s">
        <v>51</v>
      </c>
    </row>
    <row r="11" spans="1:9">
      <c r="A11" s="16">
        <v>1968</v>
      </c>
      <c r="C11" s="25">
        <f t="shared" si="0"/>
        <v>0.21400000000000041</v>
      </c>
      <c r="D11" s="26" t="s">
        <v>49</v>
      </c>
      <c r="G11" s="27">
        <f>C11/Babikian_2002!E6</f>
        <v>0.19447096362476105</v>
      </c>
      <c r="H11" s="16" t="s">
        <v>50</v>
      </c>
    </row>
    <row r="12" spans="1:9">
      <c r="A12" s="16">
        <v>1969</v>
      </c>
      <c r="C12" s="25">
        <f t="shared" si="0"/>
        <v>0.21750000000000025</v>
      </c>
      <c r="D12" s="26" t="s">
        <v>49</v>
      </c>
      <c r="G12" s="27">
        <f>C12/Babikian_2002!E7</f>
        <v>0.19407265774378607</v>
      </c>
      <c r="H12" s="16" t="s">
        <v>50</v>
      </c>
    </row>
    <row r="13" spans="1:9">
      <c r="A13" s="16">
        <v>1970</v>
      </c>
      <c r="C13" s="25">
        <f t="shared" si="0"/>
        <v>0.22100000000000009</v>
      </c>
      <c r="D13" s="26" t="s">
        <v>49</v>
      </c>
      <c r="G13" s="27">
        <f>C13/Babikian_2002!E8</f>
        <v>0.18380337257397397</v>
      </c>
      <c r="H13" s="16" t="s">
        <v>50</v>
      </c>
    </row>
    <row r="14" spans="1:9">
      <c r="A14" s="16">
        <v>1971</v>
      </c>
      <c r="C14" s="25">
        <f t="shared" si="0"/>
        <v>0.22450000000000081</v>
      </c>
      <c r="D14" s="26" t="s">
        <v>49</v>
      </c>
      <c r="G14" s="27">
        <f>C14/Babikian_2002!E9</f>
        <v>0.17419470304975984</v>
      </c>
      <c r="H14" s="16" t="s">
        <v>50</v>
      </c>
    </row>
    <row r="15" spans="1:9">
      <c r="A15" s="16">
        <v>1972</v>
      </c>
      <c r="C15" s="25">
        <f t="shared" si="0"/>
        <v>0.22800000000000065</v>
      </c>
      <c r="D15" s="26" t="s">
        <v>49</v>
      </c>
      <c r="G15" s="27">
        <f>C15/Babikian_2002!E10</f>
        <v>0.17377057679844507</v>
      </c>
      <c r="H15" s="16" t="s">
        <v>50</v>
      </c>
    </row>
    <row r="16" spans="1:9">
      <c r="A16" s="16">
        <v>1973</v>
      </c>
      <c r="C16" s="25">
        <f t="shared" si="0"/>
        <v>0.23150000000000048</v>
      </c>
      <c r="D16" s="26" t="s">
        <v>49</v>
      </c>
      <c r="G16" s="27">
        <f>C16/Babikian_2002!E11</f>
        <v>0.17332198952879616</v>
      </c>
      <c r="H16" s="16" t="s">
        <v>50</v>
      </c>
    </row>
    <row r="17" spans="1:8">
      <c r="A17" s="16">
        <v>1974</v>
      </c>
      <c r="C17" s="25">
        <f>_xlfn.FORECAST.LINEAR(A17,C$18:C$63,A$18:A$63)</f>
        <v>0.23500000000000032</v>
      </c>
      <c r="D17" s="26" t="s">
        <v>49</v>
      </c>
      <c r="G17" s="27">
        <f>C17/Babikian_2002!E12</f>
        <v>0.17271645736946489</v>
      </c>
      <c r="H17" s="16" t="s">
        <v>50</v>
      </c>
    </row>
    <row r="18" spans="1:8">
      <c r="A18" s="16">
        <v>1975</v>
      </c>
      <c r="C18" s="27">
        <f>Epstein_2014!E6</f>
        <v>0.23850000000000002</v>
      </c>
      <c r="D18" s="16" t="s">
        <v>47</v>
      </c>
      <c r="G18" s="27">
        <f>C18/Babikian_2002!E13</f>
        <v>0.17072994031830238</v>
      </c>
      <c r="H18" s="16" t="s">
        <v>50</v>
      </c>
    </row>
    <row r="19" spans="1:8">
      <c r="A19" s="16">
        <v>1976</v>
      </c>
      <c r="C19" s="25">
        <f>C18+((C$63-C$18)/(A$63-A$18))</f>
        <v>0.24200000000000002</v>
      </c>
      <c r="D19" s="26" t="s">
        <v>48</v>
      </c>
      <c r="G19" s="27">
        <f>C19/Babikian_2002!E14</f>
        <v>0.16997140006651149</v>
      </c>
      <c r="H19" s="16" t="s">
        <v>50</v>
      </c>
    </row>
    <row r="20" spans="1:8">
      <c r="A20" s="16">
        <v>1977</v>
      </c>
      <c r="C20" s="25">
        <f t="shared" ref="C20:C62" si="2">C19+((C$63-C$18)/(A$63-A$18))</f>
        <v>0.24550000000000002</v>
      </c>
      <c r="D20" s="26" t="s">
        <v>48</v>
      </c>
      <c r="G20" s="27">
        <f>C20/Babikian_2002!E15</f>
        <v>0.17358419819216606</v>
      </c>
      <c r="H20" s="16" t="s">
        <v>50</v>
      </c>
    </row>
    <row r="21" spans="1:8">
      <c r="A21" s="16">
        <v>1978</v>
      </c>
      <c r="C21" s="25">
        <f t="shared" si="2"/>
        <v>0.24900000000000003</v>
      </c>
      <c r="D21" s="26" t="s">
        <v>48</v>
      </c>
      <c r="G21" s="27">
        <f>C21/Babikian_2002!E16</f>
        <v>0.17204246713852375</v>
      </c>
      <c r="H21" s="16" t="s">
        <v>50</v>
      </c>
    </row>
    <row r="22" spans="1:8">
      <c r="A22" s="16">
        <v>1979</v>
      </c>
      <c r="C22" s="25">
        <f t="shared" si="2"/>
        <v>0.2525</v>
      </c>
      <c r="D22" s="26" t="s">
        <v>48</v>
      </c>
      <c r="G22" s="27">
        <f>C22/Babikian_2002!E17</f>
        <v>0.17197766323024055</v>
      </c>
      <c r="H22" s="16" t="s">
        <v>50</v>
      </c>
    </row>
    <row r="23" spans="1:8">
      <c r="A23" s="16">
        <v>1980</v>
      </c>
      <c r="C23" s="25">
        <f t="shared" si="2"/>
        <v>0.25600000000000001</v>
      </c>
      <c r="D23" s="26" t="s">
        <v>48</v>
      </c>
      <c r="G23" s="27">
        <f>C23/Babikian_2002!E18</f>
        <v>0.17132514907050159</v>
      </c>
      <c r="H23" s="16" t="s">
        <v>50</v>
      </c>
    </row>
    <row r="24" spans="1:8">
      <c r="A24" s="16">
        <v>1981</v>
      </c>
      <c r="C24" s="25">
        <f t="shared" si="2"/>
        <v>0.25950000000000001</v>
      </c>
      <c r="D24" s="26" t="s">
        <v>48</v>
      </c>
      <c r="G24" s="27">
        <f>C24/Babikian_2002!E19</f>
        <v>0.17036658309455588</v>
      </c>
      <c r="H24" s="16" t="s">
        <v>50</v>
      </c>
    </row>
    <row r="25" spans="1:8">
      <c r="A25" s="16">
        <v>1982</v>
      </c>
      <c r="C25" s="25">
        <f t="shared" si="2"/>
        <v>0.26300000000000001</v>
      </c>
      <c r="D25" s="26" t="s">
        <v>48</v>
      </c>
      <c r="G25" s="27">
        <f>C25/Babikian_2002!E20</f>
        <v>0.16855778344877873</v>
      </c>
      <c r="H25" s="16" t="s">
        <v>50</v>
      </c>
    </row>
    <row r="26" spans="1:8">
      <c r="A26" s="16">
        <v>1983</v>
      </c>
      <c r="C26" s="25">
        <f t="shared" si="2"/>
        <v>0.26650000000000001</v>
      </c>
      <c r="D26" s="26" t="s">
        <v>48</v>
      </c>
      <c r="G26" s="27">
        <f>C26/Babikian_2002!E21</f>
        <v>0.171137713437268</v>
      </c>
      <c r="H26" s="16" t="s">
        <v>50</v>
      </c>
    </row>
    <row r="27" spans="1:8">
      <c r="A27" s="16">
        <v>1984</v>
      </c>
      <c r="C27" s="25">
        <f t="shared" si="2"/>
        <v>0.27</v>
      </c>
      <c r="D27" s="26" t="s">
        <v>48</v>
      </c>
      <c r="G27" s="27">
        <f>C27/Babikian_2002!E22</f>
        <v>0.17305369127516779</v>
      </c>
      <c r="H27" s="16" t="s">
        <v>50</v>
      </c>
    </row>
    <row r="28" spans="1:8">
      <c r="A28" s="16">
        <v>1985</v>
      </c>
      <c r="C28" s="25">
        <f t="shared" si="2"/>
        <v>0.27350000000000002</v>
      </c>
      <c r="D28" s="26" t="s">
        <v>48</v>
      </c>
      <c r="G28" s="27">
        <f>C28/Babikian_2002!E23</f>
        <v>0.17452002245508982</v>
      </c>
      <c r="H28" s="16" t="s">
        <v>50</v>
      </c>
    </row>
    <row r="29" spans="1:8">
      <c r="A29" s="16">
        <v>1986</v>
      </c>
      <c r="C29" s="25">
        <f t="shared" si="2"/>
        <v>0.27700000000000002</v>
      </c>
      <c r="D29" s="26" t="s">
        <v>48</v>
      </c>
      <c r="G29" s="27">
        <f>C29/Babikian_2002!E24</f>
        <v>0.17563521288837744</v>
      </c>
      <c r="H29" s="16" t="s">
        <v>50</v>
      </c>
    </row>
    <row r="30" spans="1:8">
      <c r="A30" s="16">
        <v>1987</v>
      </c>
      <c r="C30" s="25">
        <f t="shared" si="2"/>
        <v>0.28050000000000003</v>
      </c>
      <c r="D30" s="26" t="s">
        <v>48</v>
      </c>
      <c r="G30" s="27">
        <f>C30/Babikian_2002!E25</f>
        <v>0.18858349743993699</v>
      </c>
      <c r="H30" s="16" t="s">
        <v>50</v>
      </c>
    </row>
    <row r="31" spans="1:8">
      <c r="A31" s="16">
        <v>1988</v>
      </c>
      <c r="C31" s="25">
        <f t="shared" si="2"/>
        <v>0.28400000000000003</v>
      </c>
      <c r="D31" s="26" t="s">
        <v>48</v>
      </c>
      <c r="G31" s="27">
        <f>C31/Babikian_2002!E26</f>
        <v>0.19266560000000002</v>
      </c>
      <c r="H31" s="16" t="s">
        <v>50</v>
      </c>
    </row>
    <row r="32" spans="1:8">
      <c r="A32" s="16">
        <v>1989</v>
      </c>
      <c r="C32" s="25">
        <f t="shared" si="2"/>
        <v>0.28750000000000003</v>
      </c>
      <c r="D32" s="26" t="s">
        <v>48</v>
      </c>
      <c r="G32" s="27">
        <f>C32/Babikian_2002!E27</f>
        <v>0.1942346731628096</v>
      </c>
      <c r="H32" s="16" t="s">
        <v>50</v>
      </c>
    </row>
    <row r="33" spans="1:8">
      <c r="A33" s="16">
        <v>1990</v>
      </c>
      <c r="C33" s="25">
        <f t="shared" si="2"/>
        <v>0.29100000000000004</v>
      </c>
      <c r="D33" s="26" t="s">
        <v>48</v>
      </c>
      <c r="G33" s="27">
        <f>C33/Babikian_2002!E28</f>
        <v>0.19447960444993823</v>
      </c>
      <c r="H33" s="16" t="s">
        <v>50</v>
      </c>
    </row>
    <row r="34" spans="1:8">
      <c r="A34" s="16">
        <v>1991</v>
      </c>
      <c r="C34" s="25">
        <f t="shared" si="2"/>
        <v>0.29450000000000004</v>
      </c>
      <c r="D34" s="26" t="s">
        <v>48</v>
      </c>
      <c r="G34" s="27">
        <f>C34/Babikian_2002!E29</f>
        <v>0.19567615062761509</v>
      </c>
      <c r="H34" s="16" t="s">
        <v>50</v>
      </c>
    </row>
    <row r="35" spans="1:8">
      <c r="A35" s="16">
        <v>1992</v>
      </c>
      <c r="C35" s="25">
        <f t="shared" si="2"/>
        <v>0.29800000000000004</v>
      </c>
      <c r="D35" s="26" t="s">
        <v>48</v>
      </c>
      <c r="G35" s="27">
        <f>C35/Babikian_2002!E30</f>
        <v>0.19934211644708885</v>
      </c>
      <c r="H35" s="16" t="s">
        <v>50</v>
      </c>
    </row>
    <row r="36" spans="1:8">
      <c r="A36" s="16">
        <v>1993</v>
      </c>
      <c r="C36" s="25">
        <f t="shared" si="2"/>
        <v>0.30150000000000005</v>
      </c>
      <c r="D36" s="26" t="s">
        <v>48</v>
      </c>
      <c r="G36" s="27">
        <f>C36/Babikian_2002!E31</f>
        <v>0.20303774805867128</v>
      </c>
      <c r="H36" s="16" t="s">
        <v>50</v>
      </c>
    </row>
    <row r="37" spans="1:8">
      <c r="A37" s="16">
        <v>1994</v>
      </c>
      <c r="C37" s="25">
        <f t="shared" si="2"/>
        <v>0.30500000000000005</v>
      </c>
      <c r="D37" s="26" t="s">
        <v>48</v>
      </c>
      <c r="G37" s="27">
        <f>C37/Babikian_2002!E32</f>
        <v>0.20320198105081827</v>
      </c>
      <c r="H37" s="16" t="s">
        <v>50</v>
      </c>
    </row>
    <row r="38" spans="1:8">
      <c r="A38" s="16">
        <v>1995</v>
      </c>
      <c r="C38" s="25">
        <f t="shared" si="2"/>
        <v>0.30850000000000005</v>
      </c>
      <c r="D38" s="26" t="s">
        <v>48</v>
      </c>
      <c r="G38" s="27">
        <f>C38/Babikian_2002!E33</f>
        <v>0.20407440860215056</v>
      </c>
      <c r="H38" s="16" t="s">
        <v>50</v>
      </c>
    </row>
    <row r="39" spans="1:8">
      <c r="A39" s="16">
        <v>1996</v>
      </c>
      <c r="C39" s="25">
        <f t="shared" si="2"/>
        <v>0.31200000000000006</v>
      </c>
      <c r="D39" s="26" t="s">
        <v>48</v>
      </c>
      <c r="G39" s="27">
        <f>C39/Babikian_2002!E34</f>
        <v>0.20518556701030932</v>
      </c>
      <c r="H39" s="16" t="s">
        <v>50</v>
      </c>
    </row>
    <row r="40" spans="1:8">
      <c r="A40" s="16">
        <v>1997</v>
      </c>
      <c r="C40" s="25">
        <f t="shared" si="2"/>
        <v>0.31550000000000006</v>
      </c>
      <c r="D40" s="26" t="s">
        <v>48</v>
      </c>
      <c r="G40" s="27">
        <f>C40/Babikian_2002!E35</f>
        <v>0.20543872758326218</v>
      </c>
      <c r="H40" s="16" t="s">
        <v>50</v>
      </c>
    </row>
    <row r="41" spans="1:8">
      <c r="A41" s="16">
        <v>1998</v>
      </c>
      <c r="C41" s="25">
        <f t="shared" si="2"/>
        <v>0.31900000000000006</v>
      </c>
      <c r="D41" s="26" t="s">
        <v>48</v>
      </c>
      <c r="G41" s="27">
        <f>C41/Babikian_2002!E36</f>
        <v>0.20544845142129828</v>
      </c>
      <c r="H41" s="16" t="s">
        <v>50</v>
      </c>
    </row>
    <row r="42" spans="1:8">
      <c r="A42" s="16">
        <v>1999</v>
      </c>
      <c r="C42" s="25">
        <f t="shared" si="2"/>
        <v>0.32250000000000006</v>
      </c>
      <c r="D42" s="26" t="s">
        <v>48</v>
      </c>
      <c r="G42" s="27">
        <f>C42/Babikian_2002!E37</f>
        <v>0.20543739460370999</v>
      </c>
      <c r="H42" s="16" t="s">
        <v>50</v>
      </c>
    </row>
    <row r="43" spans="1:8">
      <c r="A43" s="16">
        <v>2000</v>
      </c>
      <c r="C43" s="25">
        <f t="shared" si="2"/>
        <v>0.32600000000000007</v>
      </c>
      <c r="D43" s="26" t="s">
        <v>48</v>
      </c>
      <c r="G43" s="27">
        <f>C43/Babikian_2002!E38</f>
        <v>0.20549203688181059</v>
      </c>
      <c r="H43" s="16" t="s">
        <v>50</v>
      </c>
    </row>
    <row r="44" spans="1:8">
      <c r="A44" s="16">
        <v>2001</v>
      </c>
      <c r="C44" s="25">
        <f t="shared" si="2"/>
        <v>0.32950000000000007</v>
      </c>
      <c r="D44" s="26" t="s">
        <v>48</v>
      </c>
      <c r="G44" s="25">
        <f>C44*(G$43/C$43)</f>
        <v>0.20769823973176868</v>
      </c>
      <c r="H44" s="26" t="s">
        <v>51</v>
      </c>
    </row>
    <row r="45" spans="1:8">
      <c r="A45" s="16">
        <v>2002</v>
      </c>
      <c r="C45" s="25">
        <f t="shared" si="2"/>
        <v>0.33300000000000007</v>
      </c>
      <c r="D45" s="26" t="s">
        <v>48</v>
      </c>
      <c r="G45" s="25">
        <f t="shared" ref="G45:G63" si="3">C45*(G$43/C$43)</f>
        <v>0.20990444258172677</v>
      </c>
      <c r="H45" s="26" t="s">
        <v>51</v>
      </c>
    </row>
    <row r="46" spans="1:8">
      <c r="A46" s="16">
        <v>2003</v>
      </c>
      <c r="C46" s="25">
        <f t="shared" si="2"/>
        <v>0.33650000000000008</v>
      </c>
      <c r="D46" s="26" t="s">
        <v>48</v>
      </c>
      <c r="G46" s="25">
        <f t="shared" si="3"/>
        <v>0.21211064543168487</v>
      </c>
      <c r="H46" s="26" t="s">
        <v>51</v>
      </c>
    </row>
    <row r="47" spans="1:8">
      <c r="A47" s="16">
        <v>2004</v>
      </c>
      <c r="C47" s="25">
        <f t="shared" si="2"/>
        <v>0.34000000000000008</v>
      </c>
      <c r="D47" s="26" t="s">
        <v>48</v>
      </c>
      <c r="G47" s="25">
        <f t="shared" si="3"/>
        <v>0.21431684828164294</v>
      </c>
      <c r="H47" s="26" t="s">
        <v>51</v>
      </c>
    </row>
    <row r="48" spans="1:8">
      <c r="A48" s="16">
        <v>2005</v>
      </c>
      <c r="C48" s="25">
        <f t="shared" si="2"/>
        <v>0.34350000000000008</v>
      </c>
      <c r="D48" s="26" t="s">
        <v>48</v>
      </c>
      <c r="G48" s="25">
        <f t="shared" si="3"/>
        <v>0.21652305113160103</v>
      </c>
      <c r="H48" s="26" t="s">
        <v>51</v>
      </c>
    </row>
    <row r="49" spans="1:8">
      <c r="A49" s="16">
        <v>2006</v>
      </c>
      <c r="C49" s="25">
        <f t="shared" si="2"/>
        <v>0.34700000000000009</v>
      </c>
      <c r="D49" s="26" t="s">
        <v>48</v>
      </c>
      <c r="G49" s="25">
        <f t="shared" si="3"/>
        <v>0.21872925398155912</v>
      </c>
      <c r="H49" s="26" t="s">
        <v>51</v>
      </c>
    </row>
    <row r="50" spans="1:8">
      <c r="A50" s="16">
        <v>2007</v>
      </c>
      <c r="C50" s="25">
        <f t="shared" si="2"/>
        <v>0.35050000000000009</v>
      </c>
      <c r="D50" s="26" t="s">
        <v>48</v>
      </c>
      <c r="G50" s="25">
        <f t="shared" si="3"/>
        <v>0.22093545683151722</v>
      </c>
      <c r="H50" s="26" t="s">
        <v>51</v>
      </c>
    </row>
    <row r="51" spans="1:8">
      <c r="A51" s="16">
        <v>2008</v>
      </c>
      <c r="C51" s="25">
        <f t="shared" si="2"/>
        <v>0.35400000000000009</v>
      </c>
      <c r="D51" s="26" t="s">
        <v>48</v>
      </c>
      <c r="G51" s="25">
        <f t="shared" si="3"/>
        <v>0.22314165968147531</v>
      </c>
      <c r="H51" s="26" t="s">
        <v>51</v>
      </c>
    </row>
    <row r="52" spans="1:8">
      <c r="A52" s="16">
        <v>2009</v>
      </c>
      <c r="C52" s="25">
        <f t="shared" si="2"/>
        <v>0.3575000000000001</v>
      </c>
      <c r="D52" s="26" t="s">
        <v>48</v>
      </c>
      <c r="G52" s="25">
        <f t="shared" si="3"/>
        <v>0.22534786253143341</v>
      </c>
      <c r="H52" s="26" t="s">
        <v>51</v>
      </c>
    </row>
    <row r="53" spans="1:8">
      <c r="A53" s="16">
        <v>2010</v>
      </c>
      <c r="C53" s="25">
        <f t="shared" si="2"/>
        <v>0.3610000000000001</v>
      </c>
      <c r="D53" s="26" t="s">
        <v>48</v>
      </c>
      <c r="G53" s="25">
        <f t="shared" si="3"/>
        <v>0.2275540653813915</v>
      </c>
      <c r="H53" s="26" t="s">
        <v>51</v>
      </c>
    </row>
    <row r="54" spans="1:8">
      <c r="A54" s="16">
        <v>2011</v>
      </c>
      <c r="C54" s="25">
        <f t="shared" si="2"/>
        <v>0.3645000000000001</v>
      </c>
      <c r="D54" s="26" t="s">
        <v>48</v>
      </c>
      <c r="G54" s="25">
        <f t="shared" si="3"/>
        <v>0.22976026823134957</v>
      </c>
      <c r="H54" s="26" t="s">
        <v>51</v>
      </c>
    </row>
    <row r="55" spans="1:8">
      <c r="A55" s="16">
        <v>2012</v>
      </c>
      <c r="C55" s="25">
        <f t="shared" si="2"/>
        <v>0.3680000000000001</v>
      </c>
      <c r="D55" s="26" t="s">
        <v>48</v>
      </c>
      <c r="G55" s="25">
        <f t="shared" si="3"/>
        <v>0.23196647108130766</v>
      </c>
      <c r="H55" s="26" t="s">
        <v>51</v>
      </c>
    </row>
    <row r="56" spans="1:8">
      <c r="A56" s="16">
        <v>2013</v>
      </c>
      <c r="C56" s="25">
        <f t="shared" si="2"/>
        <v>0.37150000000000011</v>
      </c>
      <c r="D56" s="26" t="s">
        <v>48</v>
      </c>
      <c r="G56" s="25">
        <f t="shared" si="3"/>
        <v>0.23417267393126576</v>
      </c>
      <c r="H56" s="26" t="s">
        <v>51</v>
      </c>
    </row>
    <row r="57" spans="1:8">
      <c r="A57" s="16">
        <v>2014</v>
      </c>
      <c r="C57" s="25">
        <f t="shared" si="2"/>
        <v>0.37500000000000011</v>
      </c>
      <c r="D57" s="26" t="s">
        <v>48</v>
      </c>
      <c r="G57" s="25">
        <f t="shared" si="3"/>
        <v>0.23637887678122385</v>
      </c>
      <c r="H57" s="26" t="s">
        <v>51</v>
      </c>
    </row>
    <row r="58" spans="1:8">
      <c r="A58" s="16">
        <v>2015</v>
      </c>
      <c r="C58" s="25">
        <f t="shared" si="2"/>
        <v>0.37850000000000011</v>
      </c>
      <c r="D58" s="26" t="s">
        <v>48</v>
      </c>
      <c r="G58" s="25">
        <f t="shared" si="3"/>
        <v>0.23858507963118195</v>
      </c>
      <c r="H58" s="26" t="s">
        <v>51</v>
      </c>
    </row>
    <row r="59" spans="1:8">
      <c r="A59" s="16">
        <v>2016</v>
      </c>
      <c r="C59" s="25">
        <f t="shared" si="2"/>
        <v>0.38200000000000012</v>
      </c>
      <c r="D59" s="26" t="s">
        <v>48</v>
      </c>
      <c r="G59" s="25">
        <f t="shared" si="3"/>
        <v>0.24079128248114004</v>
      </c>
      <c r="H59" s="26" t="s">
        <v>51</v>
      </c>
    </row>
    <row r="60" spans="1:8">
      <c r="A60" s="16">
        <v>2017</v>
      </c>
      <c r="C60" s="25">
        <f t="shared" si="2"/>
        <v>0.38550000000000012</v>
      </c>
      <c r="D60" s="26" t="s">
        <v>48</v>
      </c>
      <c r="G60" s="25">
        <f t="shared" si="3"/>
        <v>0.24299748533109813</v>
      </c>
      <c r="H60" s="26" t="s">
        <v>51</v>
      </c>
    </row>
    <row r="61" spans="1:8">
      <c r="A61" s="16">
        <v>2018</v>
      </c>
      <c r="C61" s="25">
        <f t="shared" si="2"/>
        <v>0.38900000000000012</v>
      </c>
      <c r="D61" s="26" t="s">
        <v>48</v>
      </c>
      <c r="G61" s="25">
        <f t="shared" si="3"/>
        <v>0.2452036881810562</v>
      </c>
      <c r="H61" s="26" t="s">
        <v>51</v>
      </c>
    </row>
    <row r="62" spans="1:8">
      <c r="A62" s="16">
        <v>2019</v>
      </c>
      <c r="C62" s="25">
        <f t="shared" si="2"/>
        <v>0.39250000000000013</v>
      </c>
      <c r="D62" s="26" t="s">
        <v>48</v>
      </c>
      <c r="G62" s="25">
        <f t="shared" si="3"/>
        <v>0.2474098910310143</v>
      </c>
      <c r="H62" s="26" t="s">
        <v>51</v>
      </c>
    </row>
    <row r="63" spans="1:8">
      <c r="A63" s="16">
        <v>2020</v>
      </c>
      <c r="C63" s="27">
        <f>Epstein_2014!E7</f>
        <v>0.39600000000000002</v>
      </c>
      <c r="D63" s="16" t="s">
        <v>47</v>
      </c>
      <c r="G63" s="25">
        <f t="shared" si="3"/>
        <v>0.24961609388097233</v>
      </c>
      <c r="H63" s="26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V29"/>
  <sheetViews>
    <sheetView zoomScale="90" zoomScaleNormal="90" workbookViewId="0">
      <selection activeCell="D12" sqref="D12"/>
    </sheetView>
  </sheetViews>
  <sheetFormatPr defaultColWidth="9.140625" defaultRowHeight="15"/>
  <cols>
    <col min="1" max="1" width="9.140625" style="9"/>
    <col min="2" max="2" width="13.140625" style="9" customWidth="1"/>
    <col min="3" max="3" width="20.140625" style="9" bestFit="1" customWidth="1"/>
    <col min="4" max="4" width="22.42578125" style="9" bestFit="1" customWidth="1"/>
    <col min="5" max="5" width="20.140625" style="9" bestFit="1" customWidth="1"/>
    <col min="6" max="16384" width="9.140625" style="9"/>
  </cols>
  <sheetData>
    <row r="1" spans="1:5">
      <c r="A1" s="9" t="s">
        <v>27</v>
      </c>
    </row>
    <row r="2" spans="1:5">
      <c r="A2" s="10" t="s">
        <v>28</v>
      </c>
    </row>
    <row r="4" spans="1:5">
      <c r="A4" s="11" t="s">
        <v>55</v>
      </c>
      <c r="B4" s="12"/>
      <c r="C4" s="12"/>
      <c r="D4" s="12"/>
    </row>
    <row r="5" spans="1:5">
      <c r="A5" s="13" t="s">
        <v>29</v>
      </c>
      <c r="B5" s="13" t="s">
        <v>1</v>
      </c>
      <c r="C5" s="13" t="s">
        <v>56</v>
      </c>
      <c r="D5" s="13" t="s">
        <v>57</v>
      </c>
      <c r="E5" s="13" t="s">
        <v>58</v>
      </c>
    </row>
    <row r="6" spans="1:5">
      <c r="A6" s="14">
        <v>1975</v>
      </c>
      <c r="B6" s="14" t="s">
        <v>4</v>
      </c>
      <c r="C6" s="33">
        <v>0.45</v>
      </c>
      <c r="D6" s="33">
        <v>0.53</v>
      </c>
      <c r="E6" s="33">
        <f>C6*D6</f>
        <v>0.23850000000000002</v>
      </c>
    </row>
    <row r="7" spans="1:5">
      <c r="A7" s="14">
        <v>2020</v>
      </c>
      <c r="B7" s="14" t="s">
        <v>4</v>
      </c>
      <c r="C7" s="33">
        <v>0.55000000000000004</v>
      </c>
      <c r="D7" s="33">
        <v>0.72</v>
      </c>
      <c r="E7" s="33">
        <f>C7*D7</f>
        <v>0.39600000000000002</v>
      </c>
    </row>
    <row r="8" spans="1:5">
      <c r="A8" s="14"/>
      <c r="B8" s="14"/>
      <c r="C8" s="14"/>
      <c r="D8" s="14"/>
    </row>
    <row r="9" spans="1:5">
      <c r="A9" s="14"/>
      <c r="B9" s="14"/>
      <c r="C9" s="14"/>
      <c r="D9" s="14"/>
    </row>
    <row r="10" spans="1:5">
      <c r="A10" s="14"/>
      <c r="B10" s="14"/>
      <c r="C10" s="14"/>
      <c r="D10" s="14"/>
    </row>
    <row r="11" spans="1:5">
      <c r="A11" s="14"/>
      <c r="B11" s="14"/>
      <c r="C11" s="14"/>
      <c r="D11" s="14"/>
    </row>
    <row r="12" spans="1:5">
      <c r="A12" s="14"/>
      <c r="B12" s="14"/>
      <c r="C12" s="14"/>
      <c r="D12" s="14"/>
    </row>
    <row r="13" spans="1:5">
      <c r="A13" s="14"/>
      <c r="B13" s="14"/>
      <c r="C13" s="14"/>
      <c r="D13" s="14"/>
    </row>
    <row r="14" spans="1:5">
      <c r="A14" s="14"/>
      <c r="B14" s="14"/>
      <c r="C14" s="14"/>
      <c r="D14" s="14"/>
    </row>
    <row r="15" spans="1:5">
      <c r="A15" s="14"/>
      <c r="B15" s="14"/>
      <c r="C15" s="14"/>
      <c r="D15" s="14"/>
    </row>
    <row r="16" spans="1:5">
      <c r="A16" s="14"/>
      <c r="B16" s="14"/>
      <c r="C16" s="14"/>
      <c r="D16" s="14"/>
    </row>
    <row r="25" spans="8:22">
      <c r="H25" s="15"/>
    </row>
    <row r="26" spans="8:22">
      <c r="H26" s="15"/>
      <c r="T26" s="9">
        <v>1960</v>
      </c>
      <c r="U26" s="9">
        <v>1975</v>
      </c>
      <c r="V26" s="9">
        <v>2020</v>
      </c>
    </row>
    <row r="27" spans="8:22">
      <c r="S27" s="28" t="s">
        <v>52</v>
      </c>
      <c r="T27" s="30">
        <f>U27+(U27-V27)*15/45</f>
        <v>0.41666666666666669</v>
      </c>
      <c r="U27" s="31">
        <v>0.45</v>
      </c>
      <c r="V27" s="31">
        <v>0.55000000000000004</v>
      </c>
    </row>
    <row r="28" spans="8:22">
      <c r="S28" s="28" t="s">
        <v>53</v>
      </c>
      <c r="T28" s="30">
        <f>U28+(U28-V28)*15/45</f>
        <v>0.46666666666666673</v>
      </c>
      <c r="U28" s="31">
        <v>0.53</v>
      </c>
      <c r="V28" s="31">
        <v>0.72</v>
      </c>
    </row>
    <row r="29" spans="8:22">
      <c r="S29" s="29" t="s">
        <v>54</v>
      </c>
      <c r="T29" s="32">
        <f>T27*T28</f>
        <v>0.19444444444444448</v>
      </c>
      <c r="U29" s="32">
        <f>U27*U28</f>
        <v>0.23850000000000002</v>
      </c>
      <c r="V29" s="32">
        <f>V27*V28</f>
        <v>0.39600000000000002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73"/>
  <sheetViews>
    <sheetView workbookViewId="0">
      <selection activeCell="F42" sqref="F42"/>
    </sheetView>
  </sheetViews>
  <sheetFormatPr defaultColWidth="8.85546875" defaultRowHeight="12.75"/>
  <cols>
    <col min="2" max="2" width="41" bestFit="1" customWidth="1"/>
    <col min="3" max="3" width="21.85546875" bestFit="1" customWidth="1"/>
    <col min="4" max="4" width="24.42578125" customWidth="1"/>
    <col min="5" max="5" width="23" bestFit="1" customWidth="1"/>
  </cols>
  <sheetData>
    <row r="1" spans="1:5">
      <c r="A1" t="s">
        <v>14</v>
      </c>
    </row>
    <row r="2" spans="1:5">
      <c r="A2" s="2" t="s">
        <v>15</v>
      </c>
      <c r="B2" s="2"/>
    </row>
    <row r="5" spans="1:5">
      <c r="A5" s="20" t="s">
        <v>29</v>
      </c>
      <c r="B5" s="20" t="s">
        <v>41</v>
      </c>
      <c r="C5" s="20" t="s">
        <v>42</v>
      </c>
      <c r="D5" s="20" t="s">
        <v>43</v>
      </c>
      <c r="E5" s="20" t="s">
        <v>44</v>
      </c>
    </row>
    <row r="6" spans="1:5">
      <c r="A6" s="7">
        <v>1968</v>
      </c>
      <c r="B6" s="22" t="s">
        <v>46</v>
      </c>
      <c r="C6" s="21">
        <v>3.1339999999999999</v>
      </c>
      <c r="D6" s="21">
        <v>2.8479999999999999</v>
      </c>
      <c r="E6" s="21">
        <f>C6/D6</f>
        <v>1.1004213483146068</v>
      </c>
    </row>
    <row r="7" spans="1:5">
      <c r="A7" s="7">
        <v>1969</v>
      </c>
      <c r="B7" s="22" t="s">
        <v>46</v>
      </c>
      <c r="C7" s="21">
        <v>3.1379999999999999</v>
      </c>
      <c r="D7" s="21">
        <v>2.8</v>
      </c>
      <c r="E7" s="21">
        <f t="shared" ref="E7:E38" si="0">C7/D7</f>
        <v>1.1207142857142858</v>
      </c>
    </row>
    <row r="8" spans="1:5">
      <c r="A8" s="7">
        <v>1970</v>
      </c>
      <c r="B8" s="22" t="s">
        <v>46</v>
      </c>
      <c r="C8" s="21">
        <v>3.1429999999999998</v>
      </c>
      <c r="D8" s="21">
        <v>2.6139999999999999</v>
      </c>
      <c r="E8" s="21">
        <f t="shared" si="0"/>
        <v>1.2023718439173681</v>
      </c>
    </row>
    <row r="9" spans="1:5">
      <c r="A9" s="7">
        <v>1971</v>
      </c>
      <c r="B9" s="22" t="s">
        <v>46</v>
      </c>
      <c r="C9" s="21">
        <v>3.1150000000000002</v>
      </c>
      <c r="D9" s="21">
        <v>2.4169999999999998</v>
      </c>
      <c r="E9" s="21">
        <f t="shared" si="0"/>
        <v>1.2887877534133225</v>
      </c>
    </row>
    <row r="10" spans="1:5">
      <c r="A10" s="7">
        <v>1972</v>
      </c>
      <c r="B10" s="22" t="s">
        <v>46</v>
      </c>
      <c r="C10" s="21">
        <v>3.0859999999999999</v>
      </c>
      <c r="D10" s="21">
        <v>2.3519999999999999</v>
      </c>
      <c r="E10" s="21">
        <f t="shared" si="0"/>
        <v>1.3120748299319729</v>
      </c>
    </row>
    <row r="11" spans="1:5">
      <c r="A11" s="7">
        <v>1973</v>
      </c>
      <c r="B11" s="22" t="s">
        <v>46</v>
      </c>
      <c r="C11" s="21">
        <v>3.056</v>
      </c>
      <c r="D11" s="21">
        <v>2.2879999999999998</v>
      </c>
      <c r="E11" s="21">
        <f t="shared" si="0"/>
        <v>1.3356643356643358</v>
      </c>
    </row>
    <row r="12" spans="1:5">
      <c r="A12" s="7">
        <v>1974</v>
      </c>
      <c r="B12" s="22" t="s">
        <v>46</v>
      </c>
      <c r="C12" s="21">
        <v>3.0259999999999998</v>
      </c>
      <c r="D12" s="21">
        <v>2.2240000000000002</v>
      </c>
      <c r="E12" s="21">
        <f t="shared" si="0"/>
        <v>1.3606115107913668</v>
      </c>
    </row>
    <row r="13" spans="1:5">
      <c r="A13" s="7">
        <v>1975</v>
      </c>
      <c r="B13" s="22" t="s">
        <v>46</v>
      </c>
      <c r="C13" s="21">
        <v>3.016</v>
      </c>
      <c r="D13" s="21">
        <v>2.1589999999999998</v>
      </c>
      <c r="E13" s="21">
        <f t="shared" si="0"/>
        <v>1.3969430291801761</v>
      </c>
    </row>
    <row r="14" spans="1:5">
      <c r="A14" s="7">
        <v>1976</v>
      </c>
      <c r="B14" s="22" t="s">
        <v>46</v>
      </c>
      <c r="C14" s="21">
        <v>3.0070000000000001</v>
      </c>
      <c r="D14" s="21">
        <v>2.1120000000000001</v>
      </c>
      <c r="E14" s="21">
        <f t="shared" si="0"/>
        <v>1.4237689393939394</v>
      </c>
    </row>
    <row r="15" spans="1:5">
      <c r="A15" s="7">
        <v>1977</v>
      </c>
      <c r="B15" s="22" t="s">
        <v>46</v>
      </c>
      <c r="C15" s="21">
        <v>2.9870000000000001</v>
      </c>
      <c r="D15" s="21">
        <v>2.1120000000000001</v>
      </c>
      <c r="E15" s="21">
        <f t="shared" si="0"/>
        <v>1.4142992424242424</v>
      </c>
    </row>
    <row r="16" spans="1:5">
      <c r="A16" s="7">
        <v>1978</v>
      </c>
      <c r="B16" s="22" t="s">
        <v>46</v>
      </c>
      <c r="C16" s="21">
        <v>2.9670000000000001</v>
      </c>
      <c r="D16" s="21">
        <v>2.0499999999999998</v>
      </c>
      <c r="E16" s="21">
        <f t="shared" si="0"/>
        <v>1.4473170731707319</v>
      </c>
    </row>
    <row r="17" spans="1:5">
      <c r="A17" s="7">
        <v>1979</v>
      </c>
      <c r="B17" s="22" t="s">
        <v>46</v>
      </c>
      <c r="C17" s="21">
        <v>2.91</v>
      </c>
      <c r="D17" s="21">
        <v>1.982</v>
      </c>
      <c r="E17" s="21">
        <f t="shared" si="0"/>
        <v>1.4682139253279516</v>
      </c>
    </row>
    <row r="18" spans="1:5">
      <c r="A18" s="7">
        <v>1980</v>
      </c>
      <c r="B18" s="22" t="s">
        <v>46</v>
      </c>
      <c r="C18" s="21">
        <v>2.851</v>
      </c>
      <c r="D18" s="21">
        <v>1.9079999999999999</v>
      </c>
      <c r="E18" s="21">
        <f t="shared" si="0"/>
        <v>1.4942348008385744</v>
      </c>
    </row>
    <row r="19" spans="1:5">
      <c r="A19" s="7">
        <v>1981</v>
      </c>
      <c r="B19" s="22" t="s">
        <v>46</v>
      </c>
      <c r="C19" s="21">
        <v>2.7919999999999998</v>
      </c>
      <c r="D19" s="21">
        <v>1.833</v>
      </c>
      <c r="E19" s="21">
        <f t="shared" si="0"/>
        <v>1.5231860338243317</v>
      </c>
    </row>
    <row r="20" spans="1:5">
      <c r="A20" s="7">
        <v>1982</v>
      </c>
      <c r="B20" s="22" t="s">
        <v>46</v>
      </c>
      <c r="C20" s="21">
        <v>2.7429999999999999</v>
      </c>
      <c r="D20" s="21">
        <v>1.758</v>
      </c>
      <c r="E20" s="21">
        <f t="shared" si="0"/>
        <v>1.5602957906712172</v>
      </c>
    </row>
    <row r="21" spans="1:5">
      <c r="A21" s="7">
        <v>1983</v>
      </c>
      <c r="B21" s="22" t="s">
        <v>46</v>
      </c>
      <c r="C21" s="21">
        <v>2.694</v>
      </c>
      <c r="D21" s="21">
        <v>1.73</v>
      </c>
      <c r="E21" s="21">
        <f t="shared" si="0"/>
        <v>1.5572254335260116</v>
      </c>
    </row>
    <row r="22" spans="1:5">
      <c r="A22" s="7">
        <v>1984</v>
      </c>
      <c r="B22" s="22" t="s">
        <v>46</v>
      </c>
      <c r="C22" s="21">
        <v>2.6819999999999999</v>
      </c>
      <c r="D22" s="21">
        <v>1.7190000000000001</v>
      </c>
      <c r="E22" s="21">
        <f t="shared" si="0"/>
        <v>1.5602094240837696</v>
      </c>
    </row>
    <row r="23" spans="1:5">
      <c r="A23" s="7">
        <v>1985</v>
      </c>
      <c r="B23" s="22" t="s">
        <v>46</v>
      </c>
      <c r="C23" s="21">
        <v>2.6720000000000002</v>
      </c>
      <c r="D23" s="21">
        <v>1.7050000000000001</v>
      </c>
      <c r="E23" s="21">
        <f t="shared" si="0"/>
        <v>1.5671554252199413</v>
      </c>
    </row>
    <row r="24" spans="1:5">
      <c r="A24" s="7">
        <v>1986</v>
      </c>
      <c r="B24" s="22" t="s">
        <v>46</v>
      </c>
      <c r="C24" s="21">
        <v>2.6070000000000002</v>
      </c>
      <c r="D24" s="21">
        <v>1.653</v>
      </c>
      <c r="E24" s="21">
        <f t="shared" si="0"/>
        <v>1.5771324863883849</v>
      </c>
    </row>
    <row r="25" spans="1:5">
      <c r="A25" s="7">
        <v>1987</v>
      </c>
      <c r="B25" s="22" t="s">
        <v>46</v>
      </c>
      <c r="C25" s="21">
        <v>2.5390000000000001</v>
      </c>
      <c r="D25" s="21">
        <v>1.7070000000000001</v>
      </c>
      <c r="E25" s="21">
        <f t="shared" si="0"/>
        <v>1.4874048037492678</v>
      </c>
    </row>
    <row r="26" spans="1:5">
      <c r="A26" s="7">
        <v>1988</v>
      </c>
      <c r="B26" s="22" t="s">
        <v>46</v>
      </c>
      <c r="C26" s="21">
        <v>2.5</v>
      </c>
      <c r="D26" s="21">
        <v>1.696</v>
      </c>
      <c r="E26" s="21">
        <f t="shared" si="0"/>
        <v>1.4740566037735849</v>
      </c>
    </row>
    <row r="27" spans="1:5">
      <c r="A27" s="7">
        <v>1989</v>
      </c>
      <c r="B27" s="22" t="s">
        <v>46</v>
      </c>
      <c r="C27" s="21">
        <v>2.4630000000000001</v>
      </c>
      <c r="D27" s="21">
        <v>1.6639999999999999</v>
      </c>
      <c r="E27" s="21">
        <f t="shared" si="0"/>
        <v>1.4801682692307694</v>
      </c>
    </row>
    <row r="28" spans="1:5">
      <c r="A28" s="7">
        <v>1990</v>
      </c>
      <c r="B28" s="22" t="s">
        <v>46</v>
      </c>
      <c r="C28" s="21">
        <v>2.427</v>
      </c>
      <c r="D28" s="21">
        <v>1.6220000000000001</v>
      </c>
      <c r="E28" s="21">
        <f t="shared" si="0"/>
        <v>1.4963008631319359</v>
      </c>
    </row>
    <row r="29" spans="1:5">
      <c r="A29" s="7">
        <v>1991</v>
      </c>
      <c r="B29" s="22" t="s">
        <v>46</v>
      </c>
      <c r="C29" s="21">
        <v>2.39</v>
      </c>
      <c r="D29" s="21">
        <v>1.5880000000000001</v>
      </c>
      <c r="E29" s="21">
        <f t="shared" si="0"/>
        <v>1.5050377833753148</v>
      </c>
    </row>
    <row r="30" spans="1:5">
      <c r="A30" s="7">
        <v>1992</v>
      </c>
      <c r="B30" s="22" t="s">
        <v>46</v>
      </c>
      <c r="C30" s="21">
        <v>2.3530000000000002</v>
      </c>
      <c r="D30" s="21">
        <v>1.5740000000000001</v>
      </c>
      <c r="E30" s="21">
        <f t="shared" si="0"/>
        <v>1.4949174078780179</v>
      </c>
    </row>
    <row r="31" spans="1:5">
      <c r="A31" s="7">
        <v>1993</v>
      </c>
      <c r="B31" s="22" t="s">
        <v>46</v>
      </c>
      <c r="C31" s="21">
        <v>2.3180000000000001</v>
      </c>
      <c r="D31" s="21">
        <v>1.5609999999999999</v>
      </c>
      <c r="E31" s="21">
        <f t="shared" si="0"/>
        <v>1.4849455477258169</v>
      </c>
    </row>
    <row r="32" spans="1:5">
      <c r="A32" s="7">
        <v>1994</v>
      </c>
      <c r="B32" s="22" t="s">
        <v>46</v>
      </c>
      <c r="C32" s="21">
        <v>2.3220000000000001</v>
      </c>
      <c r="D32" s="21">
        <v>1.5469999999999999</v>
      </c>
      <c r="E32" s="21">
        <f t="shared" si="0"/>
        <v>1.5009696186166777</v>
      </c>
    </row>
    <row r="33" spans="1:5">
      <c r="A33" s="7">
        <v>1995</v>
      </c>
      <c r="B33" s="22" t="s">
        <v>46</v>
      </c>
      <c r="C33" s="21">
        <v>2.3250000000000002</v>
      </c>
      <c r="D33" s="21">
        <v>1.538</v>
      </c>
      <c r="E33" s="21">
        <f t="shared" si="0"/>
        <v>1.5117035110533161</v>
      </c>
    </row>
    <row r="34" spans="1:5">
      <c r="A34" s="7">
        <v>1996</v>
      </c>
      <c r="B34" s="22" t="s">
        <v>46</v>
      </c>
      <c r="C34" s="21">
        <v>2.3279999999999998</v>
      </c>
      <c r="D34" s="21">
        <v>1.5309999999999999</v>
      </c>
      <c r="E34" s="21">
        <f t="shared" si="0"/>
        <v>1.5205747877204441</v>
      </c>
    </row>
    <row r="35" spans="1:5">
      <c r="A35" s="7">
        <v>1997</v>
      </c>
      <c r="B35" s="22" t="s">
        <v>46</v>
      </c>
      <c r="C35" s="21">
        <v>2.3420000000000001</v>
      </c>
      <c r="D35" s="21">
        <v>1.5249999999999999</v>
      </c>
      <c r="E35" s="21">
        <f t="shared" si="0"/>
        <v>1.535737704918033</v>
      </c>
    </row>
    <row r="36" spans="1:5">
      <c r="A36" s="7">
        <v>1998</v>
      </c>
      <c r="B36" s="22" t="s">
        <v>46</v>
      </c>
      <c r="C36" s="21">
        <v>2.3570000000000002</v>
      </c>
      <c r="D36" s="21">
        <v>1.518</v>
      </c>
      <c r="E36" s="21">
        <f t="shared" si="0"/>
        <v>1.5527009222661399</v>
      </c>
    </row>
    <row r="37" spans="1:5">
      <c r="A37" s="7">
        <v>1999</v>
      </c>
      <c r="B37" s="22" t="s">
        <v>46</v>
      </c>
      <c r="C37" s="21">
        <v>2.3719999999999999</v>
      </c>
      <c r="D37" s="21">
        <v>1.5109999999999999</v>
      </c>
      <c r="E37" s="21">
        <f t="shared" si="0"/>
        <v>1.5698213103904699</v>
      </c>
    </row>
    <row r="38" spans="1:5">
      <c r="A38" s="7">
        <v>2000</v>
      </c>
      <c r="B38" s="22" t="s">
        <v>46</v>
      </c>
      <c r="C38" s="21">
        <v>2.3860000000000001</v>
      </c>
      <c r="D38" s="21">
        <v>1.504</v>
      </c>
      <c r="E38" s="21">
        <f t="shared" si="0"/>
        <v>1.5864361702127661</v>
      </c>
    </row>
    <row r="40" spans="1:5">
      <c r="A40" s="20"/>
      <c r="B40" s="20"/>
      <c r="C40" s="20"/>
      <c r="D40" s="20"/>
    </row>
    <row r="41" spans="1:5">
      <c r="A41" s="7"/>
      <c r="B41" s="22"/>
      <c r="C41" s="21"/>
      <c r="D41" s="21"/>
    </row>
    <row r="42" spans="1:5">
      <c r="A42" s="7"/>
      <c r="B42" s="22"/>
      <c r="C42" s="21"/>
      <c r="D42" s="21"/>
    </row>
    <row r="43" spans="1:5">
      <c r="A43" s="7"/>
      <c r="B43" s="22"/>
      <c r="C43" s="21"/>
      <c r="D43" s="21"/>
    </row>
    <row r="44" spans="1:5">
      <c r="A44" s="7"/>
      <c r="B44" s="22"/>
      <c r="C44" s="21"/>
      <c r="D44" s="21"/>
    </row>
    <row r="45" spans="1:5">
      <c r="A45" s="7"/>
      <c r="B45" s="22"/>
      <c r="C45" s="21"/>
      <c r="D45" s="21"/>
    </row>
    <row r="46" spans="1:5">
      <c r="A46" s="7"/>
      <c r="B46" s="22"/>
      <c r="C46" s="21"/>
      <c r="D46" s="21"/>
    </row>
    <row r="47" spans="1:5">
      <c r="A47" s="7"/>
      <c r="B47" s="22"/>
      <c r="C47" s="21"/>
      <c r="D47" s="21"/>
    </row>
    <row r="48" spans="1:5">
      <c r="A48" s="7"/>
      <c r="B48" s="22"/>
      <c r="C48" s="21"/>
      <c r="D48" s="21"/>
    </row>
    <row r="49" spans="1:4">
      <c r="A49" s="7"/>
      <c r="B49" s="22"/>
      <c r="C49" s="21"/>
      <c r="D49" s="21"/>
    </row>
    <row r="50" spans="1:4">
      <c r="A50" s="7"/>
      <c r="B50" s="22"/>
      <c r="C50" s="21"/>
      <c r="D50" s="21"/>
    </row>
    <row r="51" spans="1:4">
      <c r="A51" s="7"/>
      <c r="B51" s="22"/>
      <c r="C51" s="21"/>
      <c r="D51" s="21"/>
    </row>
    <row r="52" spans="1:4">
      <c r="A52" s="7"/>
      <c r="B52" s="22"/>
      <c r="C52" s="21"/>
      <c r="D52" s="21"/>
    </row>
    <row r="53" spans="1:4">
      <c r="A53" s="7"/>
      <c r="B53" s="22"/>
      <c r="C53" s="21"/>
      <c r="D53" s="21"/>
    </row>
    <row r="54" spans="1:4">
      <c r="A54" s="7"/>
      <c r="B54" s="22"/>
      <c r="C54" s="21"/>
      <c r="D54" s="21"/>
    </row>
    <row r="55" spans="1:4">
      <c r="A55" s="7"/>
      <c r="B55" s="22"/>
      <c r="C55" s="21"/>
      <c r="D55" s="21"/>
    </row>
    <row r="56" spans="1:4">
      <c r="A56" s="7"/>
      <c r="B56" s="22"/>
      <c r="C56" s="21"/>
      <c r="D56" s="21"/>
    </row>
    <row r="57" spans="1:4">
      <c r="A57" s="7"/>
      <c r="B57" s="22"/>
      <c r="C57" s="21"/>
      <c r="D57" s="21"/>
    </row>
    <row r="58" spans="1:4">
      <c r="A58" s="7"/>
      <c r="B58" s="22"/>
      <c r="C58" s="21"/>
      <c r="D58" s="21"/>
    </row>
    <row r="59" spans="1:4">
      <c r="A59" s="7"/>
      <c r="B59" s="22"/>
      <c r="C59" s="21"/>
      <c r="D59" s="21"/>
    </row>
    <row r="60" spans="1:4">
      <c r="A60" s="7"/>
      <c r="B60" s="22"/>
      <c r="C60" s="21"/>
      <c r="D60" s="21"/>
    </row>
    <row r="61" spans="1:4">
      <c r="A61" s="7"/>
      <c r="B61" s="22"/>
      <c r="C61" s="21"/>
      <c r="D61" s="21"/>
    </row>
    <row r="62" spans="1:4">
      <c r="A62" s="7"/>
      <c r="B62" s="22"/>
      <c r="C62" s="21"/>
      <c r="D62" s="21"/>
    </row>
    <row r="63" spans="1:4">
      <c r="A63" s="7"/>
      <c r="B63" s="22"/>
      <c r="C63" s="21"/>
      <c r="D63" s="21"/>
    </row>
    <row r="64" spans="1:4">
      <c r="A64" s="7"/>
      <c r="B64" s="22"/>
      <c r="C64" s="21"/>
      <c r="D64" s="21"/>
    </row>
    <row r="65" spans="1:4">
      <c r="A65" s="7"/>
      <c r="B65" s="22"/>
      <c r="C65" s="21"/>
      <c r="D65" s="21"/>
    </row>
    <row r="66" spans="1:4">
      <c r="A66" s="7"/>
      <c r="B66" s="22"/>
      <c r="C66" s="21"/>
      <c r="D66" s="21"/>
    </row>
    <row r="67" spans="1:4">
      <c r="A67" s="7"/>
      <c r="B67" s="22"/>
      <c r="C67" s="21"/>
      <c r="D67" s="21"/>
    </row>
    <row r="68" spans="1:4">
      <c r="A68" s="7"/>
      <c r="B68" s="22"/>
      <c r="C68" s="21"/>
      <c r="D68" s="21"/>
    </row>
    <row r="69" spans="1:4">
      <c r="A69" s="7"/>
      <c r="B69" s="22"/>
      <c r="C69" s="21"/>
      <c r="D69" s="21"/>
    </row>
    <row r="70" spans="1:4">
      <c r="A70" s="7"/>
      <c r="B70" s="22"/>
      <c r="C70" s="21"/>
      <c r="D70" s="21"/>
    </row>
    <row r="71" spans="1:4">
      <c r="A71" s="7"/>
      <c r="B71" s="22"/>
      <c r="C71" s="21"/>
      <c r="D71" s="21"/>
    </row>
    <row r="72" spans="1:4">
      <c r="A72" s="7"/>
      <c r="B72" s="22"/>
      <c r="C72" s="21"/>
      <c r="D72" s="21"/>
    </row>
    <row r="73" spans="1:4">
      <c r="A73" s="7"/>
      <c r="B73" s="22"/>
      <c r="C73" s="21"/>
      <c r="D73" s="21"/>
    </row>
  </sheetData>
  <hyperlinks>
    <hyperlink ref="A2" r:id="rId1" xr:uid="{00000000-0004-0000-05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</vt:lpstr>
      <vt:lpstr>FIN_ETA</vt:lpstr>
      <vt:lpstr>Calcs</vt:lpstr>
      <vt:lpstr>Epstein_2014</vt:lpstr>
      <vt:lpstr>Babikian_2002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User</cp:lastModifiedBy>
  <dcterms:created xsi:type="dcterms:W3CDTF">2020-12-16T12:40:49Z</dcterms:created>
  <dcterms:modified xsi:type="dcterms:W3CDTF">2022-07-06T11:42:21Z</dcterms:modified>
</cp:coreProperties>
</file>