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Electric_cable_cranes\"/>
    </mc:Choice>
  </mc:AlternateContent>
  <xr:revisionPtr revIDLastSave="0" documentId="13_ncr:1_{A6E66360-3B2C-4A7E-A7DA-FF066057E62A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EFS" sheetId="2" r:id="rId1"/>
    <sheet name="FIN_ETA" sheetId="3" r:id="rId2"/>
    <sheet name="Calcs" sheetId="5" r:id="rId3"/>
    <sheet name="Knypiński_2021" sheetId="6" r:id="rId4"/>
    <sheet name="UNEP_2017" sheetId="4" r:id="rId5"/>
    <sheet name="Whiting_1944" sheetId="9" r:id="rId6"/>
    <sheet name="Myles_1960" sheetId="10" r:id="rId7"/>
    <sheet name="Eymann_2011" sheetId="8" r:id="rId8"/>
    <sheet name="Fyke_2019" sheetId="7" r:id="rId9"/>
  </sheets>
  <externalReferences>
    <externalReference r:id="rId10"/>
    <externalReference r:id="rId11"/>
  </externalReferences>
  <definedNames>
    <definedName name="COP_max">'[1]Domestic refrigeration'!$B$12</definedName>
    <definedName name="deltaE_food">#REF!</definedName>
    <definedName name="Ep_tot_cap_2000">#REF!</definedName>
    <definedName name="eta_charcoal">[2]Afrane_2012!$B$6</definedName>
    <definedName name="N_ml">#REF!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LTH.neg20.C">[1]phi_heat!$C$6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>#REF!</definedName>
    <definedName name="S_food_2000">#REF!</definedName>
    <definedName name="S_food_S_food_2000">#REF!</definedName>
    <definedName name="T_0_ref">'[1]Domestic refrigeration'!$B$10</definedName>
    <definedName name="T_ref">'[1]Domestic refrigeration'!$B$11</definedName>
    <definedName name="w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" i="5" l="1"/>
  <c r="F3" i="5" s="1"/>
  <c r="E4" i="5"/>
  <c r="E5" i="5"/>
  <c r="E6" i="5"/>
  <c r="E7" i="5"/>
  <c r="F7" i="5" s="1"/>
  <c r="E8" i="5"/>
  <c r="F8" i="5" s="1"/>
  <c r="E9" i="5"/>
  <c r="F9" i="5" s="1"/>
  <c r="E10" i="5"/>
  <c r="E11" i="5"/>
  <c r="E12" i="5"/>
  <c r="E13" i="5"/>
  <c r="E14" i="5"/>
  <c r="E15" i="5"/>
  <c r="F15" i="5" s="1"/>
  <c r="E16" i="5"/>
  <c r="F16" i="5" s="1"/>
  <c r="E17" i="5"/>
  <c r="F17" i="5" s="1"/>
  <c r="E18" i="5"/>
  <c r="E19" i="5"/>
  <c r="E20" i="5"/>
  <c r="E21" i="5"/>
  <c r="E22" i="5"/>
  <c r="E23" i="5"/>
  <c r="F23" i="5" s="1"/>
  <c r="E24" i="5"/>
  <c r="F24" i="5" s="1"/>
  <c r="E25" i="5"/>
  <c r="F25" i="5" s="1"/>
  <c r="E26" i="5"/>
  <c r="E27" i="5"/>
  <c r="E28" i="5"/>
  <c r="E29" i="5"/>
  <c r="E30" i="5"/>
  <c r="E31" i="5"/>
  <c r="F31" i="5" s="1"/>
  <c r="E32" i="5"/>
  <c r="F32" i="5" s="1"/>
  <c r="E33" i="5"/>
  <c r="F33" i="5" s="1"/>
  <c r="E34" i="5"/>
  <c r="E35" i="5"/>
  <c r="E36" i="5"/>
  <c r="E37" i="5"/>
  <c r="E38" i="5"/>
  <c r="E39" i="5"/>
  <c r="F39" i="5" s="1"/>
  <c r="E40" i="5"/>
  <c r="F40" i="5" s="1"/>
  <c r="E41" i="5"/>
  <c r="F41" i="5" s="1"/>
  <c r="E42" i="5"/>
  <c r="E43" i="5"/>
  <c r="E44" i="5"/>
  <c r="E45" i="5"/>
  <c r="E46" i="5"/>
  <c r="E47" i="5"/>
  <c r="F47" i="5" s="1"/>
  <c r="E48" i="5"/>
  <c r="F48" i="5" s="1"/>
  <c r="E49" i="5"/>
  <c r="F49" i="5" s="1"/>
  <c r="E50" i="5"/>
  <c r="E51" i="5"/>
  <c r="E52" i="5"/>
  <c r="E53" i="5"/>
  <c r="E54" i="5"/>
  <c r="E55" i="5"/>
  <c r="F55" i="5" s="1"/>
  <c r="E56" i="5"/>
  <c r="F56" i="5" s="1"/>
  <c r="E57" i="5"/>
  <c r="F57" i="5" s="1"/>
  <c r="E58" i="5"/>
  <c r="E59" i="5"/>
  <c r="E60" i="5"/>
  <c r="E61" i="5"/>
  <c r="E62" i="5"/>
  <c r="E63" i="5"/>
  <c r="F63" i="5" s="1"/>
  <c r="D9" i="6"/>
  <c r="F10" i="5" s="1"/>
  <c r="G58" i="4"/>
  <c r="G55" i="4"/>
  <c r="G45" i="4"/>
  <c r="G35" i="4"/>
  <c r="G36" i="4" s="1"/>
  <c r="G37" i="4" s="1"/>
  <c r="G38" i="4" s="1"/>
  <c r="G39" i="4" s="1"/>
  <c r="G40" i="4" s="1"/>
  <c r="G41" i="4" s="1"/>
  <c r="G42" i="4" s="1"/>
  <c r="G43" i="4" s="1"/>
  <c r="G44" i="4" s="1"/>
  <c r="G25" i="4"/>
  <c r="G5" i="4"/>
  <c r="F62" i="5" l="1"/>
  <c r="F46" i="5"/>
  <c r="F22" i="5"/>
  <c r="F14" i="5"/>
  <c r="F45" i="5"/>
  <c r="F13" i="5"/>
  <c r="F5" i="5"/>
  <c r="G6" i="4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G19" i="4" s="1"/>
  <c r="G20" i="4" s="1"/>
  <c r="G21" i="4" s="1"/>
  <c r="G22" i="4" s="1"/>
  <c r="G23" i="4" s="1"/>
  <c r="G24" i="4" s="1"/>
  <c r="F60" i="5"/>
  <c r="F52" i="5"/>
  <c r="F44" i="5"/>
  <c r="F36" i="5"/>
  <c r="F28" i="5"/>
  <c r="F20" i="5"/>
  <c r="F12" i="5"/>
  <c r="F4" i="5"/>
  <c r="F59" i="5"/>
  <c r="F51" i="5"/>
  <c r="F35" i="5"/>
  <c r="F19" i="5"/>
  <c r="F42" i="5"/>
  <c r="F26" i="5"/>
  <c r="G46" i="4"/>
  <c r="G47" i="4" s="1"/>
  <c r="G48" i="4" s="1"/>
  <c r="G49" i="4" s="1"/>
  <c r="G50" i="4" s="1"/>
  <c r="G51" i="4" s="1"/>
  <c r="G52" i="4" s="1"/>
  <c r="G53" i="4" s="1"/>
  <c r="G54" i="4" s="1"/>
  <c r="F50" i="5"/>
  <c r="F18" i="5"/>
  <c r="G56" i="4"/>
  <c r="G57" i="4" s="1"/>
  <c r="F54" i="5"/>
  <c r="F38" i="5"/>
  <c r="F30" i="5"/>
  <c r="F6" i="5"/>
  <c r="F61" i="5"/>
  <c r="F53" i="5"/>
  <c r="F37" i="5"/>
  <c r="F29" i="5"/>
  <c r="F21" i="5"/>
  <c r="F43" i="5"/>
  <c r="F27" i="5"/>
  <c r="F11" i="5"/>
  <c r="F58" i="5"/>
  <c r="F34" i="5"/>
  <c r="G26" i="4"/>
  <c r="G27" i="4" s="1"/>
  <c r="G28" i="4" s="1"/>
  <c r="G29" i="4" s="1"/>
  <c r="G30" i="4" s="1"/>
  <c r="G31" i="4" s="1"/>
  <c r="G32" i="4" s="1"/>
  <c r="G33" i="4" s="1"/>
  <c r="G34" i="4" s="1"/>
  <c r="G59" i="4"/>
  <c r="G60" i="4" s="1"/>
  <c r="H2" i="3" l="1" a="1"/>
  <c r="G61" i="4"/>
  <c r="G62" i="4" s="1"/>
  <c r="H2" i="3" l="1"/>
  <c r="BC2" i="3"/>
  <c r="AK2" i="3"/>
  <c r="BP2" i="3"/>
  <c r="W2" i="3"/>
  <c r="BF2" i="3"/>
  <c r="Y2" i="3"/>
  <c r="BN2" i="3"/>
  <c r="AN2" i="3"/>
  <c r="AM2" i="3"/>
  <c r="AC2" i="3"/>
  <c r="BH2" i="3"/>
  <c r="AU2" i="3"/>
  <c r="AP2" i="3"/>
  <c r="Q2" i="3"/>
  <c r="AX2" i="3"/>
  <c r="AF2" i="3"/>
  <c r="BA2" i="3"/>
  <c r="BJ2" i="3"/>
  <c r="T2" i="3"/>
  <c r="AI2" i="3"/>
  <c r="AO2" i="3"/>
  <c r="AA2" i="3"/>
  <c r="BD2" i="3"/>
  <c r="AS2" i="3"/>
  <c r="AD2" i="3"/>
  <c r="L2" i="3"/>
  <c r="S2" i="3"/>
  <c r="AG2" i="3"/>
  <c r="K2" i="3"/>
  <c r="AV2" i="3"/>
  <c r="AL2" i="3"/>
  <c r="U2" i="3"/>
  <c r="AZ2" i="3"/>
  <c r="O2" i="3"/>
  <c r="R2" i="3"/>
  <c r="I2" i="3"/>
  <c r="AH2" i="3"/>
  <c r="X2" i="3"/>
  <c r="V2" i="3"/>
  <c r="M2" i="3"/>
  <c r="AR2" i="3"/>
  <c r="BB2" i="3"/>
  <c r="BM2" i="3"/>
  <c r="AT2" i="3"/>
  <c r="Z2" i="3"/>
  <c r="P2" i="3"/>
  <c r="N2" i="3"/>
  <c r="BK2" i="3"/>
  <c r="AJ2" i="3"/>
  <c r="BO2" i="3"/>
  <c r="BE2" i="3"/>
  <c r="BG2" i="3"/>
  <c r="J2" i="3"/>
  <c r="BI2" i="3"/>
  <c r="AE2" i="3"/>
  <c r="AB2" i="3"/>
  <c r="AY2" i="3"/>
  <c r="AW2" i="3"/>
  <c r="AQ2" i="3"/>
  <c r="BL2" i="3"/>
  <c r="G63" i="4"/>
  <c r="G64" i="4" s="1"/>
  <c r="G65" i="4" l="1"/>
</calcChain>
</file>

<file path=xl/sharedStrings.xml><?xml version="1.0" encoding="utf-8"?>
<sst xmlns="http://schemas.openxmlformats.org/spreadsheetml/2006/main" count="311" uniqueCount="99">
  <si>
    <t>@article{knypinski2021slewing,</t>
  </si>
  <si>
    <t xml:space="preserve">  title={The slewing drive system for tower crane with permanent magnet synchronous motor},</t>
  </si>
  <si>
    <t xml:space="preserve">  author={Knypi{\'n}ski, {\L}ukasz and Krupi{\'n}ski, Jacek},</t>
  </si>
  <si>
    <t xml:space="preserve">  journal={Archives of Electrical Engineering},</t>
  </si>
  <si>
    <t xml:space="preserve">  volume={70},</t>
  </si>
  <si>
    <t xml:space="preserve">  number={1},</t>
  </si>
  <si>
    <t xml:space="preserve">  year={2021}</t>
  </si>
  <si>
    <t>}</t>
  </si>
  <si>
    <t>Country</t>
  </si>
  <si>
    <t>Energy.type</t>
  </si>
  <si>
    <t>Last.stage</t>
  </si>
  <si>
    <t>Method</t>
  </si>
  <si>
    <t>Machine</t>
  </si>
  <si>
    <t>Eu.product</t>
  </si>
  <si>
    <t>Quantity</t>
  </si>
  <si>
    <t>World</t>
  </si>
  <si>
    <t>E</t>
  </si>
  <si>
    <t>Final</t>
  </si>
  <si>
    <t>PCM</t>
  </si>
  <si>
    <t>eta.fu</t>
  </si>
  <si>
    <t>@article{fyke2019fall,</t>
  </si>
  <si>
    <t xml:space="preserve">  title={The fall and rise of gravity storage technologies},</t>
  </si>
  <si>
    <t xml:space="preserve">  author={Fyke, Aaron},</t>
  </si>
  <si>
    <t xml:space="preserve">  journal={Joule},</t>
  </si>
  <si>
    <t xml:space="preserve">  volume={3},</t>
  </si>
  <si>
    <t xml:space="preserve">  number={3},</t>
  </si>
  <si>
    <t xml:space="preserve">  pages={625--630},</t>
  </si>
  <si>
    <t xml:space="preserve">  year={2019},</t>
  </si>
  <si>
    <t xml:space="preserve">  publisher={Elsevier}</t>
  </si>
  <si>
    <t xml:space="preserve">  doi = {10.1016/j.joule.2019.01.012},</t>
  </si>
  <si>
    <t xml:space="preserve">  url = {https://www1.nyc.gov/assets/buildings/pdf/powering_electric_cranes.pdf},</t>
  </si>
  <si>
    <t>@inproceedings{muhammed2013powering,</t>
  </si>
  <si>
    <t xml:space="preserve">  title={Powering electric cranes},</t>
  </si>
  <si>
    <t xml:space="preserve">  author={Muhammed, Faisal},</t>
  </si>
  <si>
    <t xml:space="preserve">  booktitle={2013 Build Safe Live Safe Conference; The NYC Department of Buildings: New York, NY, USA},</t>
  </si>
  <si>
    <t xml:space="preserve">  year={2013}</t>
  </si>
  <si>
    <t>UNEP (2017) - Energy-Efficient Electric Motors and Motor Systems</t>
  </si>
  <si>
    <t>Raw Data</t>
  </si>
  <si>
    <t>Year</t>
  </si>
  <si>
    <t>Eta.fu</t>
  </si>
  <si>
    <t>Source</t>
  </si>
  <si>
    <t>Electric motor (45KW)</t>
  </si>
  <si>
    <t>UNEP (2017)</t>
  </si>
  <si>
    <t>Interpolated</t>
  </si>
  <si>
    <t>Extrapolated</t>
  </si>
  <si>
    <t>Efficiency [-]</t>
  </si>
  <si>
    <t>Source/Method</t>
  </si>
  <si>
    <t>See UNEP_2017 sheet</t>
  </si>
  <si>
    <t xml:space="preserve">  doi = {http://dx.doi.org/10.24425/aee.2021.136061},</t>
  </si>
  <si>
    <t>http://dx.doi.org/10.24425/aee.2021.136061</t>
  </si>
  <si>
    <t>Knypiński &amp; Krupiński (2021) - The slewing drive system for tower crane with permanent magnet synchronous motor</t>
  </si>
  <si>
    <t>Machine/Process</t>
  </si>
  <si>
    <t>Host winch drive</t>
  </si>
  <si>
    <t>Trolley travelling drive</t>
  </si>
  <si>
    <t>Slewing drive</t>
  </si>
  <si>
    <t>Mean</t>
  </si>
  <si>
    <t>Efficiency Index (2020i) [-]</t>
  </si>
  <si>
    <t>Crane Drive Efficiency [-]</t>
  </si>
  <si>
    <t>Electric cable cranes</t>
  </si>
  <si>
    <t>https://united4efficiency.org/wp-content/uploads/2017/09/U4E-MotorGuide-201709-Final.pdf</t>
  </si>
  <si>
    <t xml:space="preserve">@book{u4e_2017, </t>
  </si>
  <si>
    <t xml:space="preserve">  title={Accelerating the Adoption of Energy-Efficient Electric Motors and Motor Systems}, </t>
  </si>
  <si>
    <t xml:space="preserve">  author={United for Efficiency (U4E)}, </t>
  </si>
  <si>
    <t xml:space="preserve">  year={2017},</t>
  </si>
  <si>
    <t xml:space="preserve">  url={https://united4efficiency.org/wp-content/uploads/2017/09/U4E-MotorGuide-201709-Final.pdf}</t>
  </si>
  <si>
    <t>Fyke (2019) - The Fall and Rise of Gravity Storage Technologies</t>
  </si>
  <si>
    <t>https://doi.org/10.1016/j.joule.2019.01.012</t>
  </si>
  <si>
    <t>Energy storage cranes</t>
  </si>
  <si>
    <t>Eymann &amp; Schickedanz (1911) - Test of Ten Ton Crane</t>
  </si>
  <si>
    <t>@article{eymann1911test,</t>
  </si>
  <si>
    <t xml:space="preserve">  title={Test of ten ton crane},</t>
  </si>
  <si>
    <t xml:space="preserve">  author={Eymann, Joe and Schickedanz, Simon Aaron},</t>
  </si>
  <si>
    <t xml:space="preserve">  year={1911},</t>
  </si>
  <si>
    <t xml:space="preserve">  url={https://www.ideals.illinois.edu/bitstream/handle/2142/54215/testoftentoncran00eyma.pdf?sequence=2}</t>
  </si>
  <si>
    <t>https://www.ideals.illinois.edu/bitstream/handle/2142/54215/testoftentoncran00eyma.pdf?sequence=2</t>
  </si>
  <si>
    <t>Whiting (1944) - A New Electric Hoist Drive for Cranes</t>
  </si>
  <si>
    <t>@article{whiting1944cranes,</t>
  </si>
  <si>
    <t xml:space="preserve">  author={Whiting, M. A.},</t>
  </si>
  <si>
    <t xml:space="preserve">  journal={Electrical Engineering}, </t>
  </si>
  <si>
    <t xml:space="preserve">  title={A new electric hoist drive for cranes}, </t>
  </si>
  <si>
    <t xml:space="preserve">  year={1944},</t>
  </si>
  <si>
    <t xml:space="preserve">  volume={63},</t>
  </si>
  <si>
    <t xml:space="preserve">  number={2},</t>
  </si>
  <si>
    <t xml:space="preserve">  pages={59-64},</t>
  </si>
  <si>
    <t xml:space="preserve">  doi={10.1109/EE.1944.6440170}</t>
  </si>
  <si>
    <t>https://doi.org/10.1109/EE.1944.6440170</t>
  </si>
  <si>
    <t>Electric crane</t>
  </si>
  <si>
    <t>Myles et al (1960) - D-C Magnetic Crane Hoist Control for A-C Powered Cranes</t>
  </si>
  <si>
    <t>@article{myles1960cranes,</t>
  </si>
  <si>
    <t xml:space="preserve">  author={Myles, A. H. and Davies, M. C. and Srnka, L. J.},</t>
  </si>
  <si>
    <t xml:space="preserve">  journal={Transactions of the American Institute of Electrical Engineers, Part I: Communication and Electronics}, </t>
  </si>
  <si>
    <t xml:space="preserve">  title={D-C magnetic crane hoist control for A-C powered cranes}, </t>
  </si>
  <si>
    <t xml:space="preserve">  year={1960},</t>
  </si>
  <si>
    <t xml:space="preserve">  volume={79},</t>
  </si>
  <si>
    <t xml:space="preserve">  pages={207-211},</t>
  </si>
  <si>
    <t xml:space="preserve">  doi={10.1109/TCE.1960.6368574}</t>
  </si>
  <si>
    <t>https://doi.org/10.1109/TCE.1960.6368574</t>
  </si>
  <si>
    <t>WRLD</t>
  </si>
  <si>
    <t>MacW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</si>
</sst>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7"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 Unicode MS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10"/>
      <name val="Arial Unicode MS"/>
      <family val="2"/>
    </font>
    <font>
      <sz val="10"/>
      <color theme="9"/>
      <name val="Arial Unicode MS"/>
      <family val="2"/>
    </font>
    <font>
      <sz val="10"/>
      <color theme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3" fillId="0" borderId="0"/>
    <xf numFmtId="0" fontId="6" fillId="0" borderId="0"/>
    <xf numFmtId="0" fontId="7" fillId="0" borderId="0" applyNumberFormat="0" applyFill="0" applyBorder="0" applyAlignment="0" applyProtection="0"/>
    <xf numFmtId="0" fontId="10" fillId="0" borderId="0"/>
    <xf numFmtId="0" fontId="12" fillId="0" borderId="0" applyNumberFormat="0" applyFill="0" applyBorder="0" applyAlignment="0" applyProtection="0"/>
    <xf numFmtId="0" fontId="6" fillId="0" borderId="0"/>
  </cellStyleXfs>
  <cellXfs count="30">
    <xf numFmtId="0" fontId="0" fillId="0" borderId="0" xfId="0"/>
    <xf numFmtId="9" fontId="0" fillId="0" borderId="0" xfId="0" applyNumberFormat="1"/>
    <xf numFmtId="0" fontId="4" fillId="0" borderId="1" xfId="1" applyFont="1" applyBorder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6" fillId="0" borderId="0" xfId="2" applyAlignment="1">
      <alignment horizontal="center"/>
    </xf>
    <xf numFmtId="0" fontId="6" fillId="0" borderId="0" xfId="2"/>
    <xf numFmtId="0" fontId="8" fillId="2" borderId="0" xfId="2" applyFont="1" applyFill="1" applyAlignment="1">
      <alignment horizontal="left"/>
    </xf>
    <xf numFmtId="0" fontId="8" fillId="0" borderId="0" xfId="2" applyFont="1" applyAlignment="1">
      <alignment horizontal="center"/>
    </xf>
    <xf numFmtId="0" fontId="9" fillId="0" borderId="0" xfId="2" applyFont="1" applyAlignment="1">
      <alignment horizontal="center"/>
    </xf>
    <xf numFmtId="164" fontId="9" fillId="0" borderId="0" xfId="2" applyNumberFormat="1" applyFont="1" applyAlignment="1">
      <alignment horizontal="center"/>
    </xf>
    <xf numFmtId="0" fontId="10" fillId="0" borderId="0" xfId="4" applyAlignment="1">
      <alignment horizontal="center"/>
    </xf>
    <xf numFmtId="0" fontId="11" fillId="3" borderId="0" xfId="4" applyFont="1" applyFill="1" applyAlignment="1">
      <alignment horizontal="left"/>
    </xf>
    <xf numFmtId="0" fontId="10" fillId="3" borderId="0" xfId="4" applyFill="1" applyAlignment="1">
      <alignment horizontal="center"/>
    </xf>
    <xf numFmtId="0" fontId="11" fillId="0" borderId="1" xfId="4" applyFont="1" applyBorder="1" applyAlignment="1">
      <alignment horizontal="center"/>
    </xf>
    <xf numFmtId="10" fontId="10" fillId="0" borderId="0" xfId="4" applyNumberFormat="1" applyAlignment="1">
      <alignment horizontal="center"/>
    </xf>
    <xf numFmtId="0" fontId="2" fillId="4" borderId="0" xfId="0" applyFont="1" applyFill="1" applyAlignment="1">
      <alignment vertical="center"/>
    </xf>
    <xf numFmtId="0" fontId="0" fillId="4" borderId="0" xfId="0" applyFill="1"/>
    <xf numFmtId="0" fontId="12" fillId="0" borderId="0" xfId="5"/>
    <xf numFmtId="0" fontId="1" fillId="0" borderId="0" xfId="0" applyFont="1" applyAlignment="1">
      <alignment horizontal="center"/>
    </xf>
    <xf numFmtId="9" fontId="13" fillId="0" borderId="0" xfId="0" applyNumberFormat="1" applyFont="1" applyFill="1"/>
    <xf numFmtId="2" fontId="10" fillId="0" borderId="0" xfId="4" applyNumberFormat="1" applyAlignment="1">
      <alignment horizontal="center"/>
    </xf>
    <xf numFmtId="0" fontId="11" fillId="0" borderId="0" xfId="4" applyFont="1" applyAlignment="1">
      <alignment horizontal="center"/>
    </xf>
    <xf numFmtId="0" fontId="0" fillId="0" borderId="0" xfId="0" applyFont="1" applyAlignment="1">
      <alignment horizontal="center"/>
    </xf>
    <xf numFmtId="10" fontId="0" fillId="0" borderId="0" xfId="0" applyNumberFormat="1" applyFont="1" applyAlignment="1">
      <alignment horizontal="center"/>
    </xf>
    <xf numFmtId="0" fontId="14" fillId="4" borderId="0" xfId="0" applyFont="1" applyFill="1" applyAlignment="1">
      <alignment vertical="center"/>
    </xf>
    <xf numFmtId="0" fontId="5" fillId="4" borderId="0" xfId="0" applyFont="1" applyFill="1"/>
    <xf numFmtId="0" fontId="15" fillId="4" borderId="0" xfId="0" applyFont="1" applyFill="1" applyAlignment="1">
      <alignment vertical="center"/>
    </xf>
    <xf numFmtId="0" fontId="16" fillId="4" borderId="0" xfId="0" applyFont="1" applyFill="1"/>
  </cellXfs>
  <cellStyles count="7">
    <cellStyle name="Hyperlink" xfId="5" builtinId="8"/>
    <cellStyle name="Hyperlink 2" xfId="3" xr:uid="{00000000-0005-0000-0000-000001000000}"/>
    <cellStyle name="Normal" xfId="0" builtinId="0"/>
    <cellStyle name="Normal 2" xfId="2" xr:uid="{00000000-0005-0000-0000-000003000000}"/>
    <cellStyle name="Normal 2 2" xfId="4" xr:uid="{00000000-0005-0000-0000-000004000000}"/>
    <cellStyle name="Normal 2 2 3" xfId="1" xr:uid="{00000000-0005-0000-0000-000005000000}"/>
    <cellStyle name="Normal 2 3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381000</xdr:colOff>
      <xdr:row>3</xdr:row>
      <xdr:rowOff>114300</xdr:rowOff>
    </xdr:from>
    <xdr:to>
      <xdr:col>23</xdr:col>
      <xdr:colOff>419100</xdr:colOff>
      <xdr:row>22</xdr:row>
      <xdr:rowOff>96677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0325" y="600075"/>
          <a:ext cx="5524500" cy="305895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142875</xdr:rowOff>
    </xdr:from>
    <xdr:to>
      <xdr:col>15</xdr:col>
      <xdr:colOff>37333</xdr:colOff>
      <xdr:row>25</xdr:row>
      <xdr:rowOff>94811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52925" y="628650"/>
          <a:ext cx="6133333" cy="3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533400</xdr:colOff>
      <xdr:row>0</xdr:row>
      <xdr:rowOff>0</xdr:rowOff>
    </xdr:from>
    <xdr:to>
      <xdr:col>23</xdr:col>
      <xdr:colOff>189705</xdr:colOff>
      <xdr:row>19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0"/>
          <a:ext cx="6361905" cy="36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542925</xdr:colOff>
      <xdr:row>19</xdr:row>
      <xdr:rowOff>25833</xdr:rowOff>
    </xdr:from>
    <xdr:to>
      <xdr:col>23</xdr:col>
      <xdr:colOff>180974</xdr:colOff>
      <xdr:row>41</xdr:row>
      <xdr:rowOff>85169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3645333"/>
          <a:ext cx="6343649" cy="425033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5</xdr:row>
      <xdr:rowOff>0</xdr:rowOff>
    </xdr:from>
    <xdr:to>
      <xdr:col>10</xdr:col>
      <xdr:colOff>380724</xdr:colOff>
      <xdr:row>21</xdr:row>
      <xdr:rowOff>66343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67200" y="809625"/>
          <a:ext cx="2209524" cy="2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514350</xdr:colOff>
      <xdr:row>5</xdr:row>
      <xdr:rowOff>142875</xdr:rowOff>
    </xdr:from>
    <xdr:to>
      <xdr:col>20</xdr:col>
      <xdr:colOff>332864</xdr:colOff>
      <xdr:row>28</xdr:row>
      <xdr:rowOff>9076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39150" y="952500"/>
          <a:ext cx="4085714" cy="35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523875</xdr:colOff>
      <xdr:row>4</xdr:row>
      <xdr:rowOff>123825</xdr:rowOff>
    </xdr:from>
    <xdr:to>
      <xdr:col>13</xdr:col>
      <xdr:colOff>247304</xdr:colOff>
      <xdr:row>21</xdr:row>
      <xdr:rowOff>28243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0675" y="771525"/>
          <a:ext cx="2771429" cy="26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130969</xdr:colOff>
      <xdr:row>3</xdr:row>
      <xdr:rowOff>35719</xdr:rowOff>
    </xdr:from>
    <xdr:to>
      <xdr:col>21</xdr:col>
      <xdr:colOff>558854</xdr:colOff>
      <xdr:row>56</xdr:row>
      <xdr:rowOff>1313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7594" y="535782"/>
          <a:ext cx="5892854" cy="8800031"/>
        </a:xfrm>
        <a:prstGeom prst="rect">
          <a:avLst/>
        </a:prstGeom>
      </xdr:spPr>
    </xdr:pic>
    <xdr:clientData/>
  </xdr:twoCellAnchor>
  <xdr:twoCellAnchor editAs="oneCell">
    <xdr:from>
      <xdr:col>22</xdr:col>
      <xdr:colOff>154781</xdr:colOff>
      <xdr:row>3</xdr:row>
      <xdr:rowOff>11906</xdr:rowOff>
    </xdr:from>
    <xdr:to>
      <xdr:col>32</xdr:col>
      <xdr:colOff>51639</xdr:colOff>
      <xdr:row>56</xdr:row>
      <xdr:rowOff>67977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3594" y="511969"/>
          <a:ext cx="5969045" cy="88905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23812</xdr:colOff>
      <xdr:row>2</xdr:row>
      <xdr:rowOff>147638</xdr:rowOff>
    </xdr:from>
    <xdr:to>
      <xdr:col>34</xdr:col>
      <xdr:colOff>5865</xdr:colOff>
      <xdr:row>20</xdr:row>
      <xdr:rowOff>57545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68375" y="481013"/>
          <a:ext cx="7875897" cy="2910282"/>
        </a:xfrm>
        <a:prstGeom prst="rect">
          <a:avLst/>
        </a:prstGeom>
      </xdr:spPr>
    </xdr:pic>
    <xdr:clientData/>
  </xdr:twoCellAnchor>
  <xdr:twoCellAnchor editAs="oneCell">
    <xdr:from>
      <xdr:col>10</xdr:col>
      <xdr:colOff>304799</xdr:colOff>
      <xdr:row>2</xdr:row>
      <xdr:rowOff>154782</xdr:rowOff>
    </xdr:from>
    <xdr:to>
      <xdr:col>21</xdr:col>
      <xdr:colOff>125389</xdr:colOff>
      <xdr:row>52</xdr:row>
      <xdr:rowOff>15674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69955" y="488157"/>
          <a:ext cx="6499996" cy="8195267"/>
        </a:xfrm>
        <a:prstGeom prst="rect">
          <a:avLst/>
        </a:prstGeom>
      </xdr:spPr>
    </xdr:pic>
    <xdr:clientData/>
  </xdr:twoCellAnchor>
  <xdr:twoCellAnchor editAs="oneCell">
    <xdr:from>
      <xdr:col>6</xdr:col>
      <xdr:colOff>588168</xdr:colOff>
      <xdr:row>3</xdr:row>
      <xdr:rowOff>19051</xdr:rowOff>
    </xdr:from>
    <xdr:to>
      <xdr:col>10</xdr:col>
      <xdr:colOff>161673</xdr:colOff>
      <xdr:row>10</xdr:row>
      <xdr:rowOff>57005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1481" y="519114"/>
          <a:ext cx="2002380" cy="120476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x.doi.org/10.24425/aee.2021.13606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ted4efficiency.org/wp-content/uploads/2017/09/U4E-MotorGuide-201709-Final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doi.org/10.1109/EE.1944.6440170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i.org/10.1109/TCE.1960.6368574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ideals.illinois.edu/bitstream/handle/2142/54215/testoftentoncran00eyma.pdf?sequence=2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oi.org/10.1016/j.joule.2019.01.01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65"/>
  <sheetViews>
    <sheetView tabSelected="1" workbookViewId="0">
      <selection activeCell="I9" sqref="I9"/>
    </sheetView>
  </sheetViews>
  <sheetFormatPr defaultColWidth="9.140625" defaultRowHeight="12.75"/>
  <cols>
    <col min="1" max="16384" width="9.140625" style="18"/>
  </cols>
  <sheetData>
    <row r="1" spans="1:1">
      <c r="A1" s="28" t="s">
        <v>0</v>
      </c>
    </row>
    <row r="2" spans="1:1">
      <c r="A2" s="28" t="s">
        <v>1</v>
      </c>
    </row>
    <row r="3" spans="1:1">
      <c r="A3" s="28" t="s">
        <v>2</v>
      </c>
    </row>
    <row r="4" spans="1:1">
      <c r="A4" s="28" t="s">
        <v>3</v>
      </c>
    </row>
    <row r="5" spans="1:1">
      <c r="A5" s="28" t="s">
        <v>4</v>
      </c>
    </row>
    <row r="6" spans="1:1">
      <c r="A6" s="28" t="s">
        <v>5</v>
      </c>
    </row>
    <row r="7" spans="1:1">
      <c r="A7" s="29" t="s">
        <v>48</v>
      </c>
    </row>
    <row r="8" spans="1:1">
      <c r="A8" s="28" t="s">
        <v>6</v>
      </c>
    </row>
    <row r="9" spans="1:1">
      <c r="A9" s="28" t="s">
        <v>7</v>
      </c>
    </row>
    <row r="11" spans="1:1">
      <c r="A11" s="17" t="s">
        <v>20</v>
      </c>
    </row>
    <row r="12" spans="1:1">
      <c r="A12" s="17" t="s">
        <v>21</v>
      </c>
    </row>
    <row r="13" spans="1:1">
      <c r="A13" s="17" t="s">
        <v>22</v>
      </c>
    </row>
    <row r="14" spans="1:1">
      <c r="A14" s="17" t="s">
        <v>23</v>
      </c>
    </row>
    <row r="15" spans="1:1">
      <c r="A15" s="17" t="s">
        <v>24</v>
      </c>
    </row>
    <row r="16" spans="1:1">
      <c r="A16" s="17" t="s">
        <v>25</v>
      </c>
    </row>
    <row r="17" spans="1:1">
      <c r="A17" s="17" t="s">
        <v>26</v>
      </c>
    </row>
    <row r="18" spans="1:1">
      <c r="A18" s="17" t="s">
        <v>27</v>
      </c>
    </row>
    <row r="19" spans="1:1">
      <c r="A19" s="17" t="s">
        <v>29</v>
      </c>
    </row>
    <row r="20" spans="1:1">
      <c r="A20" s="17" t="s">
        <v>28</v>
      </c>
    </row>
    <row r="21" spans="1:1">
      <c r="A21" s="17" t="s">
        <v>7</v>
      </c>
    </row>
    <row r="23" spans="1:1">
      <c r="A23" s="29" t="s">
        <v>60</v>
      </c>
    </row>
    <row r="24" spans="1:1">
      <c r="A24" s="29" t="s">
        <v>61</v>
      </c>
    </row>
    <row r="25" spans="1:1">
      <c r="A25" s="29" t="s">
        <v>62</v>
      </c>
    </row>
    <row r="26" spans="1:1">
      <c r="A26" s="29" t="s">
        <v>63</v>
      </c>
    </row>
    <row r="27" spans="1:1">
      <c r="A27" s="29" t="s">
        <v>64</v>
      </c>
    </row>
    <row r="28" spans="1:1">
      <c r="A28" s="29" t="s">
        <v>7</v>
      </c>
    </row>
    <row r="30" spans="1:1">
      <c r="A30" s="26" t="s">
        <v>31</v>
      </c>
    </row>
    <row r="31" spans="1:1">
      <c r="A31" s="26" t="s">
        <v>32</v>
      </c>
    </row>
    <row r="32" spans="1:1">
      <c r="A32" s="26" t="s">
        <v>33</v>
      </c>
    </row>
    <row r="33" spans="1:1">
      <c r="A33" s="26" t="s">
        <v>34</v>
      </c>
    </row>
    <row r="34" spans="1:1">
      <c r="A34" s="27" t="s">
        <v>30</v>
      </c>
    </row>
    <row r="35" spans="1:1">
      <c r="A35" s="26" t="s">
        <v>35</v>
      </c>
    </row>
    <row r="36" spans="1:1">
      <c r="A36" s="26" t="s">
        <v>7</v>
      </c>
    </row>
    <row r="38" spans="1:1">
      <c r="A38" s="18" t="s">
        <v>69</v>
      </c>
    </row>
    <row r="39" spans="1:1">
      <c r="A39" s="18" t="s">
        <v>70</v>
      </c>
    </row>
    <row r="40" spans="1:1">
      <c r="A40" s="18" t="s">
        <v>71</v>
      </c>
    </row>
    <row r="41" spans="1:1">
      <c r="A41" s="18" t="s">
        <v>72</v>
      </c>
    </row>
    <row r="42" spans="1:1">
      <c r="A42" s="18" t="s">
        <v>73</v>
      </c>
    </row>
    <row r="43" spans="1:1">
      <c r="A43" s="18" t="s">
        <v>7</v>
      </c>
    </row>
    <row r="45" spans="1:1">
      <c r="A45" s="18" t="s">
        <v>76</v>
      </c>
    </row>
    <row r="46" spans="1:1">
      <c r="A46" s="18" t="s">
        <v>77</v>
      </c>
    </row>
    <row r="47" spans="1:1">
      <c r="A47" s="18" t="s">
        <v>78</v>
      </c>
    </row>
    <row r="48" spans="1:1">
      <c r="A48" s="18" t="s">
        <v>79</v>
      </c>
    </row>
    <row r="49" spans="1:1">
      <c r="A49" s="18" t="s">
        <v>80</v>
      </c>
    </row>
    <row r="50" spans="1:1">
      <c r="A50" s="18" t="s">
        <v>81</v>
      </c>
    </row>
    <row r="51" spans="1:1">
      <c r="A51" s="18" t="s">
        <v>82</v>
      </c>
    </row>
    <row r="52" spans="1:1">
      <c r="A52" s="18" t="s">
        <v>83</v>
      </c>
    </row>
    <row r="53" spans="1:1">
      <c r="A53" s="18" t="s">
        <v>84</v>
      </c>
    </row>
    <row r="54" spans="1:1">
      <c r="A54" s="18" t="s">
        <v>7</v>
      </c>
    </row>
    <row r="56" spans="1:1">
      <c r="A56" s="18" t="s">
        <v>88</v>
      </c>
    </row>
    <row r="57" spans="1:1">
      <c r="A57" s="18" t="s">
        <v>89</v>
      </c>
    </row>
    <row r="58" spans="1:1">
      <c r="A58" s="18" t="s">
        <v>90</v>
      </c>
    </row>
    <row r="59" spans="1:1">
      <c r="A59" s="18" t="s">
        <v>91</v>
      </c>
    </row>
    <row r="60" spans="1:1">
      <c r="A60" s="18" t="s">
        <v>92</v>
      </c>
    </row>
    <row r="61" spans="1:1">
      <c r="A61" s="18" t="s">
        <v>93</v>
      </c>
    </row>
    <row r="62" spans="1:1">
      <c r="A62" s="18" t="s">
        <v>25</v>
      </c>
    </row>
    <row r="63" spans="1:1">
      <c r="A63" s="18" t="s">
        <v>94</v>
      </c>
    </row>
    <row r="64" spans="1:1">
      <c r="A64" s="18" t="s">
        <v>95</v>
      </c>
    </row>
    <row r="65" spans="1:1">
      <c r="A65" s="18" t="s">
        <v>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P28"/>
  <sheetViews>
    <sheetView zoomScale="90" zoomScaleNormal="90" workbookViewId="0">
      <selection activeCell="F5" sqref="F5"/>
    </sheetView>
  </sheetViews>
  <sheetFormatPr defaultColWidth="9.140625" defaultRowHeight="15"/>
  <cols>
    <col min="1" max="1" width="9.140625" style="7"/>
    <col min="2" max="2" width="11.7109375" style="7" bestFit="1" customWidth="1"/>
    <col min="3" max="3" width="10.140625" style="7" bestFit="1" customWidth="1"/>
    <col min="4" max="4" width="8.140625" style="7" bestFit="1" customWidth="1"/>
    <col min="5" max="5" width="26.42578125" style="7" bestFit="1" customWidth="1"/>
    <col min="6" max="6" width="12.5703125" style="7" customWidth="1"/>
    <col min="7" max="7" width="11.42578125" style="7" customWidth="1"/>
    <col min="8" max="16384" width="9.140625" style="7"/>
  </cols>
  <sheetData>
    <row r="1" spans="1:68" s="2" customFormat="1">
      <c r="A1" s="2" t="s">
        <v>8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>
        <v>1960</v>
      </c>
      <c r="I1" s="2">
        <v>1961</v>
      </c>
      <c r="J1" s="2">
        <v>1962</v>
      </c>
      <c r="K1" s="2">
        <v>1963</v>
      </c>
      <c r="L1" s="2">
        <v>1964</v>
      </c>
      <c r="M1" s="2">
        <v>1965</v>
      </c>
      <c r="N1" s="2">
        <v>1966</v>
      </c>
      <c r="O1" s="2">
        <v>1967</v>
      </c>
      <c r="P1" s="2">
        <v>1968</v>
      </c>
      <c r="Q1" s="2">
        <v>1969</v>
      </c>
      <c r="R1" s="2">
        <v>1970</v>
      </c>
      <c r="S1" s="2">
        <v>1971</v>
      </c>
      <c r="T1" s="2">
        <v>1972</v>
      </c>
      <c r="U1" s="2">
        <v>1973</v>
      </c>
      <c r="V1" s="2">
        <v>1974</v>
      </c>
      <c r="W1" s="2">
        <v>1975</v>
      </c>
      <c r="X1" s="2">
        <v>1976</v>
      </c>
      <c r="Y1" s="2">
        <v>1977</v>
      </c>
      <c r="Z1" s="2">
        <v>1978</v>
      </c>
      <c r="AA1" s="2">
        <v>1979</v>
      </c>
      <c r="AB1" s="2">
        <v>1980</v>
      </c>
      <c r="AC1" s="2">
        <v>1981</v>
      </c>
      <c r="AD1" s="2">
        <v>1982</v>
      </c>
      <c r="AE1" s="2">
        <v>1983</v>
      </c>
      <c r="AF1" s="2">
        <v>1984</v>
      </c>
      <c r="AG1" s="2">
        <v>1985</v>
      </c>
      <c r="AH1" s="2">
        <v>1986</v>
      </c>
      <c r="AI1" s="2">
        <v>1987</v>
      </c>
      <c r="AJ1" s="2">
        <v>1988</v>
      </c>
      <c r="AK1" s="2">
        <v>1989</v>
      </c>
      <c r="AL1" s="2">
        <v>1990</v>
      </c>
      <c r="AM1" s="2">
        <v>1991</v>
      </c>
      <c r="AN1" s="2">
        <v>1992</v>
      </c>
      <c r="AO1" s="2">
        <v>1993</v>
      </c>
      <c r="AP1" s="2">
        <v>1994</v>
      </c>
      <c r="AQ1" s="2">
        <v>1995</v>
      </c>
      <c r="AR1" s="2">
        <v>1996</v>
      </c>
      <c r="AS1" s="2">
        <v>1997</v>
      </c>
      <c r="AT1" s="2">
        <v>1998</v>
      </c>
      <c r="AU1" s="2">
        <v>1999</v>
      </c>
      <c r="AV1" s="2">
        <v>2000</v>
      </c>
      <c r="AW1" s="2">
        <v>2001</v>
      </c>
      <c r="AX1" s="2">
        <v>2002</v>
      </c>
      <c r="AY1" s="2">
        <v>2003</v>
      </c>
      <c r="AZ1" s="2">
        <v>2004</v>
      </c>
      <c r="BA1" s="2">
        <v>2005</v>
      </c>
      <c r="BB1" s="2">
        <v>2006</v>
      </c>
      <c r="BC1" s="2">
        <v>2007</v>
      </c>
      <c r="BD1" s="2">
        <v>2008</v>
      </c>
      <c r="BE1" s="2">
        <v>2009</v>
      </c>
      <c r="BF1" s="2">
        <v>2010</v>
      </c>
      <c r="BG1" s="2">
        <v>2011</v>
      </c>
      <c r="BH1" s="2">
        <v>2012</v>
      </c>
      <c r="BI1" s="2">
        <v>2013</v>
      </c>
      <c r="BJ1" s="2">
        <v>2014</v>
      </c>
      <c r="BK1" s="2">
        <v>2015</v>
      </c>
      <c r="BL1" s="2">
        <v>2016</v>
      </c>
      <c r="BM1" s="2">
        <v>2017</v>
      </c>
      <c r="BN1" s="2">
        <v>2018</v>
      </c>
      <c r="BO1" s="2">
        <v>2019</v>
      </c>
      <c r="BP1" s="2">
        <v>2020</v>
      </c>
    </row>
    <row r="2" spans="1:68" s="24" customFormat="1" ht="12.75">
      <c r="A2" s="24" t="s">
        <v>97</v>
      </c>
      <c r="B2" s="4" t="s">
        <v>16</v>
      </c>
      <c r="C2" s="4" t="s">
        <v>17</v>
      </c>
      <c r="D2" s="4" t="s">
        <v>18</v>
      </c>
      <c r="E2" s="24" t="s">
        <v>58</v>
      </c>
      <c r="F2" s="24" t="s">
        <v>98</v>
      </c>
      <c r="G2" s="24" t="s">
        <v>19</v>
      </c>
      <c r="H2" s="25">
        <f t="array" ref="H2:BP2">TRANSPOSE(Calcs!F3:F63)</f>
        <v>0.75241655833048238</v>
      </c>
      <c r="I2" s="25">
        <v>0.75327157714676696</v>
      </c>
      <c r="J2" s="25">
        <v>0.75412659596305165</v>
      </c>
      <c r="K2" s="25">
        <v>0.75498161477933634</v>
      </c>
      <c r="L2" s="25">
        <v>0.75583663359562092</v>
      </c>
      <c r="M2" s="25">
        <v>0.7566916524119055</v>
      </c>
      <c r="N2" s="25">
        <v>0.75754667122819019</v>
      </c>
      <c r="O2" s="25">
        <v>0.75840169004447489</v>
      </c>
      <c r="P2" s="25">
        <v>0.75925670886075947</v>
      </c>
      <c r="Q2" s="25">
        <v>0.76011172767704405</v>
      </c>
      <c r="R2" s="25">
        <v>0.76096674649332874</v>
      </c>
      <c r="S2" s="25">
        <v>0.76182176530961343</v>
      </c>
      <c r="T2" s="25">
        <v>0.76267678412589801</v>
      </c>
      <c r="U2" s="25">
        <v>0.7635318029421827</v>
      </c>
      <c r="V2" s="25">
        <v>0.76438682175846728</v>
      </c>
      <c r="W2" s="25">
        <v>0.76524184057475197</v>
      </c>
      <c r="X2" s="25">
        <v>0.76609685939103667</v>
      </c>
      <c r="Y2" s="25">
        <v>0.76695187820732125</v>
      </c>
      <c r="Z2" s="25">
        <v>0.76780689702360583</v>
      </c>
      <c r="AA2" s="25">
        <v>0.76866191583989052</v>
      </c>
      <c r="AB2" s="25">
        <v>0.76951693465617521</v>
      </c>
      <c r="AC2" s="25">
        <v>0.76968793841943206</v>
      </c>
      <c r="AD2" s="25">
        <v>0.76985894218268891</v>
      </c>
      <c r="AE2" s="25">
        <v>0.77002994594594587</v>
      </c>
      <c r="AF2" s="25">
        <v>0.77020094970920283</v>
      </c>
      <c r="AG2" s="25">
        <v>0.77037195347245968</v>
      </c>
      <c r="AH2" s="25">
        <v>0.77054295723571664</v>
      </c>
      <c r="AI2" s="25">
        <v>0.7707139609989736</v>
      </c>
      <c r="AJ2" s="25">
        <v>0.77088496476223034</v>
      </c>
      <c r="AK2" s="25">
        <v>0.7710559685254873</v>
      </c>
      <c r="AL2" s="25">
        <v>0.77122697228874437</v>
      </c>
      <c r="AM2" s="25">
        <v>0.77439054190899759</v>
      </c>
      <c r="AN2" s="25">
        <v>0.7775541115292508</v>
      </c>
      <c r="AO2" s="25">
        <v>0.78071768114950402</v>
      </c>
      <c r="AP2" s="25">
        <v>0.78388125076975723</v>
      </c>
      <c r="AQ2" s="25">
        <v>0.78704482039001045</v>
      </c>
      <c r="AR2" s="25">
        <v>0.79020839001026355</v>
      </c>
      <c r="AS2" s="25">
        <v>0.79337195963051677</v>
      </c>
      <c r="AT2" s="25">
        <v>0.79653552925076998</v>
      </c>
      <c r="AU2" s="25">
        <v>0.7996990988710232</v>
      </c>
      <c r="AV2" s="25">
        <v>0.80286266849127608</v>
      </c>
      <c r="AW2" s="25">
        <v>0.80388869107081762</v>
      </c>
      <c r="AX2" s="25">
        <v>0.80491471365035916</v>
      </c>
      <c r="AY2" s="25">
        <v>0.8059407362299007</v>
      </c>
      <c r="AZ2" s="25">
        <v>0.80696675880944224</v>
      </c>
      <c r="BA2" s="25">
        <v>0.80799278138898378</v>
      </c>
      <c r="BB2" s="25">
        <v>0.80901880396852532</v>
      </c>
      <c r="BC2" s="25">
        <v>0.81004482654806687</v>
      </c>
      <c r="BD2" s="25">
        <v>0.81107084912760841</v>
      </c>
      <c r="BE2" s="25">
        <v>0.81209687170714995</v>
      </c>
      <c r="BF2" s="25">
        <v>0.81312289428669171</v>
      </c>
      <c r="BG2" s="25">
        <v>0.81511793819135581</v>
      </c>
      <c r="BH2" s="25">
        <v>0.8171129820960199</v>
      </c>
      <c r="BI2" s="25">
        <v>0.81910802600068422</v>
      </c>
      <c r="BJ2" s="25">
        <v>0.82110306990534832</v>
      </c>
      <c r="BK2" s="25">
        <v>0.82309811381001263</v>
      </c>
      <c r="BL2" s="25">
        <v>0.82509315771467651</v>
      </c>
      <c r="BM2" s="25">
        <v>0.82708820161934082</v>
      </c>
      <c r="BN2" s="25">
        <v>0.82908324552400514</v>
      </c>
      <c r="BO2" s="25">
        <v>0.83107828942866913</v>
      </c>
      <c r="BP2" s="25">
        <v>0.83307333333333344</v>
      </c>
    </row>
    <row r="3" spans="1:68" s="6" customFormat="1"/>
    <row r="4" spans="1:68" s="6" customFormat="1"/>
    <row r="5" spans="1:68" s="6" customFormat="1"/>
    <row r="6" spans="1:68" s="6" customFormat="1"/>
    <row r="7" spans="1:68" s="6" customFormat="1"/>
    <row r="8" spans="1:68" s="6" customFormat="1"/>
    <row r="9" spans="1:68" s="6" customFormat="1"/>
    <row r="10" spans="1:68" s="6" customFormat="1"/>
    <row r="11" spans="1:68" s="6" customFormat="1"/>
    <row r="12" spans="1:68" s="6" customFormat="1"/>
    <row r="13" spans="1:68" s="6" customFormat="1"/>
    <row r="14" spans="1:68" s="6" customFormat="1"/>
    <row r="15" spans="1:68" s="6" customFormat="1"/>
    <row r="16" spans="1:68" s="6" customFormat="1"/>
    <row r="17" s="6" customFormat="1"/>
    <row r="18" s="6" customFormat="1"/>
    <row r="19" s="6" customFormat="1"/>
    <row r="20" s="6" customFormat="1"/>
    <row r="21" s="6" customFormat="1"/>
    <row r="22" s="6" customFormat="1"/>
    <row r="23" s="6" customFormat="1"/>
    <row r="24" s="6" customFormat="1"/>
    <row r="25" s="6" customFormat="1"/>
    <row r="26" s="6" customFormat="1"/>
    <row r="27" s="6" customFormat="1"/>
    <row r="28" s="6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H63"/>
  <sheetViews>
    <sheetView zoomScale="70" zoomScaleNormal="70" workbookViewId="0">
      <selection activeCell="I11" sqref="I11"/>
    </sheetView>
  </sheetViews>
  <sheetFormatPr defaultColWidth="9.140625" defaultRowHeight="15.75"/>
  <cols>
    <col min="1" max="2" width="9.140625" style="12"/>
    <col min="3" max="3" width="13" style="12" bestFit="1" customWidth="1"/>
    <col min="4" max="4" width="22.85546875" style="12" bestFit="1" customWidth="1"/>
    <col min="5" max="5" width="29.140625" style="12" bestFit="1" customWidth="1"/>
    <col min="6" max="6" width="25.85546875" style="12" customWidth="1"/>
    <col min="7" max="7" width="20.85546875" style="12" customWidth="1"/>
    <col min="8" max="16384" width="9.140625" style="12"/>
  </cols>
  <sheetData>
    <row r="1" spans="1:8">
      <c r="C1" s="13" t="s">
        <v>15</v>
      </c>
      <c r="D1" s="14"/>
      <c r="E1" s="14"/>
      <c r="F1" s="14"/>
      <c r="G1" s="14"/>
      <c r="H1" s="23"/>
    </row>
    <row r="2" spans="1:8" s="15" customFormat="1">
      <c r="A2" s="15" t="s">
        <v>38</v>
      </c>
      <c r="C2" s="15" t="s">
        <v>45</v>
      </c>
      <c r="D2" s="15" t="s">
        <v>46</v>
      </c>
      <c r="E2" s="15" t="s">
        <v>56</v>
      </c>
      <c r="F2" s="15" t="s">
        <v>57</v>
      </c>
    </row>
    <row r="3" spans="1:8">
      <c r="A3" s="12">
        <v>1960</v>
      </c>
      <c r="C3" s="16">
        <v>0.88</v>
      </c>
      <c r="D3" s="12" t="s">
        <v>47</v>
      </c>
      <c r="E3" s="22">
        <f t="shared" ref="E3:E62" si="0">C3/C$63</f>
        <v>0.9031816626753334</v>
      </c>
      <c r="F3" s="16">
        <f>E3*Knypiński_2021!$D$9</f>
        <v>0.75241655833048238</v>
      </c>
    </row>
    <row r="4" spans="1:8">
      <c r="A4" s="12">
        <v>1961</v>
      </c>
      <c r="C4" s="16">
        <v>0.88100000000000001</v>
      </c>
      <c r="D4" s="12" t="s">
        <v>47</v>
      </c>
      <c r="E4" s="22">
        <f t="shared" si="0"/>
        <v>0.90420800547382807</v>
      </c>
      <c r="F4" s="16">
        <f>E4*Knypiński_2021!$D$9</f>
        <v>0.75327157714676696</v>
      </c>
    </row>
    <row r="5" spans="1:8">
      <c r="A5" s="12">
        <v>1962</v>
      </c>
      <c r="C5" s="16">
        <v>0.88200000000000001</v>
      </c>
      <c r="D5" s="12" t="s">
        <v>47</v>
      </c>
      <c r="E5" s="22">
        <f t="shared" si="0"/>
        <v>0.90523434827232285</v>
      </c>
      <c r="F5" s="16">
        <f>E5*Knypiński_2021!$D$9</f>
        <v>0.75412659596305165</v>
      </c>
    </row>
    <row r="6" spans="1:8">
      <c r="A6" s="12">
        <v>1963</v>
      </c>
      <c r="C6" s="16">
        <v>0.88300000000000001</v>
      </c>
      <c r="D6" s="12" t="s">
        <v>47</v>
      </c>
      <c r="E6" s="22">
        <f t="shared" si="0"/>
        <v>0.90626069107081753</v>
      </c>
      <c r="F6" s="16">
        <f>E6*Knypiński_2021!$D$9</f>
        <v>0.75498161477933634</v>
      </c>
    </row>
    <row r="7" spans="1:8">
      <c r="A7" s="12">
        <v>1964</v>
      </c>
      <c r="C7" s="16">
        <v>0.88400000000000001</v>
      </c>
      <c r="D7" s="12" t="s">
        <v>47</v>
      </c>
      <c r="E7" s="22">
        <f t="shared" si="0"/>
        <v>0.9072870338693122</v>
      </c>
      <c r="F7" s="16">
        <f>E7*Knypiński_2021!$D$9</f>
        <v>0.75583663359562092</v>
      </c>
    </row>
    <row r="8" spans="1:8">
      <c r="A8" s="12">
        <v>1965</v>
      </c>
      <c r="C8" s="16">
        <v>0.88500000000000001</v>
      </c>
      <c r="D8" s="12" t="s">
        <v>47</v>
      </c>
      <c r="E8" s="22">
        <f t="shared" si="0"/>
        <v>0.90831337666780687</v>
      </c>
      <c r="F8" s="16">
        <f>E8*Knypiński_2021!$D$9</f>
        <v>0.7566916524119055</v>
      </c>
    </row>
    <row r="9" spans="1:8">
      <c r="A9" s="12">
        <v>1966</v>
      </c>
      <c r="C9" s="16">
        <v>0.88600000000000001</v>
      </c>
      <c r="D9" s="12" t="s">
        <v>47</v>
      </c>
      <c r="E9" s="22">
        <f t="shared" si="0"/>
        <v>0.90933971946630165</v>
      </c>
      <c r="F9" s="16">
        <f>E9*Knypiński_2021!$D$9</f>
        <v>0.75754667122819019</v>
      </c>
    </row>
    <row r="10" spans="1:8">
      <c r="A10" s="12">
        <v>1967</v>
      </c>
      <c r="C10" s="16">
        <v>0.88700000000000001</v>
      </c>
      <c r="D10" s="12" t="s">
        <v>47</v>
      </c>
      <c r="E10" s="22">
        <f t="shared" si="0"/>
        <v>0.91036606226479633</v>
      </c>
      <c r="F10" s="16">
        <f>E10*Knypiński_2021!$D$9</f>
        <v>0.75840169004447489</v>
      </c>
    </row>
    <row r="11" spans="1:8">
      <c r="A11" s="12">
        <v>1968</v>
      </c>
      <c r="C11" s="16">
        <v>0.88800000000000001</v>
      </c>
      <c r="D11" s="12" t="s">
        <v>47</v>
      </c>
      <c r="E11" s="22">
        <f t="shared" si="0"/>
        <v>0.911392405063291</v>
      </c>
      <c r="F11" s="16">
        <f>E11*Knypiński_2021!$D$9</f>
        <v>0.75925670886075947</v>
      </c>
    </row>
    <row r="12" spans="1:8">
      <c r="A12" s="12">
        <v>1969</v>
      </c>
      <c r="C12" s="16">
        <v>0.88900000000000001</v>
      </c>
      <c r="D12" s="12" t="s">
        <v>47</v>
      </c>
      <c r="E12" s="22">
        <f t="shared" si="0"/>
        <v>0.91241874786178567</v>
      </c>
      <c r="F12" s="16">
        <f>E12*Knypiński_2021!$D$9</f>
        <v>0.76011172767704405</v>
      </c>
    </row>
    <row r="13" spans="1:8">
      <c r="A13" s="12">
        <v>1970</v>
      </c>
      <c r="C13" s="16">
        <v>0.89</v>
      </c>
      <c r="D13" s="12" t="s">
        <v>47</v>
      </c>
      <c r="E13" s="22">
        <f t="shared" si="0"/>
        <v>0.91344509066028035</v>
      </c>
      <c r="F13" s="16">
        <f>E13*Knypiński_2021!$D$9</f>
        <v>0.76096674649332874</v>
      </c>
    </row>
    <row r="14" spans="1:8">
      <c r="A14" s="12">
        <v>1971</v>
      </c>
      <c r="C14" s="16">
        <v>0.89100000000000001</v>
      </c>
      <c r="D14" s="12" t="s">
        <v>47</v>
      </c>
      <c r="E14" s="22">
        <f t="shared" si="0"/>
        <v>0.91447143345877513</v>
      </c>
      <c r="F14" s="16">
        <f>E14*Knypiński_2021!$D$9</f>
        <v>0.76182176530961343</v>
      </c>
    </row>
    <row r="15" spans="1:8">
      <c r="A15" s="12">
        <v>1972</v>
      </c>
      <c r="C15" s="16">
        <v>0.89200000000000002</v>
      </c>
      <c r="D15" s="12" t="s">
        <v>47</v>
      </c>
      <c r="E15" s="22">
        <f t="shared" si="0"/>
        <v>0.9154977762572698</v>
      </c>
      <c r="F15" s="16">
        <f>E15*Knypiński_2021!$D$9</f>
        <v>0.76267678412589801</v>
      </c>
    </row>
    <row r="16" spans="1:8">
      <c r="A16" s="12">
        <v>1973</v>
      </c>
      <c r="C16" s="16">
        <v>0.89300000000000002</v>
      </c>
      <c r="D16" s="12" t="s">
        <v>47</v>
      </c>
      <c r="E16" s="22">
        <f t="shared" si="0"/>
        <v>0.91652411905576447</v>
      </c>
      <c r="F16" s="16">
        <f>E16*Knypiński_2021!$D$9</f>
        <v>0.7635318029421827</v>
      </c>
    </row>
    <row r="17" spans="1:6">
      <c r="A17" s="12">
        <v>1974</v>
      </c>
      <c r="C17" s="16">
        <v>0.89400000000000002</v>
      </c>
      <c r="D17" s="12" t="s">
        <v>47</v>
      </c>
      <c r="E17" s="22">
        <f t="shared" si="0"/>
        <v>0.91755046185425915</v>
      </c>
      <c r="F17" s="16">
        <f>E17*Knypiński_2021!$D$9</f>
        <v>0.76438682175846728</v>
      </c>
    </row>
    <row r="18" spans="1:6">
      <c r="A18" s="12">
        <v>1975</v>
      </c>
      <c r="C18" s="16">
        <v>0.89500000000000002</v>
      </c>
      <c r="D18" s="12" t="s">
        <v>47</v>
      </c>
      <c r="E18" s="22">
        <f t="shared" si="0"/>
        <v>0.91857680465275393</v>
      </c>
      <c r="F18" s="16">
        <f>E18*Knypiński_2021!$D$9</f>
        <v>0.76524184057475197</v>
      </c>
    </row>
    <row r="19" spans="1:6">
      <c r="A19" s="12">
        <v>1976</v>
      </c>
      <c r="C19" s="16">
        <v>0.89600000000000002</v>
      </c>
      <c r="D19" s="12" t="s">
        <v>47</v>
      </c>
      <c r="E19" s="22">
        <f t="shared" si="0"/>
        <v>0.9196031474512486</v>
      </c>
      <c r="F19" s="16">
        <f>E19*Knypiński_2021!$D$9</f>
        <v>0.76609685939103667</v>
      </c>
    </row>
    <row r="20" spans="1:6">
      <c r="A20" s="12">
        <v>1977</v>
      </c>
      <c r="C20" s="16">
        <v>0.89700000000000002</v>
      </c>
      <c r="D20" s="12" t="s">
        <v>47</v>
      </c>
      <c r="E20" s="22">
        <f t="shared" si="0"/>
        <v>0.92062949024974328</v>
      </c>
      <c r="F20" s="16">
        <f>E20*Knypiński_2021!$D$9</f>
        <v>0.76695187820732125</v>
      </c>
    </row>
    <row r="21" spans="1:6">
      <c r="A21" s="12">
        <v>1978</v>
      </c>
      <c r="C21" s="16">
        <v>0.89800000000000002</v>
      </c>
      <c r="D21" s="12" t="s">
        <v>47</v>
      </c>
      <c r="E21" s="22">
        <f t="shared" si="0"/>
        <v>0.92165583304823795</v>
      </c>
      <c r="F21" s="16">
        <f>E21*Knypiński_2021!$D$9</f>
        <v>0.76780689702360583</v>
      </c>
    </row>
    <row r="22" spans="1:6">
      <c r="A22" s="12">
        <v>1979</v>
      </c>
      <c r="C22" s="16">
        <v>0.89900000000000002</v>
      </c>
      <c r="D22" s="12" t="s">
        <v>47</v>
      </c>
      <c r="E22" s="22">
        <f t="shared" si="0"/>
        <v>0.92268217584673262</v>
      </c>
      <c r="F22" s="16">
        <f>E22*Knypiński_2021!$D$9</f>
        <v>0.76866191583989052</v>
      </c>
    </row>
    <row r="23" spans="1:6">
      <c r="A23" s="12">
        <v>1980</v>
      </c>
      <c r="C23" s="16">
        <v>0.9</v>
      </c>
      <c r="D23" s="12" t="s">
        <v>47</v>
      </c>
      <c r="E23" s="22">
        <f t="shared" si="0"/>
        <v>0.92370851864522741</v>
      </c>
      <c r="F23" s="16">
        <f>E23*Knypiński_2021!$D$9</f>
        <v>0.76951693465617521</v>
      </c>
    </row>
    <row r="24" spans="1:6">
      <c r="A24" s="12">
        <v>1981</v>
      </c>
      <c r="C24" s="16">
        <v>0.9002</v>
      </c>
      <c r="D24" s="12" t="s">
        <v>47</v>
      </c>
      <c r="E24" s="22">
        <f t="shared" si="0"/>
        <v>0.92391378720492634</v>
      </c>
      <c r="F24" s="16">
        <f>E24*Knypiński_2021!$D$9</f>
        <v>0.76968793841943206</v>
      </c>
    </row>
    <row r="25" spans="1:6">
      <c r="A25" s="12">
        <v>1982</v>
      </c>
      <c r="C25" s="16">
        <v>0.90039999999999998</v>
      </c>
      <c r="D25" s="12" t="s">
        <v>47</v>
      </c>
      <c r="E25" s="22">
        <f t="shared" si="0"/>
        <v>0.92411905576462516</v>
      </c>
      <c r="F25" s="16">
        <f>E25*Knypiński_2021!$D$9</f>
        <v>0.76985894218268891</v>
      </c>
    </row>
    <row r="26" spans="1:6">
      <c r="A26" s="12">
        <v>1983</v>
      </c>
      <c r="C26" s="16">
        <v>0.90059999999999996</v>
      </c>
      <c r="D26" s="12" t="s">
        <v>47</v>
      </c>
      <c r="E26" s="22">
        <f t="shared" si="0"/>
        <v>0.9243243243243241</v>
      </c>
      <c r="F26" s="16">
        <f>E26*Knypiński_2021!$D$9</f>
        <v>0.77002994594594587</v>
      </c>
    </row>
    <row r="27" spans="1:6">
      <c r="A27" s="12">
        <v>1984</v>
      </c>
      <c r="C27" s="16">
        <v>0.90079999999999993</v>
      </c>
      <c r="D27" s="12" t="s">
        <v>47</v>
      </c>
      <c r="E27" s="22">
        <f t="shared" si="0"/>
        <v>0.92452959288402303</v>
      </c>
      <c r="F27" s="16">
        <f>E27*Knypiński_2021!$D$9</f>
        <v>0.77020094970920283</v>
      </c>
    </row>
    <row r="28" spans="1:6">
      <c r="A28" s="12">
        <v>1985</v>
      </c>
      <c r="C28" s="16">
        <v>0.90099999999999991</v>
      </c>
      <c r="D28" s="12" t="s">
        <v>47</v>
      </c>
      <c r="E28" s="22">
        <f t="shared" si="0"/>
        <v>0.92473486144372197</v>
      </c>
      <c r="F28" s="16">
        <f>E28*Knypiński_2021!$D$9</f>
        <v>0.77037195347245968</v>
      </c>
    </row>
    <row r="29" spans="1:6">
      <c r="A29" s="12">
        <v>1986</v>
      </c>
      <c r="C29" s="16">
        <v>0.90119999999999989</v>
      </c>
      <c r="D29" s="12" t="s">
        <v>47</v>
      </c>
      <c r="E29" s="22">
        <f t="shared" si="0"/>
        <v>0.9249401300034209</v>
      </c>
      <c r="F29" s="16">
        <f>E29*Knypiński_2021!$D$9</f>
        <v>0.77054295723571664</v>
      </c>
    </row>
    <row r="30" spans="1:6">
      <c r="A30" s="12">
        <v>1987</v>
      </c>
      <c r="C30" s="16">
        <v>0.90139999999999987</v>
      </c>
      <c r="D30" s="12" t="s">
        <v>47</v>
      </c>
      <c r="E30" s="22">
        <f t="shared" si="0"/>
        <v>0.92514539856311984</v>
      </c>
      <c r="F30" s="16">
        <f>E30*Knypiński_2021!$D$9</f>
        <v>0.7707139609989736</v>
      </c>
    </row>
    <row r="31" spans="1:6">
      <c r="A31" s="12">
        <v>1988</v>
      </c>
      <c r="C31" s="16">
        <v>0.90159999999999985</v>
      </c>
      <c r="D31" s="12" t="s">
        <v>47</v>
      </c>
      <c r="E31" s="22">
        <f t="shared" si="0"/>
        <v>0.92535066712281866</v>
      </c>
      <c r="F31" s="16">
        <f>E31*Knypiński_2021!$D$9</f>
        <v>0.77088496476223034</v>
      </c>
    </row>
    <row r="32" spans="1:6">
      <c r="A32" s="12">
        <v>1989</v>
      </c>
      <c r="C32" s="16">
        <v>0.90179999999999982</v>
      </c>
      <c r="D32" s="12" t="s">
        <v>47</v>
      </c>
      <c r="E32" s="22">
        <f t="shared" si="0"/>
        <v>0.92555593568251759</v>
      </c>
      <c r="F32" s="16">
        <f>E32*Knypiński_2021!$D$9</f>
        <v>0.7710559685254873</v>
      </c>
    </row>
    <row r="33" spans="1:6">
      <c r="A33" s="12">
        <v>1990</v>
      </c>
      <c r="C33" s="16">
        <v>0.90200000000000002</v>
      </c>
      <c r="D33" s="12" t="s">
        <v>47</v>
      </c>
      <c r="E33" s="22">
        <f t="shared" si="0"/>
        <v>0.92576120424221675</v>
      </c>
      <c r="F33" s="16">
        <f>E33*Knypiński_2021!$D$9</f>
        <v>0.77122697228874437</v>
      </c>
    </row>
    <row r="34" spans="1:6">
      <c r="A34" s="12">
        <v>1991</v>
      </c>
      <c r="C34" s="16">
        <v>0.90570000000000006</v>
      </c>
      <c r="D34" s="12" t="s">
        <v>47</v>
      </c>
      <c r="E34" s="22">
        <f t="shared" si="0"/>
        <v>0.92955867259664715</v>
      </c>
      <c r="F34" s="16">
        <f>E34*Knypiński_2021!$D$9</f>
        <v>0.77439054190899759</v>
      </c>
    </row>
    <row r="35" spans="1:6">
      <c r="A35" s="12">
        <v>1992</v>
      </c>
      <c r="C35" s="16">
        <v>0.9094000000000001</v>
      </c>
      <c r="D35" s="12" t="s">
        <v>47</v>
      </c>
      <c r="E35" s="22">
        <f t="shared" si="0"/>
        <v>0.93335614095107755</v>
      </c>
      <c r="F35" s="16">
        <f>E35*Knypiński_2021!$D$9</f>
        <v>0.7775541115292508</v>
      </c>
    </row>
    <row r="36" spans="1:6">
      <c r="A36" s="12">
        <v>1993</v>
      </c>
      <c r="C36" s="16">
        <v>0.91310000000000013</v>
      </c>
      <c r="D36" s="12" t="s">
        <v>47</v>
      </c>
      <c r="E36" s="22">
        <f t="shared" si="0"/>
        <v>0.93715360930550806</v>
      </c>
      <c r="F36" s="16">
        <f>E36*Knypiński_2021!$D$9</f>
        <v>0.78071768114950402</v>
      </c>
    </row>
    <row r="37" spans="1:6">
      <c r="A37" s="12">
        <v>1994</v>
      </c>
      <c r="C37" s="16">
        <v>0.91680000000000017</v>
      </c>
      <c r="D37" s="12" t="s">
        <v>47</v>
      </c>
      <c r="E37" s="22">
        <f t="shared" si="0"/>
        <v>0.94095107765993846</v>
      </c>
      <c r="F37" s="16">
        <f>E37*Knypiński_2021!$D$9</f>
        <v>0.78388125076975723</v>
      </c>
    </row>
    <row r="38" spans="1:6">
      <c r="A38" s="12">
        <v>1995</v>
      </c>
      <c r="C38" s="16">
        <v>0.92050000000000021</v>
      </c>
      <c r="D38" s="12" t="s">
        <v>47</v>
      </c>
      <c r="E38" s="22">
        <f t="shared" si="0"/>
        <v>0.94474854601436886</v>
      </c>
      <c r="F38" s="16">
        <f>E38*Knypiński_2021!$D$9</f>
        <v>0.78704482039001045</v>
      </c>
    </row>
    <row r="39" spans="1:6">
      <c r="A39" s="12">
        <v>1996</v>
      </c>
      <c r="C39" s="16">
        <v>0.92420000000000024</v>
      </c>
      <c r="D39" s="12" t="s">
        <v>47</v>
      </c>
      <c r="E39" s="22">
        <f t="shared" si="0"/>
        <v>0.94854601436879926</v>
      </c>
      <c r="F39" s="16">
        <f>E39*Knypiński_2021!$D$9</f>
        <v>0.79020839001026355</v>
      </c>
    </row>
    <row r="40" spans="1:6">
      <c r="A40" s="12">
        <v>1997</v>
      </c>
      <c r="C40" s="16">
        <v>0.92790000000000028</v>
      </c>
      <c r="D40" s="12" t="s">
        <v>47</v>
      </c>
      <c r="E40" s="22">
        <f t="shared" si="0"/>
        <v>0.95234348272322966</v>
      </c>
      <c r="F40" s="16">
        <f>E40*Knypiński_2021!$D$9</f>
        <v>0.79337195963051677</v>
      </c>
    </row>
    <row r="41" spans="1:6">
      <c r="A41" s="12">
        <v>1998</v>
      </c>
      <c r="C41" s="16">
        <v>0.93160000000000032</v>
      </c>
      <c r="D41" s="12" t="s">
        <v>47</v>
      </c>
      <c r="E41" s="22">
        <f t="shared" si="0"/>
        <v>0.95614095107766006</v>
      </c>
      <c r="F41" s="16">
        <f>E41*Knypiński_2021!$D$9</f>
        <v>0.79653552925076998</v>
      </c>
    </row>
    <row r="42" spans="1:6">
      <c r="A42" s="12">
        <v>1999</v>
      </c>
      <c r="C42" s="16">
        <v>0.93530000000000035</v>
      </c>
      <c r="D42" s="12" t="s">
        <v>47</v>
      </c>
      <c r="E42" s="22">
        <f t="shared" si="0"/>
        <v>0.95993841943209057</v>
      </c>
      <c r="F42" s="16">
        <f>E42*Knypiński_2021!$D$9</f>
        <v>0.7996990988710232</v>
      </c>
    </row>
    <row r="43" spans="1:6">
      <c r="A43" s="12">
        <v>2000</v>
      </c>
      <c r="C43" s="16">
        <v>0.93899999999999995</v>
      </c>
      <c r="D43" s="12" t="s">
        <v>47</v>
      </c>
      <c r="E43" s="22">
        <f t="shared" si="0"/>
        <v>0.96373588778652053</v>
      </c>
      <c r="F43" s="16">
        <f>E43*Knypiński_2021!$D$9</f>
        <v>0.80286266849127608</v>
      </c>
    </row>
    <row r="44" spans="1:6">
      <c r="A44" s="12">
        <v>2001</v>
      </c>
      <c r="C44" s="16">
        <v>0.94019999999999992</v>
      </c>
      <c r="D44" s="12" t="s">
        <v>47</v>
      </c>
      <c r="E44" s="22">
        <f t="shared" si="0"/>
        <v>0.96496749914471414</v>
      </c>
      <c r="F44" s="16">
        <f>E44*Knypiński_2021!$D$9</f>
        <v>0.80388869107081762</v>
      </c>
    </row>
    <row r="45" spans="1:6">
      <c r="A45" s="12">
        <v>2002</v>
      </c>
      <c r="C45" s="16">
        <v>0.9413999999999999</v>
      </c>
      <c r="D45" s="12" t="s">
        <v>47</v>
      </c>
      <c r="E45" s="22">
        <f t="shared" si="0"/>
        <v>0.96619911050290774</v>
      </c>
      <c r="F45" s="16">
        <f>E45*Knypiński_2021!$D$9</f>
        <v>0.80491471365035916</v>
      </c>
    </row>
    <row r="46" spans="1:6">
      <c r="A46" s="12">
        <v>2003</v>
      </c>
      <c r="C46" s="16">
        <v>0.94259999999999988</v>
      </c>
      <c r="D46" s="12" t="s">
        <v>47</v>
      </c>
      <c r="E46" s="22">
        <f t="shared" si="0"/>
        <v>0.96743072186110135</v>
      </c>
      <c r="F46" s="16">
        <f>E46*Knypiński_2021!$D$9</f>
        <v>0.8059407362299007</v>
      </c>
    </row>
    <row r="47" spans="1:6">
      <c r="A47" s="12">
        <v>2004</v>
      </c>
      <c r="C47" s="16">
        <v>0.94379999999999986</v>
      </c>
      <c r="D47" s="12" t="s">
        <v>47</v>
      </c>
      <c r="E47" s="22">
        <f t="shared" si="0"/>
        <v>0.96866233321929496</v>
      </c>
      <c r="F47" s="16">
        <f>E47*Knypiński_2021!$D$9</f>
        <v>0.80696675880944224</v>
      </c>
    </row>
    <row r="48" spans="1:6">
      <c r="A48" s="12">
        <v>2005</v>
      </c>
      <c r="C48" s="16">
        <v>0.94499999999999984</v>
      </c>
      <c r="D48" s="12" t="s">
        <v>47</v>
      </c>
      <c r="E48" s="22">
        <f t="shared" si="0"/>
        <v>0.96989394457748856</v>
      </c>
      <c r="F48" s="16">
        <f>E48*Knypiński_2021!$D$9</f>
        <v>0.80799278138898378</v>
      </c>
    </row>
    <row r="49" spans="1:6">
      <c r="A49" s="12">
        <v>2006</v>
      </c>
      <c r="C49" s="16">
        <v>0.94619999999999982</v>
      </c>
      <c r="D49" s="12" t="s">
        <v>47</v>
      </c>
      <c r="E49" s="22">
        <f t="shared" si="0"/>
        <v>0.97112555593568217</v>
      </c>
      <c r="F49" s="16">
        <f>E49*Knypiński_2021!$D$9</f>
        <v>0.80901880396852532</v>
      </c>
    </row>
    <row r="50" spans="1:6">
      <c r="A50" s="12">
        <v>2007</v>
      </c>
      <c r="C50" s="16">
        <v>0.9473999999999998</v>
      </c>
      <c r="D50" s="12" t="s">
        <v>47</v>
      </c>
      <c r="E50" s="22">
        <f t="shared" si="0"/>
        <v>0.97235716729387578</v>
      </c>
      <c r="F50" s="16">
        <f>E50*Knypiński_2021!$D$9</f>
        <v>0.81004482654806687</v>
      </c>
    </row>
    <row r="51" spans="1:6">
      <c r="A51" s="12">
        <v>2008</v>
      </c>
      <c r="C51" s="16">
        <v>0.94859999999999978</v>
      </c>
      <c r="D51" s="12" t="s">
        <v>47</v>
      </c>
      <c r="E51" s="22">
        <f t="shared" si="0"/>
        <v>0.97358877865206939</v>
      </c>
      <c r="F51" s="16">
        <f>E51*Knypiński_2021!$D$9</f>
        <v>0.81107084912760841</v>
      </c>
    </row>
    <row r="52" spans="1:6">
      <c r="A52" s="12">
        <v>2009</v>
      </c>
      <c r="C52" s="16">
        <v>0.94979999999999976</v>
      </c>
      <c r="D52" s="12" t="s">
        <v>47</v>
      </c>
      <c r="E52" s="22">
        <f t="shared" si="0"/>
        <v>0.97482039001026299</v>
      </c>
      <c r="F52" s="16">
        <f>E52*Knypiński_2021!$D$9</f>
        <v>0.81209687170714995</v>
      </c>
    </row>
    <row r="53" spans="1:6">
      <c r="A53" s="12">
        <v>2010</v>
      </c>
      <c r="C53" s="16">
        <v>0.95099999999999996</v>
      </c>
      <c r="D53" s="12" t="s">
        <v>47</v>
      </c>
      <c r="E53" s="22">
        <f t="shared" si="0"/>
        <v>0.97605200136845682</v>
      </c>
      <c r="F53" s="16">
        <f>E53*Knypiński_2021!$D$9</f>
        <v>0.81312289428669171</v>
      </c>
    </row>
    <row r="54" spans="1:6">
      <c r="A54" s="12">
        <v>2011</v>
      </c>
      <c r="C54" s="16">
        <v>0.95333333333333325</v>
      </c>
      <c r="D54" s="12" t="s">
        <v>47</v>
      </c>
      <c r="E54" s="22">
        <f t="shared" si="0"/>
        <v>0.9784468012316111</v>
      </c>
      <c r="F54" s="16">
        <f>E54*Knypiński_2021!$D$9</f>
        <v>0.81511793819135581</v>
      </c>
    </row>
    <row r="55" spans="1:6">
      <c r="A55" s="12">
        <v>2012</v>
      </c>
      <c r="C55" s="16">
        <v>0.95566666666666655</v>
      </c>
      <c r="D55" s="12" t="s">
        <v>47</v>
      </c>
      <c r="E55" s="22">
        <f t="shared" si="0"/>
        <v>0.98084160109476537</v>
      </c>
      <c r="F55" s="16">
        <f>E55*Knypiński_2021!$D$9</f>
        <v>0.8171129820960199</v>
      </c>
    </row>
    <row r="56" spans="1:6">
      <c r="A56" s="12">
        <v>2013</v>
      </c>
      <c r="C56" s="16">
        <v>0.95799999999999996</v>
      </c>
      <c r="D56" s="12" t="s">
        <v>47</v>
      </c>
      <c r="E56" s="22">
        <f t="shared" si="0"/>
        <v>0.98323640095791975</v>
      </c>
      <c r="F56" s="16">
        <f>E56*Knypiński_2021!$D$9</f>
        <v>0.81910802600068422</v>
      </c>
    </row>
    <row r="57" spans="1:6">
      <c r="A57" s="12">
        <v>2014</v>
      </c>
      <c r="C57" s="16">
        <v>0.96033333333333326</v>
      </c>
      <c r="D57" s="12" t="s">
        <v>47</v>
      </c>
      <c r="E57" s="22">
        <f t="shared" si="0"/>
        <v>0.98563120082107403</v>
      </c>
      <c r="F57" s="16">
        <f>E57*Knypiński_2021!$D$9</f>
        <v>0.82110306990534832</v>
      </c>
    </row>
    <row r="58" spans="1:6">
      <c r="A58" s="12">
        <v>2015</v>
      </c>
      <c r="C58" s="16">
        <v>0.96266666666666678</v>
      </c>
      <c r="D58" s="12" t="s">
        <v>47</v>
      </c>
      <c r="E58" s="22">
        <f t="shared" si="0"/>
        <v>0.98802600068422852</v>
      </c>
      <c r="F58" s="16">
        <f>E58*Knypiński_2021!$D$9</f>
        <v>0.82309811381001263</v>
      </c>
    </row>
    <row r="59" spans="1:6">
      <c r="A59" s="12">
        <v>2016</v>
      </c>
      <c r="C59" s="16">
        <v>0.96499999999999986</v>
      </c>
      <c r="D59" s="12" t="s">
        <v>47</v>
      </c>
      <c r="E59" s="22">
        <f t="shared" si="0"/>
        <v>0.99042080054738246</v>
      </c>
      <c r="F59" s="16">
        <f>E59*Knypiński_2021!$D$9</f>
        <v>0.82509315771467651</v>
      </c>
    </row>
    <row r="60" spans="1:6">
      <c r="A60" s="12">
        <v>2017</v>
      </c>
      <c r="C60" s="16">
        <v>0.96733333333333338</v>
      </c>
      <c r="D60" s="12" t="s">
        <v>47</v>
      </c>
      <c r="E60" s="22">
        <f t="shared" si="0"/>
        <v>0.99281560041053696</v>
      </c>
      <c r="F60" s="16">
        <f>E60*Knypiński_2021!$D$9</f>
        <v>0.82708820161934082</v>
      </c>
    </row>
    <row r="61" spans="1:6">
      <c r="A61" s="12">
        <v>2018</v>
      </c>
      <c r="C61" s="16">
        <v>0.9696666666666669</v>
      </c>
      <c r="D61" s="12" t="s">
        <v>47</v>
      </c>
      <c r="E61" s="22">
        <f t="shared" si="0"/>
        <v>0.99521040027369145</v>
      </c>
      <c r="F61" s="16">
        <f>E61*Knypiński_2021!$D$9</f>
        <v>0.82908324552400514</v>
      </c>
    </row>
    <row r="62" spans="1:6">
      <c r="A62" s="12">
        <v>2019</v>
      </c>
      <c r="C62" s="16">
        <v>0.97199999999999998</v>
      </c>
      <c r="D62" s="12" t="s">
        <v>47</v>
      </c>
      <c r="E62" s="22">
        <f t="shared" si="0"/>
        <v>0.9976052001368455</v>
      </c>
      <c r="F62" s="16">
        <f>E62*Knypiński_2021!$D$9</f>
        <v>0.83107828942866913</v>
      </c>
    </row>
    <row r="63" spans="1:6">
      <c r="A63" s="12">
        <v>2020</v>
      </c>
      <c r="C63" s="16">
        <v>0.9743333333333335</v>
      </c>
      <c r="D63" s="12" t="s">
        <v>47</v>
      </c>
      <c r="E63" s="22">
        <f>C63/C$63</f>
        <v>1</v>
      </c>
      <c r="F63" s="16">
        <f>E63*Knypiński_2021!$D$9</f>
        <v>0.83307333333333344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E9"/>
  <sheetViews>
    <sheetView workbookViewId="0">
      <selection activeCell="C6" sqref="C6:C8"/>
    </sheetView>
  </sheetViews>
  <sheetFormatPr defaultRowHeight="12.75"/>
  <cols>
    <col min="2" max="2" width="14" customWidth="1"/>
    <col min="3" max="3" width="19" customWidth="1"/>
    <col min="4" max="4" width="14" customWidth="1"/>
  </cols>
  <sheetData>
    <row r="1" spans="1:5">
      <c r="A1" t="s">
        <v>50</v>
      </c>
    </row>
    <row r="2" spans="1:5">
      <c r="A2" s="19" t="s">
        <v>49</v>
      </c>
    </row>
    <row r="5" spans="1:5">
      <c r="A5" s="20" t="s">
        <v>38</v>
      </c>
      <c r="B5" s="20" t="s">
        <v>8</v>
      </c>
      <c r="C5" s="20" t="s">
        <v>51</v>
      </c>
      <c r="D5" s="20" t="s">
        <v>45</v>
      </c>
    </row>
    <row r="6" spans="1:5">
      <c r="A6" s="3">
        <v>2020</v>
      </c>
      <c r="B6" s="3"/>
      <c r="C6" s="3" t="s">
        <v>52</v>
      </c>
      <c r="D6" s="5">
        <v>0.88044999999999995</v>
      </c>
      <c r="E6" s="1"/>
    </row>
    <row r="7" spans="1:5">
      <c r="A7" s="3">
        <v>2020</v>
      </c>
      <c r="B7" s="3"/>
      <c r="C7" s="3" t="s">
        <v>53</v>
      </c>
      <c r="D7" s="5">
        <v>0.73895</v>
      </c>
      <c r="E7" s="1"/>
    </row>
    <row r="8" spans="1:5">
      <c r="A8" s="3">
        <v>2020</v>
      </c>
      <c r="B8" s="3"/>
      <c r="C8" s="3" t="s">
        <v>54</v>
      </c>
      <c r="D8" s="5">
        <v>0.87982000000000005</v>
      </c>
      <c r="E8" s="1"/>
    </row>
    <row r="9" spans="1:5">
      <c r="A9" s="3">
        <v>2020</v>
      </c>
      <c r="C9" s="3" t="s">
        <v>55</v>
      </c>
      <c r="D9" s="5">
        <f>AVERAGE(D6:D8)</f>
        <v>0.83307333333333344</v>
      </c>
      <c r="E9" s="21"/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rgb="FF92D050"/>
  </sheetPr>
  <dimension ref="A1:H65"/>
  <sheetViews>
    <sheetView zoomScale="80" zoomScaleNormal="80" workbookViewId="0">
      <selection activeCell="C16" sqref="C16"/>
    </sheetView>
  </sheetViews>
  <sheetFormatPr defaultColWidth="9.140625" defaultRowHeight="15"/>
  <cols>
    <col min="1" max="1" width="9.140625" style="7"/>
    <col min="2" max="2" width="22" style="7" bestFit="1" customWidth="1"/>
    <col min="3" max="5" width="9.140625" style="7"/>
    <col min="6" max="6" width="22" style="7" bestFit="1" customWidth="1"/>
    <col min="7" max="7" width="9.140625" style="7"/>
    <col min="8" max="8" width="13.5703125" style="7" bestFit="1" customWidth="1"/>
    <col min="9" max="16384" width="9.140625" style="7"/>
  </cols>
  <sheetData>
    <row r="1" spans="1:8">
      <c r="A1" s="7" t="s">
        <v>36</v>
      </c>
    </row>
    <row r="2" spans="1:8">
      <c r="A2" s="19" t="s">
        <v>59</v>
      </c>
    </row>
    <row r="3" spans="1:8">
      <c r="A3" s="8" t="s">
        <v>37</v>
      </c>
    </row>
    <row r="4" spans="1:8">
      <c r="A4" s="9" t="s">
        <v>38</v>
      </c>
      <c r="B4" s="9" t="s">
        <v>12</v>
      </c>
      <c r="C4" s="9" t="s">
        <v>39</v>
      </c>
      <c r="E4" s="9" t="s">
        <v>38</v>
      </c>
      <c r="F4" s="9" t="s">
        <v>12</v>
      </c>
      <c r="G4" s="9" t="s">
        <v>39</v>
      </c>
      <c r="H4" s="9" t="s">
        <v>40</v>
      </c>
    </row>
    <row r="5" spans="1:8">
      <c r="A5" s="6">
        <v>1960</v>
      </c>
      <c r="B5" s="6" t="s">
        <v>41</v>
      </c>
      <c r="C5" s="6">
        <v>0.88</v>
      </c>
      <c r="E5" s="6">
        <v>1960</v>
      </c>
      <c r="F5" s="6" t="s">
        <v>41</v>
      </c>
      <c r="G5" s="6">
        <f>C5</f>
        <v>0.88</v>
      </c>
      <c r="H5" s="6" t="s">
        <v>42</v>
      </c>
    </row>
    <row r="6" spans="1:8">
      <c r="A6" s="6">
        <v>1980</v>
      </c>
      <c r="B6" s="6" t="s">
        <v>41</v>
      </c>
      <c r="C6" s="6">
        <v>0.9</v>
      </c>
      <c r="E6" s="6">
        <v>1961</v>
      </c>
      <c r="F6" s="6" t="s">
        <v>41</v>
      </c>
      <c r="G6" s="10">
        <f>G5+(($G$25-$G$5)/($E$25-$E$5))</f>
        <v>0.88100000000000001</v>
      </c>
      <c r="H6" s="10" t="s">
        <v>43</v>
      </c>
    </row>
    <row r="7" spans="1:8">
      <c r="A7" s="6">
        <v>1990</v>
      </c>
      <c r="B7" s="6" t="s">
        <v>41</v>
      </c>
      <c r="C7" s="6">
        <v>0.90200000000000002</v>
      </c>
      <c r="E7" s="6">
        <v>1962</v>
      </c>
      <c r="F7" s="6" t="s">
        <v>41</v>
      </c>
      <c r="G7" s="10">
        <f t="shared" ref="G7:G24" si="0">G6+(($G$25-$G$5)/($E$25-$E$5))</f>
        <v>0.88200000000000001</v>
      </c>
      <c r="H7" s="10" t="s">
        <v>43</v>
      </c>
    </row>
    <row r="8" spans="1:8">
      <c r="A8" s="6">
        <v>2000</v>
      </c>
      <c r="B8" s="6" t="s">
        <v>41</v>
      </c>
      <c r="C8" s="6">
        <v>0.93899999999999995</v>
      </c>
      <c r="E8" s="6">
        <v>1963</v>
      </c>
      <c r="F8" s="6" t="s">
        <v>41</v>
      </c>
      <c r="G8" s="10">
        <f t="shared" si="0"/>
        <v>0.88300000000000001</v>
      </c>
      <c r="H8" s="10" t="s">
        <v>43</v>
      </c>
    </row>
    <row r="9" spans="1:8">
      <c r="A9" s="6">
        <v>2010</v>
      </c>
      <c r="B9" s="6" t="s">
        <v>41</v>
      </c>
      <c r="C9" s="6">
        <v>0.95099999999999996</v>
      </c>
      <c r="E9" s="6">
        <v>1964</v>
      </c>
      <c r="F9" s="6" t="s">
        <v>41</v>
      </c>
      <c r="G9" s="10">
        <f t="shared" si="0"/>
        <v>0.88400000000000001</v>
      </c>
      <c r="H9" s="10" t="s">
        <v>43</v>
      </c>
    </row>
    <row r="10" spans="1:8">
      <c r="A10" s="6">
        <v>2013</v>
      </c>
      <c r="B10" s="6" t="s">
        <v>41</v>
      </c>
      <c r="C10" s="6">
        <v>0.95799999999999996</v>
      </c>
      <c r="E10" s="6">
        <v>1965</v>
      </c>
      <c r="F10" s="6" t="s">
        <v>41</v>
      </c>
      <c r="G10" s="10">
        <f t="shared" si="0"/>
        <v>0.88500000000000001</v>
      </c>
      <c r="H10" s="10" t="s">
        <v>43</v>
      </c>
    </row>
    <row r="11" spans="1:8">
      <c r="E11" s="6">
        <v>1966</v>
      </c>
      <c r="F11" s="6" t="s">
        <v>41</v>
      </c>
      <c r="G11" s="10">
        <f t="shared" si="0"/>
        <v>0.88600000000000001</v>
      </c>
      <c r="H11" s="10" t="s">
        <v>43</v>
      </c>
    </row>
    <row r="12" spans="1:8">
      <c r="E12" s="6">
        <v>1967</v>
      </c>
      <c r="F12" s="6" t="s">
        <v>41</v>
      </c>
      <c r="G12" s="10">
        <f t="shared" si="0"/>
        <v>0.88700000000000001</v>
      </c>
      <c r="H12" s="10" t="s">
        <v>43</v>
      </c>
    </row>
    <row r="13" spans="1:8">
      <c r="E13" s="6">
        <v>1968</v>
      </c>
      <c r="F13" s="6" t="s">
        <v>41</v>
      </c>
      <c r="G13" s="10">
        <f t="shared" si="0"/>
        <v>0.88800000000000001</v>
      </c>
      <c r="H13" s="10" t="s">
        <v>43</v>
      </c>
    </row>
    <row r="14" spans="1:8">
      <c r="E14" s="6">
        <v>1969</v>
      </c>
      <c r="F14" s="6" t="s">
        <v>41</v>
      </c>
      <c r="G14" s="10">
        <f t="shared" si="0"/>
        <v>0.88900000000000001</v>
      </c>
      <c r="H14" s="10" t="s">
        <v>43</v>
      </c>
    </row>
    <row r="15" spans="1:8">
      <c r="E15" s="6">
        <v>1970</v>
      </c>
      <c r="F15" s="6" t="s">
        <v>41</v>
      </c>
      <c r="G15" s="10">
        <f t="shared" si="0"/>
        <v>0.89</v>
      </c>
      <c r="H15" s="10" t="s">
        <v>43</v>
      </c>
    </row>
    <row r="16" spans="1:8">
      <c r="E16" s="6">
        <v>1971</v>
      </c>
      <c r="F16" s="6" t="s">
        <v>41</v>
      </c>
      <c r="G16" s="10">
        <f t="shared" si="0"/>
        <v>0.89100000000000001</v>
      </c>
      <c r="H16" s="10" t="s">
        <v>43</v>
      </c>
    </row>
    <row r="17" spans="5:8">
      <c r="E17" s="6">
        <v>1972</v>
      </c>
      <c r="F17" s="6" t="s">
        <v>41</v>
      </c>
      <c r="G17" s="10">
        <f t="shared" si="0"/>
        <v>0.89200000000000002</v>
      </c>
      <c r="H17" s="10" t="s">
        <v>43</v>
      </c>
    </row>
    <row r="18" spans="5:8">
      <c r="E18" s="6">
        <v>1973</v>
      </c>
      <c r="F18" s="6" t="s">
        <v>41</v>
      </c>
      <c r="G18" s="10">
        <f t="shared" si="0"/>
        <v>0.89300000000000002</v>
      </c>
      <c r="H18" s="10" t="s">
        <v>43</v>
      </c>
    </row>
    <row r="19" spans="5:8">
      <c r="E19" s="6">
        <v>1974</v>
      </c>
      <c r="F19" s="6" t="s">
        <v>41</v>
      </c>
      <c r="G19" s="10">
        <f t="shared" si="0"/>
        <v>0.89400000000000002</v>
      </c>
      <c r="H19" s="10" t="s">
        <v>43</v>
      </c>
    </row>
    <row r="20" spans="5:8">
      <c r="E20" s="6">
        <v>1975</v>
      </c>
      <c r="F20" s="6" t="s">
        <v>41</v>
      </c>
      <c r="G20" s="10">
        <f t="shared" si="0"/>
        <v>0.89500000000000002</v>
      </c>
      <c r="H20" s="10" t="s">
        <v>43</v>
      </c>
    </row>
    <row r="21" spans="5:8">
      <c r="E21" s="6">
        <v>1976</v>
      </c>
      <c r="F21" s="6" t="s">
        <v>41</v>
      </c>
      <c r="G21" s="10">
        <f t="shared" si="0"/>
        <v>0.89600000000000002</v>
      </c>
      <c r="H21" s="10" t="s">
        <v>43</v>
      </c>
    </row>
    <row r="22" spans="5:8">
      <c r="E22" s="6">
        <v>1977</v>
      </c>
      <c r="F22" s="6" t="s">
        <v>41</v>
      </c>
      <c r="G22" s="10">
        <f t="shared" si="0"/>
        <v>0.89700000000000002</v>
      </c>
      <c r="H22" s="10" t="s">
        <v>43</v>
      </c>
    </row>
    <row r="23" spans="5:8">
      <c r="E23" s="6">
        <v>1978</v>
      </c>
      <c r="F23" s="6" t="s">
        <v>41</v>
      </c>
      <c r="G23" s="10">
        <f t="shared" si="0"/>
        <v>0.89800000000000002</v>
      </c>
      <c r="H23" s="10" t="s">
        <v>43</v>
      </c>
    </row>
    <row r="24" spans="5:8">
      <c r="E24" s="6">
        <v>1979</v>
      </c>
      <c r="F24" s="6" t="s">
        <v>41</v>
      </c>
      <c r="G24" s="10">
        <f t="shared" si="0"/>
        <v>0.89900000000000002</v>
      </c>
      <c r="H24" s="10" t="s">
        <v>43</v>
      </c>
    </row>
    <row r="25" spans="5:8">
      <c r="E25" s="6">
        <v>1980</v>
      </c>
      <c r="F25" s="6" t="s">
        <v>41</v>
      </c>
      <c r="G25" s="6">
        <f>C6</f>
        <v>0.9</v>
      </c>
      <c r="H25" s="6" t="s">
        <v>42</v>
      </c>
    </row>
    <row r="26" spans="5:8">
      <c r="E26" s="6">
        <v>1981</v>
      </c>
      <c r="F26" s="6" t="s">
        <v>41</v>
      </c>
      <c r="G26" s="10">
        <f>G25+(($G$35-$G$25)/($E$35-$E$25))</f>
        <v>0.9002</v>
      </c>
      <c r="H26" s="10" t="s">
        <v>43</v>
      </c>
    </row>
    <row r="27" spans="5:8">
      <c r="E27" s="6">
        <v>1982</v>
      </c>
      <c r="F27" s="6" t="s">
        <v>41</v>
      </c>
      <c r="G27" s="10">
        <f t="shared" ref="G27:G34" si="1">G26+(($G$35-$G$25)/($E$35-$E$25))</f>
        <v>0.90039999999999998</v>
      </c>
      <c r="H27" s="10" t="s">
        <v>43</v>
      </c>
    </row>
    <row r="28" spans="5:8">
      <c r="E28" s="6">
        <v>1983</v>
      </c>
      <c r="F28" s="6" t="s">
        <v>41</v>
      </c>
      <c r="G28" s="10">
        <f t="shared" si="1"/>
        <v>0.90059999999999996</v>
      </c>
      <c r="H28" s="10" t="s">
        <v>43</v>
      </c>
    </row>
    <row r="29" spans="5:8">
      <c r="E29" s="6">
        <v>1984</v>
      </c>
      <c r="F29" s="6" t="s">
        <v>41</v>
      </c>
      <c r="G29" s="10">
        <f t="shared" si="1"/>
        <v>0.90079999999999993</v>
      </c>
      <c r="H29" s="10" t="s">
        <v>43</v>
      </c>
    </row>
    <row r="30" spans="5:8">
      <c r="E30" s="6">
        <v>1985</v>
      </c>
      <c r="F30" s="6" t="s">
        <v>41</v>
      </c>
      <c r="G30" s="10">
        <f t="shared" si="1"/>
        <v>0.90099999999999991</v>
      </c>
      <c r="H30" s="10" t="s">
        <v>43</v>
      </c>
    </row>
    <row r="31" spans="5:8">
      <c r="E31" s="6">
        <v>1986</v>
      </c>
      <c r="F31" s="6" t="s">
        <v>41</v>
      </c>
      <c r="G31" s="10">
        <f t="shared" si="1"/>
        <v>0.90119999999999989</v>
      </c>
      <c r="H31" s="10" t="s">
        <v>43</v>
      </c>
    </row>
    <row r="32" spans="5:8">
      <c r="E32" s="6">
        <v>1987</v>
      </c>
      <c r="F32" s="6" t="s">
        <v>41</v>
      </c>
      <c r="G32" s="10">
        <f t="shared" si="1"/>
        <v>0.90139999999999987</v>
      </c>
      <c r="H32" s="10" t="s">
        <v>43</v>
      </c>
    </row>
    <row r="33" spans="5:8">
      <c r="E33" s="6">
        <v>1988</v>
      </c>
      <c r="F33" s="6" t="s">
        <v>41</v>
      </c>
      <c r="G33" s="10">
        <f t="shared" si="1"/>
        <v>0.90159999999999985</v>
      </c>
      <c r="H33" s="10" t="s">
        <v>43</v>
      </c>
    </row>
    <row r="34" spans="5:8">
      <c r="E34" s="6">
        <v>1989</v>
      </c>
      <c r="F34" s="6" t="s">
        <v>41</v>
      </c>
      <c r="G34" s="10">
        <f t="shared" si="1"/>
        <v>0.90179999999999982</v>
      </c>
      <c r="H34" s="10" t="s">
        <v>43</v>
      </c>
    </row>
    <row r="35" spans="5:8">
      <c r="E35" s="6">
        <v>1990</v>
      </c>
      <c r="F35" s="6" t="s">
        <v>41</v>
      </c>
      <c r="G35" s="6">
        <f>C7</f>
        <v>0.90200000000000002</v>
      </c>
      <c r="H35" s="6" t="s">
        <v>42</v>
      </c>
    </row>
    <row r="36" spans="5:8">
      <c r="E36" s="6">
        <v>1991</v>
      </c>
      <c r="F36" s="6" t="s">
        <v>41</v>
      </c>
      <c r="G36" s="10">
        <f>G35+(($G$45-$G$35)/($E$45-$E$35))</f>
        <v>0.90570000000000006</v>
      </c>
      <c r="H36" s="10" t="s">
        <v>43</v>
      </c>
    </row>
    <row r="37" spans="5:8">
      <c r="E37" s="6">
        <v>1992</v>
      </c>
      <c r="F37" s="6" t="s">
        <v>41</v>
      </c>
      <c r="G37" s="10">
        <f t="shared" ref="G37:G44" si="2">G36+(($G$45-$G$35)/($E$45-$E$35))</f>
        <v>0.9094000000000001</v>
      </c>
      <c r="H37" s="10" t="s">
        <v>43</v>
      </c>
    </row>
    <row r="38" spans="5:8">
      <c r="E38" s="6">
        <v>1993</v>
      </c>
      <c r="F38" s="6" t="s">
        <v>41</v>
      </c>
      <c r="G38" s="10">
        <f t="shared" si="2"/>
        <v>0.91310000000000013</v>
      </c>
      <c r="H38" s="10" t="s">
        <v>43</v>
      </c>
    </row>
    <row r="39" spans="5:8">
      <c r="E39" s="6">
        <v>1994</v>
      </c>
      <c r="F39" s="6" t="s">
        <v>41</v>
      </c>
      <c r="G39" s="10">
        <f t="shared" si="2"/>
        <v>0.91680000000000017</v>
      </c>
      <c r="H39" s="10" t="s">
        <v>43</v>
      </c>
    </row>
    <row r="40" spans="5:8">
      <c r="E40" s="6">
        <v>1995</v>
      </c>
      <c r="F40" s="6" t="s">
        <v>41</v>
      </c>
      <c r="G40" s="10">
        <f t="shared" si="2"/>
        <v>0.92050000000000021</v>
      </c>
      <c r="H40" s="10" t="s">
        <v>43</v>
      </c>
    </row>
    <row r="41" spans="5:8">
      <c r="E41" s="6">
        <v>1996</v>
      </c>
      <c r="F41" s="6" t="s">
        <v>41</v>
      </c>
      <c r="G41" s="10">
        <f t="shared" si="2"/>
        <v>0.92420000000000024</v>
      </c>
      <c r="H41" s="10" t="s">
        <v>43</v>
      </c>
    </row>
    <row r="42" spans="5:8">
      <c r="E42" s="6">
        <v>1997</v>
      </c>
      <c r="F42" s="6" t="s">
        <v>41</v>
      </c>
      <c r="G42" s="10">
        <f t="shared" si="2"/>
        <v>0.92790000000000028</v>
      </c>
      <c r="H42" s="10" t="s">
        <v>43</v>
      </c>
    </row>
    <row r="43" spans="5:8">
      <c r="E43" s="6">
        <v>1998</v>
      </c>
      <c r="F43" s="6" t="s">
        <v>41</v>
      </c>
      <c r="G43" s="10">
        <f t="shared" si="2"/>
        <v>0.93160000000000032</v>
      </c>
      <c r="H43" s="10" t="s">
        <v>43</v>
      </c>
    </row>
    <row r="44" spans="5:8">
      <c r="E44" s="6">
        <v>1999</v>
      </c>
      <c r="F44" s="6" t="s">
        <v>41</v>
      </c>
      <c r="G44" s="10">
        <f t="shared" si="2"/>
        <v>0.93530000000000035</v>
      </c>
      <c r="H44" s="10" t="s">
        <v>43</v>
      </c>
    </row>
    <row r="45" spans="5:8">
      <c r="E45" s="6">
        <v>2000</v>
      </c>
      <c r="F45" s="6" t="s">
        <v>41</v>
      </c>
      <c r="G45" s="6">
        <f>C8</f>
        <v>0.93899999999999995</v>
      </c>
      <c r="H45" s="6" t="s">
        <v>42</v>
      </c>
    </row>
    <row r="46" spans="5:8">
      <c r="E46" s="6">
        <v>2001</v>
      </c>
      <c r="F46" s="6" t="s">
        <v>41</v>
      </c>
      <c r="G46" s="10">
        <f>G45+(($G$55-$G$45)/($E$55-$E$45))</f>
        <v>0.94019999999999992</v>
      </c>
      <c r="H46" s="10" t="s">
        <v>43</v>
      </c>
    </row>
    <row r="47" spans="5:8">
      <c r="E47" s="6">
        <v>2002</v>
      </c>
      <c r="F47" s="6" t="s">
        <v>41</v>
      </c>
      <c r="G47" s="10">
        <f t="shared" ref="G47:G54" si="3">G46+(($G$55-$G$45)/($E$55-$E$45))</f>
        <v>0.9413999999999999</v>
      </c>
      <c r="H47" s="10" t="s">
        <v>43</v>
      </c>
    </row>
    <row r="48" spans="5:8">
      <c r="E48" s="6">
        <v>2003</v>
      </c>
      <c r="F48" s="6" t="s">
        <v>41</v>
      </c>
      <c r="G48" s="10">
        <f t="shared" si="3"/>
        <v>0.94259999999999988</v>
      </c>
      <c r="H48" s="10" t="s">
        <v>43</v>
      </c>
    </row>
    <row r="49" spans="5:8">
      <c r="E49" s="6">
        <v>2004</v>
      </c>
      <c r="F49" s="6" t="s">
        <v>41</v>
      </c>
      <c r="G49" s="10">
        <f t="shared" si="3"/>
        <v>0.94379999999999986</v>
      </c>
      <c r="H49" s="10" t="s">
        <v>43</v>
      </c>
    </row>
    <row r="50" spans="5:8">
      <c r="E50" s="6">
        <v>2005</v>
      </c>
      <c r="F50" s="6" t="s">
        <v>41</v>
      </c>
      <c r="G50" s="10">
        <f t="shared" si="3"/>
        <v>0.94499999999999984</v>
      </c>
      <c r="H50" s="10" t="s">
        <v>43</v>
      </c>
    </row>
    <row r="51" spans="5:8">
      <c r="E51" s="6">
        <v>2006</v>
      </c>
      <c r="F51" s="6" t="s">
        <v>41</v>
      </c>
      <c r="G51" s="10">
        <f t="shared" si="3"/>
        <v>0.94619999999999982</v>
      </c>
      <c r="H51" s="10" t="s">
        <v>43</v>
      </c>
    </row>
    <row r="52" spans="5:8">
      <c r="E52" s="6">
        <v>2007</v>
      </c>
      <c r="F52" s="6" t="s">
        <v>41</v>
      </c>
      <c r="G52" s="10">
        <f t="shared" si="3"/>
        <v>0.9473999999999998</v>
      </c>
      <c r="H52" s="10" t="s">
        <v>43</v>
      </c>
    </row>
    <row r="53" spans="5:8">
      <c r="E53" s="6">
        <v>2008</v>
      </c>
      <c r="F53" s="6" t="s">
        <v>41</v>
      </c>
      <c r="G53" s="10">
        <f t="shared" si="3"/>
        <v>0.94859999999999978</v>
      </c>
      <c r="H53" s="10" t="s">
        <v>43</v>
      </c>
    </row>
    <row r="54" spans="5:8">
      <c r="E54" s="6">
        <v>2009</v>
      </c>
      <c r="F54" s="6" t="s">
        <v>41</v>
      </c>
      <c r="G54" s="10">
        <f t="shared" si="3"/>
        <v>0.94979999999999976</v>
      </c>
      <c r="H54" s="10" t="s">
        <v>43</v>
      </c>
    </row>
    <row r="55" spans="5:8">
      <c r="E55" s="6">
        <v>2010</v>
      </c>
      <c r="F55" s="6" t="s">
        <v>41</v>
      </c>
      <c r="G55" s="6">
        <f>C9</f>
        <v>0.95099999999999996</v>
      </c>
      <c r="H55" s="6" t="s">
        <v>42</v>
      </c>
    </row>
    <row r="56" spans="5:8">
      <c r="E56" s="6">
        <v>2011</v>
      </c>
      <c r="F56" s="6" t="s">
        <v>41</v>
      </c>
      <c r="G56" s="11">
        <f>G55+(($G$58-$G$55)/($E$58-$E$55))</f>
        <v>0.95333333333333325</v>
      </c>
      <c r="H56" s="10" t="s">
        <v>43</v>
      </c>
    </row>
    <row r="57" spans="5:8">
      <c r="E57" s="6">
        <v>2012</v>
      </c>
      <c r="F57" s="6" t="s">
        <v>41</v>
      </c>
      <c r="G57" s="11">
        <f>G56+(($G$58-$G$55)/($E$58-$E$55))</f>
        <v>0.95566666666666655</v>
      </c>
      <c r="H57" s="10" t="s">
        <v>43</v>
      </c>
    </row>
    <row r="58" spans="5:8">
      <c r="E58" s="6">
        <v>2013</v>
      </c>
      <c r="F58" s="6" t="s">
        <v>41</v>
      </c>
      <c r="G58" s="6">
        <f>C10</f>
        <v>0.95799999999999996</v>
      </c>
      <c r="H58" s="6" t="s">
        <v>42</v>
      </c>
    </row>
    <row r="59" spans="5:8">
      <c r="E59" s="6">
        <v>2014</v>
      </c>
      <c r="F59" s="6" t="s">
        <v>41</v>
      </c>
      <c r="G59" s="11">
        <f>_xlfn.FORECAST.LINEAR(E59,G55:G58,E55:E58)</f>
        <v>0.96033333333333326</v>
      </c>
      <c r="H59" s="10" t="s">
        <v>44</v>
      </c>
    </row>
    <row r="60" spans="5:8">
      <c r="E60" s="6">
        <v>2015</v>
      </c>
      <c r="F60" s="6" t="s">
        <v>41</v>
      </c>
      <c r="G60" s="11">
        <f t="shared" ref="G60:G65" si="4">_xlfn.FORECAST.LINEAR(E60,G56:G59,E56:E59)</f>
        <v>0.96266666666666678</v>
      </c>
      <c r="H60" s="10" t="s">
        <v>44</v>
      </c>
    </row>
    <row r="61" spans="5:8">
      <c r="E61" s="6">
        <v>2016</v>
      </c>
      <c r="F61" s="6" t="s">
        <v>41</v>
      </c>
      <c r="G61" s="11">
        <f t="shared" si="4"/>
        <v>0.96499999999999986</v>
      </c>
      <c r="H61" s="10" t="s">
        <v>44</v>
      </c>
    </row>
    <row r="62" spans="5:8">
      <c r="E62" s="6">
        <v>2017</v>
      </c>
      <c r="F62" s="6" t="s">
        <v>41</v>
      </c>
      <c r="G62" s="11">
        <f t="shared" si="4"/>
        <v>0.96733333333333338</v>
      </c>
      <c r="H62" s="10" t="s">
        <v>44</v>
      </c>
    </row>
    <row r="63" spans="5:8">
      <c r="E63" s="6">
        <v>2018</v>
      </c>
      <c r="F63" s="6" t="s">
        <v>41</v>
      </c>
      <c r="G63" s="11">
        <f t="shared" si="4"/>
        <v>0.9696666666666669</v>
      </c>
      <c r="H63" s="10" t="s">
        <v>44</v>
      </c>
    </row>
    <row r="64" spans="5:8">
      <c r="E64" s="6">
        <v>2019</v>
      </c>
      <c r="F64" s="6" t="s">
        <v>41</v>
      </c>
      <c r="G64" s="11">
        <f t="shared" si="4"/>
        <v>0.97199999999999998</v>
      </c>
      <c r="H64" s="10" t="s">
        <v>44</v>
      </c>
    </row>
    <row r="65" spans="5:8">
      <c r="E65" s="6">
        <v>2020</v>
      </c>
      <c r="F65" s="6" t="s">
        <v>41</v>
      </c>
      <c r="G65" s="11">
        <f t="shared" si="4"/>
        <v>0.9743333333333335</v>
      </c>
      <c r="H65" s="10" t="s">
        <v>44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"/>
  <sheetViews>
    <sheetView workbookViewId="0">
      <selection activeCell="E20" sqref="E20"/>
    </sheetView>
  </sheetViews>
  <sheetFormatPr defaultRowHeight="12.75"/>
  <cols>
    <col min="2" max="2" width="10.28515625" customWidth="1"/>
    <col min="3" max="3" width="18.140625" customWidth="1"/>
    <col min="4" max="4" width="14.85546875" customWidth="1"/>
  </cols>
  <sheetData>
    <row r="1" spans="1:4">
      <c r="A1" t="s">
        <v>75</v>
      </c>
    </row>
    <row r="2" spans="1:4">
      <c r="A2" s="19" t="s">
        <v>85</v>
      </c>
    </row>
    <row r="5" spans="1:4">
      <c r="A5" s="20" t="s">
        <v>38</v>
      </c>
      <c r="B5" s="20" t="s">
        <v>8</v>
      </c>
      <c r="C5" s="20" t="s">
        <v>51</v>
      </c>
      <c r="D5" s="20" t="s">
        <v>45</v>
      </c>
    </row>
    <row r="6" spans="1:4">
      <c r="A6" s="3">
        <v>1944</v>
      </c>
      <c r="B6" s="3"/>
      <c r="C6" s="3" t="s">
        <v>86</v>
      </c>
      <c r="D6" s="5">
        <v>0.87</v>
      </c>
    </row>
  </sheetData>
  <hyperlinks>
    <hyperlink ref="A2" r:id="rId1" xr:uid="{00000000-0004-0000-0600-000000000000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"/>
  <sheetViews>
    <sheetView workbookViewId="0">
      <selection activeCell="E31" sqref="E31"/>
    </sheetView>
  </sheetViews>
  <sheetFormatPr defaultRowHeight="12.75"/>
  <cols>
    <col min="3" max="3" width="20.140625" customWidth="1"/>
    <col min="4" max="4" width="14.7109375" customWidth="1"/>
  </cols>
  <sheetData>
    <row r="1" spans="1:4">
      <c r="A1" t="s">
        <v>87</v>
      </c>
    </row>
    <row r="2" spans="1:4">
      <c r="A2" s="19" t="s">
        <v>96</v>
      </c>
    </row>
    <row r="5" spans="1:4">
      <c r="A5" s="20" t="s">
        <v>38</v>
      </c>
      <c r="B5" s="20" t="s">
        <v>8</v>
      </c>
      <c r="C5" s="20" t="s">
        <v>51</v>
      </c>
      <c r="D5" s="20" t="s">
        <v>45</v>
      </c>
    </row>
    <row r="6" spans="1:4">
      <c r="A6" s="3">
        <v>1960</v>
      </c>
      <c r="B6" s="3"/>
      <c r="C6" s="3" t="s">
        <v>86</v>
      </c>
      <c r="D6" s="5">
        <v>0.88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zoomScale="80" zoomScaleNormal="80" workbookViewId="0">
      <selection activeCell="H13" sqref="H13"/>
    </sheetView>
  </sheetViews>
  <sheetFormatPr defaultRowHeight="12.75"/>
  <sheetData>
    <row r="1" spans="1:1">
      <c r="A1" t="s">
        <v>68</v>
      </c>
    </row>
    <row r="2" spans="1:1">
      <c r="A2" s="19" t="s">
        <v>74</v>
      </c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6"/>
  <sheetViews>
    <sheetView zoomScale="80" zoomScaleNormal="80" workbookViewId="0">
      <selection activeCell="E36" sqref="E36"/>
    </sheetView>
  </sheetViews>
  <sheetFormatPr defaultRowHeight="12.75"/>
  <cols>
    <col min="3" max="3" width="21.42578125" bestFit="1" customWidth="1"/>
    <col min="4" max="4" width="13.140625" bestFit="1" customWidth="1"/>
  </cols>
  <sheetData>
    <row r="1" spans="1:4">
      <c r="A1" t="s">
        <v>65</v>
      </c>
    </row>
    <row r="2" spans="1:4">
      <c r="A2" s="19" t="s">
        <v>66</v>
      </c>
    </row>
    <row r="5" spans="1:4">
      <c r="A5" s="20" t="s">
        <v>38</v>
      </c>
      <c r="B5" s="20" t="s">
        <v>8</v>
      </c>
      <c r="C5" s="20" t="s">
        <v>51</v>
      </c>
      <c r="D5" s="20" t="s">
        <v>45</v>
      </c>
    </row>
    <row r="6" spans="1:4">
      <c r="A6" s="3">
        <v>2019</v>
      </c>
      <c r="B6" s="3"/>
      <c r="C6" s="3" t="s">
        <v>67</v>
      </c>
      <c r="D6" s="5">
        <v>0.9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REFS</vt:lpstr>
      <vt:lpstr>FIN_ETA</vt:lpstr>
      <vt:lpstr>Calcs</vt:lpstr>
      <vt:lpstr>Knypiński_2021</vt:lpstr>
      <vt:lpstr>UNEP_2017</vt:lpstr>
      <vt:lpstr>Whiting_1944</vt:lpstr>
      <vt:lpstr>Myles_1960</vt:lpstr>
      <vt:lpstr>Eymann_2011</vt:lpstr>
      <vt:lpstr>Fyke_2019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Brockway</dc:creator>
  <cp:lastModifiedBy>User</cp:lastModifiedBy>
  <dcterms:created xsi:type="dcterms:W3CDTF">2021-07-27T06:34:53Z</dcterms:created>
  <dcterms:modified xsi:type="dcterms:W3CDTF">2022-07-11T13:09:19Z</dcterms:modified>
</cp:coreProperties>
</file>