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Electric_cars\"/>
    </mc:Choice>
  </mc:AlternateContent>
  <xr:revisionPtr revIDLastSave="0" documentId="8_{7722AC5E-E15E-46EF-82C2-FF87FFC7AD2A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REFS" sheetId="7" r:id="rId1"/>
    <sheet name="FIN_ETA" sheetId="10" r:id="rId2"/>
    <sheet name="Calcs" sheetId="11" r:id="rId3"/>
    <sheet name="Holmberg_2019" sheetId="9" r:id="rId4"/>
    <sheet name="Westbrook_2001" sheetId="12" r:id="rId5"/>
    <sheet name="EVSpecifications" sheetId="4" r:id="rId6"/>
    <sheet name="Bharathan_2017" sheetId="5" r:id="rId7"/>
    <sheet name="Units" sheetId="8" r:id="rId8"/>
    <sheet name="Shares" sheetId="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P_max">'[2]Domestic refrigeration'!$B$12</definedName>
    <definedName name="DASH">!#REF!</definedName>
    <definedName name="Data_col1">!#REF!</definedName>
    <definedName name="DEFLATOR">#REF!</definedName>
    <definedName name="deltaE_food" localSheetId="2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IRE">#REF!</definedName>
    <definedName name="ENGLISH">#N/A</definedName>
    <definedName name="Ep_tot_cap_2000" localSheetId="2">#REF!</definedName>
    <definedName name="Ep_tot_cap_2000">#REF!</definedName>
    <definedName name="eta_charcoal">[3]Afrane_2012!$B$6</definedName>
    <definedName name="exchange_rate">!#REF!</definedName>
    <definedName name="fbegyear">#REF!</definedName>
    <definedName name="fendyear">[4]Year!$B$3</definedName>
    <definedName name="FL">#REF!</definedName>
    <definedName name="Footnotes">#REF!</definedName>
    <definedName name="FOREIGN">[1]TABLE1a!$P$38:$P$52</definedName>
    <definedName name="FRANCE">#REF!</definedName>
    <definedName name="fyear">[4]c11!$D$42</definedName>
    <definedName name="GEOG9703">!#REF!</definedName>
    <definedName name="GERMANY">#REF!</definedName>
    <definedName name="GraphData">'[5]TIS-INDEX'!$B$13:$Q$44,'[5]TIS-INDEX'!$E$9:$R$9</definedName>
    <definedName name="GraphTitle">#REF!</definedName>
    <definedName name="ITALY">#REF!</definedName>
    <definedName name="km_to_miles">Units!$B$1</definedName>
    <definedName name="Lon">!#REF!</definedName>
    <definedName name="MIN">!#REF!</definedName>
    <definedName name="mincheck">!#REF!</definedName>
    <definedName name="N_ml" localSheetId="2">#REF!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egion">!#REF!</definedName>
    <definedName name="S_food" localSheetId="2">#REF!</definedName>
    <definedName name="S_food">#REF!</definedName>
    <definedName name="S_food_2000" localSheetId="2">#REF!</definedName>
    <definedName name="S_food_2000">#REF!</definedName>
    <definedName name="S_food_S_food_2000" localSheetId="2">#REF!</definedName>
    <definedName name="S_food_S_food_2000">#REF!</definedName>
    <definedName name="SPAIN">#REF!</definedName>
    <definedName name="T_0_ref">'[2]Domestic refrigeration'!$B$10</definedName>
    <definedName name="T_ref">'[2]Domestic refrigeration'!$B$11</definedName>
    <definedName name="tab">[6]TABLE1a!$U$3:$U$3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T">#N/A</definedName>
    <definedName name="v">!#REF!</definedName>
    <definedName name="ValueTitle">#REF!</definedName>
    <definedName name="w" localSheetId="2">#REF!</definedName>
    <definedName name="w">#REF!</definedName>
    <definedName name="Year_Food" localSheetId="2">#REF!</definedName>
    <definedName name="Year_Food">#REF!</definedName>
    <definedName name="Yr00">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1" l="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3" i="11"/>
  <c r="K60" i="11"/>
  <c r="K9" i="11"/>
  <c r="M3" i="11"/>
  <c r="N3" i="11" s="1"/>
  <c r="M9" i="11"/>
  <c r="I9" i="11" s="1"/>
  <c r="U96" i="4" l="1"/>
  <c r="M4" i="11"/>
  <c r="M5" i="11"/>
  <c r="M6" i="11"/>
  <c r="M7" i="11"/>
  <c r="M8" i="11"/>
  <c r="N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5" i="11"/>
  <c r="M56" i="11"/>
  <c r="M57" i="11"/>
  <c r="M58" i="11"/>
  <c r="M59" i="11"/>
  <c r="M63" i="11"/>
  <c r="M64" i="11"/>
  <c r="Q7" i="4"/>
  <c r="M52" i="11" s="1"/>
  <c r="Q8" i="4"/>
  <c r="M53" i="11" s="1"/>
  <c r="Q9" i="4"/>
  <c r="M54" i="11" s="1"/>
  <c r="Q10" i="4"/>
  <c r="Q11" i="4"/>
  <c r="Q12" i="4"/>
  <c r="Q13" i="4"/>
  <c r="Q14" i="4"/>
  <c r="Q15" i="4"/>
  <c r="M60" i="11" s="1"/>
  <c r="Q16" i="4"/>
  <c r="M61" i="11" s="1"/>
  <c r="Q17" i="4"/>
  <c r="M62" i="11" s="1"/>
  <c r="Q18" i="4"/>
  <c r="Q19" i="4"/>
  <c r="Q6" i="4"/>
  <c r="M51" i="11" s="1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AI96" i="4"/>
  <c r="T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N48" i="11" l="1"/>
  <c r="N11" i="11"/>
  <c r="N62" i="11"/>
  <c r="N36" i="11"/>
  <c r="N35" i="11"/>
  <c r="N34" i="11"/>
  <c r="N33" i="11"/>
  <c r="N32" i="11"/>
  <c r="N59" i="11"/>
  <c r="N43" i="11"/>
  <c r="N31" i="11"/>
  <c r="N19" i="11"/>
  <c r="N7" i="11"/>
  <c r="N54" i="11"/>
  <c r="N12" i="11"/>
  <c r="N53" i="11"/>
  <c r="N10" i="11"/>
  <c r="N64" i="11"/>
  <c r="N60" i="11"/>
  <c r="N6" i="11"/>
  <c r="N44" i="11"/>
  <c r="N8" i="11"/>
  <c r="N61" i="11"/>
  <c r="N58" i="11"/>
  <c r="N42" i="11"/>
  <c r="N30" i="11"/>
  <c r="N18" i="11"/>
  <c r="N57" i="11"/>
  <c r="N41" i="11"/>
  <c r="N29" i="11"/>
  <c r="N17" i="11"/>
  <c r="N5" i="11"/>
  <c r="N51" i="11"/>
  <c r="N23" i="11"/>
  <c r="N46" i="11"/>
  <c r="N45" i="11"/>
  <c r="N20" i="11"/>
  <c r="N40" i="11"/>
  <c r="N28" i="11"/>
  <c r="N16" i="11"/>
  <c r="N4" i="11"/>
  <c r="N55" i="11"/>
  <c r="N39" i="11"/>
  <c r="N27" i="11"/>
  <c r="N15" i="11"/>
  <c r="N24" i="11"/>
  <c r="N47" i="11"/>
  <c r="N52" i="11"/>
  <c r="N22" i="11"/>
  <c r="N21" i="11"/>
  <c r="N63" i="11"/>
  <c r="N56" i="11"/>
  <c r="N50" i="11"/>
  <c r="N38" i="11"/>
  <c r="N26" i="11"/>
  <c r="N14" i="11"/>
  <c r="N49" i="11"/>
  <c r="N37" i="11"/>
  <c r="N25" i="11"/>
  <c r="N13" i="1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5" i="4"/>
  <c r="M66" i="4"/>
  <c r="M67" i="4"/>
  <c r="M68" i="4"/>
  <c r="M69" i="4"/>
  <c r="M70" i="4"/>
  <c r="M73" i="4"/>
  <c r="M74" i="4"/>
  <c r="M75" i="4"/>
  <c r="M78" i="4"/>
  <c r="M79" i="4"/>
  <c r="M80" i="4"/>
  <c r="M81" i="4"/>
  <c r="M82" i="4"/>
  <c r="M87" i="4"/>
  <c r="M89" i="4"/>
  <c r="M90" i="4"/>
  <c r="M91" i="4"/>
  <c r="M92" i="4"/>
  <c r="M93" i="4"/>
  <c r="M94" i="4"/>
  <c r="M95" i="4"/>
  <c r="M96" i="4"/>
  <c r="M102" i="4"/>
  <c r="M103" i="4"/>
  <c r="M104" i="4"/>
  <c r="M6" i="4"/>
  <c r="H2" i="10" l="1" a="1"/>
  <c r="O2" i="10" s="1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6" i="4"/>
  <c r="I2" i="10" l="1"/>
  <c r="AJ2" i="10"/>
  <c r="BD2" i="10"/>
  <c r="BN2" i="10"/>
  <c r="AB2" i="10"/>
  <c r="BH2" i="10"/>
  <c r="R2" i="10"/>
  <c r="AC2" i="10"/>
  <c r="P2" i="10"/>
  <c r="W2" i="10"/>
  <c r="AA2" i="10"/>
  <c r="AF2" i="10"/>
  <c r="X2" i="10"/>
  <c r="AS2" i="10"/>
  <c r="AQ2" i="10"/>
  <c r="BC2" i="10"/>
  <c r="BE2" i="10"/>
  <c r="AG2" i="10"/>
  <c r="BF2" i="10"/>
  <c r="BI2" i="10"/>
  <c r="BM2" i="10"/>
  <c r="AV2" i="10"/>
  <c r="AZ2" i="10"/>
  <c r="AD2" i="10"/>
  <c r="BJ2" i="10"/>
  <c r="S2" i="10"/>
  <c r="BP2" i="10"/>
  <c r="AM2" i="10"/>
  <c r="Q2" i="10"/>
  <c r="AR2" i="10"/>
  <c r="AE2" i="10"/>
  <c r="AY2" i="10"/>
  <c r="L2" i="10"/>
  <c r="AI2" i="10"/>
  <c r="AU2" i="10"/>
  <c r="BL2" i="10"/>
  <c r="Z2" i="10"/>
  <c r="V2" i="10"/>
  <c r="AP2" i="10"/>
  <c r="J2" i="10"/>
  <c r="BO2" i="10"/>
  <c r="AN2" i="10"/>
  <c r="BA2" i="10"/>
  <c r="AL2" i="10"/>
  <c r="AX2" i="10"/>
  <c r="BB2" i="10"/>
  <c r="AW2" i="10"/>
  <c r="AH2" i="10"/>
  <c r="AK2" i="10"/>
  <c r="N2" i="10"/>
  <c r="AT2" i="10"/>
  <c r="K2" i="10"/>
  <c r="H2" i="10"/>
  <c r="BK2" i="10"/>
  <c r="M2" i="10"/>
  <c r="BG2" i="10"/>
  <c r="AO2" i="10"/>
  <c r="U2" i="10"/>
  <c r="Y2" i="10"/>
  <c r="T2" i="10"/>
  <c r="D5" i="12"/>
  <c r="H5" i="12" s="1"/>
  <c r="M5" i="4" s="1"/>
  <c r="C60" i="11"/>
  <c r="C52" i="11"/>
  <c r="C53" i="11"/>
  <c r="C54" i="11"/>
  <c r="C55" i="11"/>
  <c r="C56" i="11"/>
  <c r="C57" i="11"/>
  <c r="C58" i="11"/>
  <c r="C59" i="11"/>
  <c r="C61" i="11"/>
  <c r="C62" i="11"/>
  <c r="C63" i="11"/>
  <c r="C64" i="11"/>
  <c r="C51" i="11"/>
  <c r="H7" i="9"/>
  <c r="F7" i="9"/>
  <c r="J7" i="9" s="1"/>
  <c r="I98" i="4"/>
  <c r="M98" i="4" s="1"/>
  <c r="I99" i="4"/>
  <c r="M99" i="4" s="1"/>
  <c r="I100" i="4"/>
  <c r="M100" i="4" s="1"/>
  <c r="I101" i="4"/>
  <c r="M101" i="4" s="1"/>
  <c r="I97" i="4"/>
  <c r="M97" i="4" s="1"/>
  <c r="I88" i="4"/>
  <c r="M88" i="4" s="1"/>
  <c r="I84" i="4"/>
  <c r="M84" i="4" s="1"/>
  <c r="I85" i="4"/>
  <c r="M85" i="4" s="1"/>
  <c r="I86" i="4"/>
  <c r="M86" i="4" s="1"/>
  <c r="I83" i="4"/>
  <c r="M83" i="4" s="1"/>
  <c r="I77" i="4"/>
  <c r="M77" i="4" s="1"/>
  <c r="I76" i="4"/>
  <c r="M76" i="4" s="1"/>
  <c r="I72" i="4"/>
  <c r="M72" i="4" s="1"/>
  <c r="I71" i="4"/>
  <c r="M71" i="4" s="1"/>
  <c r="I64" i="4"/>
  <c r="M64" i="4" s="1"/>
  <c r="I20" i="4"/>
  <c r="M20" i="4" s="1"/>
  <c r="E5" i="12" l="1"/>
  <c r="G5" i="12" s="1"/>
  <c r="C9" i="11" s="1"/>
  <c r="E9" i="11" s="1"/>
  <c r="F9" i="11" s="1"/>
  <c r="I7" i="9"/>
  <c r="E59" i="11"/>
  <c r="F59" i="11" s="1"/>
  <c r="E57" i="11"/>
  <c r="F57" i="11" s="1"/>
  <c r="E51" i="11"/>
  <c r="F51" i="11" s="1"/>
  <c r="E52" i="11"/>
  <c r="F52" i="11" s="1"/>
  <c r="E60" i="11"/>
  <c r="F60" i="11" s="1"/>
  <c r="E56" i="11"/>
  <c r="F56" i="11" s="1"/>
  <c r="E63" i="11"/>
  <c r="E54" i="11"/>
  <c r="F54" i="11" s="1"/>
  <c r="E58" i="11"/>
  <c r="F58" i="11" s="1"/>
  <c r="E55" i="11"/>
  <c r="F55" i="11" s="1"/>
  <c r="E62" i="11"/>
  <c r="E53" i="11"/>
  <c r="F53" i="11" s="1"/>
  <c r="E64" i="11"/>
  <c r="E61" i="11"/>
  <c r="F61" i="11" s="1"/>
  <c r="L10" i="4"/>
  <c r="L11" i="4"/>
  <c r="L12" i="4"/>
  <c r="L18" i="4"/>
  <c r="L19" i="4"/>
  <c r="L20" i="4"/>
  <c r="L26" i="4"/>
  <c r="L27" i="4"/>
  <c r="L28" i="4"/>
  <c r="L34" i="4"/>
  <c r="L35" i="4"/>
  <c r="L36" i="4"/>
  <c r="L42" i="4"/>
  <c r="L43" i="4"/>
  <c r="L44" i="4"/>
  <c r="L50" i="4"/>
  <c r="L51" i="4"/>
  <c r="L52" i="4"/>
  <c r="L58" i="4"/>
  <c r="L59" i="4"/>
  <c r="L60" i="4"/>
  <c r="L66" i="4"/>
  <c r="L67" i="4"/>
  <c r="L68" i="4"/>
  <c r="L74" i="4"/>
  <c r="L75" i="4"/>
  <c r="L76" i="4"/>
  <c r="L82" i="4"/>
  <c r="L83" i="4"/>
  <c r="L84" i="4"/>
  <c r="L90" i="4"/>
  <c r="L91" i="4"/>
  <c r="L92" i="4"/>
  <c r="L98" i="4"/>
  <c r="L99" i="4"/>
  <c r="L100" i="4"/>
  <c r="K7" i="4"/>
  <c r="L7" i="4" s="1"/>
  <c r="K8" i="4"/>
  <c r="L8" i="4" s="1"/>
  <c r="K9" i="4"/>
  <c r="L9" i="4" s="1"/>
  <c r="K10" i="4"/>
  <c r="K11" i="4"/>
  <c r="K12" i="4"/>
  <c r="K13" i="4"/>
  <c r="L13" i="4" s="1"/>
  <c r="K14" i="4"/>
  <c r="L14" i="4" s="1"/>
  <c r="K15" i="4"/>
  <c r="L15" i="4" s="1"/>
  <c r="K16" i="4"/>
  <c r="L16" i="4" s="1"/>
  <c r="K17" i="4"/>
  <c r="L17" i="4" s="1"/>
  <c r="K18" i="4"/>
  <c r="K19" i="4"/>
  <c r="K20" i="4"/>
  <c r="K21" i="4"/>
  <c r="L21" i="4" s="1"/>
  <c r="K22" i="4"/>
  <c r="L22" i="4" s="1"/>
  <c r="K23" i="4"/>
  <c r="L23" i="4" s="1"/>
  <c r="K24" i="4"/>
  <c r="L24" i="4" s="1"/>
  <c r="K25" i="4"/>
  <c r="L25" i="4" s="1"/>
  <c r="K26" i="4"/>
  <c r="K27" i="4"/>
  <c r="K28" i="4"/>
  <c r="K29" i="4"/>
  <c r="L29" i="4" s="1"/>
  <c r="K30" i="4"/>
  <c r="L30" i="4" s="1"/>
  <c r="K31" i="4"/>
  <c r="L31" i="4" s="1"/>
  <c r="K32" i="4"/>
  <c r="L32" i="4" s="1"/>
  <c r="K33" i="4"/>
  <c r="L33" i="4" s="1"/>
  <c r="K34" i="4"/>
  <c r="K35" i="4"/>
  <c r="K36" i="4"/>
  <c r="K37" i="4"/>
  <c r="L37" i="4" s="1"/>
  <c r="K38" i="4"/>
  <c r="L38" i="4" s="1"/>
  <c r="K39" i="4"/>
  <c r="L39" i="4" s="1"/>
  <c r="K40" i="4"/>
  <c r="L40" i="4" s="1"/>
  <c r="K41" i="4"/>
  <c r="L41" i="4" s="1"/>
  <c r="K42" i="4"/>
  <c r="K43" i="4"/>
  <c r="K44" i="4"/>
  <c r="K45" i="4"/>
  <c r="L45" i="4" s="1"/>
  <c r="K46" i="4"/>
  <c r="L46" i="4" s="1"/>
  <c r="K47" i="4"/>
  <c r="L47" i="4" s="1"/>
  <c r="K48" i="4"/>
  <c r="L48" i="4" s="1"/>
  <c r="K49" i="4"/>
  <c r="L49" i="4" s="1"/>
  <c r="K50" i="4"/>
  <c r="K51" i="4"/>
  <c r="K52" i="4"/>
  <c r="K53" i="4"/>
  <c r="L53" i="4" s="1"/>
  <c r="K54" i="4"/>
  <c r="L54" i="4" s="1"/>
  <c r="K55" i="4"/>
  <c r="L55" i="4" s="1"/>
  <c r="K56" i="4"/>
  <c r="L56" i="4" s="1"/>
  <c r="K57" i="4"/>
  <c r="L57" i="4" s="1"/>
  <c r="K58" i="4"/>
  <c r="K59" i="4"/>
  <c r="K60" i="4"/>
  <c r="K61" i="4"/>
  <c r="L61" i="4" s="1"/>
  <c r="K62" i="4"/>
  <c r="L62" i="4" s="1"/>
  <c r="K63" i="4"/>
  <c r="L63" i="4" s="1"/>
  <c r="K64" i="4"/>
  <c r="L64" i="4" s="1"/>
  <c r="K65" i="4"/>
  <c r="L65" i="4" s="1"/>
  <c r="K66" i="4"/>
  <c r="K67" i="4"/>
  <c r="K68" i="4"/>
  <c r="K69" i="4"/>
  <c r="L69" i="4" s="1"/>
  <c r="K70" i="4"/>
  <c r="L70" i="4" s="1"/>
  <c r="K71" i="4"/>
  <c r="L71" i="4" s="1"/>
  <c r="K72" i="4"/>
  <c r="L72" i="4" s="1"/>
  <c r="K73" i="4"/>
  <c r="L73" i="4" s="1"/>
  <c r="K74" i="4"/>
  <c r="K75" i="4"/>
  <c r="K76" i="4"/>
  <c r="K77" i="4"/>
  <c r="L77" i="4" s="1"/>
  <c r="K78" i="4"/>
  <c r="L78" i="4" s="1"/>
  <c r="K79" i="4"/>
  <c r="L79" i="4" s="1"/>
  <c r="K80" i="4"/>
  <c r="L80" i="4" s="1"/>
  <c r="K81" i="4"/>
  <c r="L81" i="4" s="1"/>
  <c r="K82" i="4"/>
  <c r="K83" i="4"/>
  <c r="K84" i="4"/>
  <c r="K85" i="4"/>
  <c r="L85" i="4" s="1"/>
  <c r="K86" i="4"/>
  <c r="L86" i="4" s="1"/>
  <c r="K87" i="4"/>
  <c r="L87" i="4" s="1"/>
  <c r="K88" i="4"/>
  <c r="L88" i="4" s="1"/>
  <c r="K89" i="4"/>
  <c r="L89" i="4" s="1"/>
  <c r="K90" i="4"/>
  <c r="K91" i="4"/>
  <c r="K92" i="4"/>
  <c r="K93" i="4"/>
  <c r="L93" i="4" s="1"/>
  <c r="K94" i="4"/>
  <c r="L94" i="4" s="1"/>
  <c r="K95" i="4"/>
  <c r="L95" i="4" s="1"/>
  <c r="K96" i="4"/>
  <c r="L96" i="4" s="1"/>
  <c r="K97" i="4"/>
  <c r="L97" i="4" s="1"/>
  <c r="K98" i="4"/>
  <c r="K99" i="4"/>
  <c r="K100" i="4"/>
  <c r="K101" i="4"/>
  <c r="L101" i="4" s="1"/>
  <c r="K102" i="4"/>
  <c r="L102" i="4" s="1"/>
  <c r="K103" i="4"/>
  <c r="L103" i="4" s="1"/>
  <c r="K104" i="4"/>
  <c r="L104" i="4" s="1"/>
  <c r="K6" i="4"/>
  <c r="L6" i="4" s="1"/>
  <c r="F4" i="11" l="1"/>
  <c r="F3" i="11"/>
  <c r="F5" i="11"/>
  <c r="F6" i="11"/>
  <c r="F7" i="11"/>
  <c r="F8" i="11"/>
  <c r="C10" i="11"/>
  <c r="F63" i="11"/>
  <c r="F62" i="11"/>
  <c r="F64" i="11"/>
  <c r="E10" i="11" l="1"/>
  <c r="F10" i="11" s="1"/>
  <c r="C11" i="11"/>
  <c r="C12" i="11" l="1"/>
  <c r="E11" i="11"/>
  <c r="F11" i="11" s="1"/>
  <c r="C13" i="11" l="1"/>
  <c r="E12" i="11"/>
  <c r="F12" i="11" s="1"/>
  <c r="C14" i="11" l="1"/>
  <c r="E13" i="11"/>
  <c r="F13" i="11" s="1"/>
  <c r="E14" i="11" l="1"/>
  <c r="F14" i="11" s="1"/>
  <c r="C15" i="11"/>
  <c r="C16" i="11" l="1"/>
  <c r="E15" i="11"/>
  <c r="F15" i="11" s="1"/>
  <c r="C17" i="11" l="1"/>
  <c r="E16" i="11"/>
  <c r="F16" i="11" s="1"/>
  <c r="C18" i="11" l="1"/>
  <c r="E17" i="11"/>
  <c r="F17" i="11" s="1"/>
  <c r="C19" i="11" l="1"/>
  <c r="E18" i="11"/>
  <c r="F18" i="11" s="1"/>
  <c r="C20" i="11" l="1"/>
  <c r="E19" i="11"/>
  <c r="F19" i="11" s="1"/>
  <c r="C21" i="11" l="1"/>
  <c r="E20" i="11"/>
  <c r="F20" i="11" s="1"/>
  <c r="C22" i="11" l="1"/>
  <c r="E21" i="11"/>
  <c r="F21" i="11" s="1"/>
  <c r="C23" i="11" l="1"/>
  <c r="E22" i="11"/>
  <c r="F22" i="11" s="1"/>
  <c r="E23" i="11" l="1"/>
  <c r="F23" i="11" s="1"/>
  <c r="C24" i="11"/>
  <c r="E24" i="11" l="1"/>
  <c r="F24" i="11" s="1"/>
  <c r="C25" i="11"/>
  <c r="E25" i="11" l="1"/>
  <c r="F25" i="11" s="1"/>
  <c r="C26" i="11"/>
  <c r="E26" i="11" l="1"/>
  <c r="F26" i="11" s="1"/>
  <c r="C27" i="11"/>
  <c r="E27" i="11" l="1"/>
  <c r="F27" i="11" s="1"/>
  <c r="C28" i="11"/>
  <c r="C29" i="11" l="1"/>
  <c r="E28" i="11"/>
  <c r="F28" i="11" s="1"/>
  <c r="E29" i="11" l="1"/>
  <c r="F29" i="11" s="1"/>
  <c r="C30" i="11"/>
  <c r="E30" i="11" l="1"/>
  <c r="F30" i="11" s="1"/>
  <c r="C31" i="11"/>
  <c r="C32" i="11" l="1"/>
  <c r="E31" i="11"/>
  <c r="F31" i="11" s="1"/>
  <c r="C33" i="11" l="1"/>
  <c r="E32" i="11"/>
  <c r="F32" i="11" s="1"/>
  <c r="C34" i="11" l="1"/>
  <c r="E33" i="11"/>
  <c r="F33" i="11" s="1"/>
  <c r="E34" i="11" l="1"/>
  <c r="F34" i="11" s="1"/>
  <c r="C35" i="11"/>
  <c r="C36" i="11" l="1"/>
  <c r="E35" i="11"/>
  <c r="F35" i="11" s="1"/>
  <c r="C37" i="11" l="1"/>
  <c r="E36" i="11"/>
  <c r="F36" i="11" s="1"/>
  <c r="C38" i="11" l="1"/>
  <c r="E37" i="11"/>
  <c r="F37" i="11" s="1"/>
  <c r="C39" i="11" l="1"/>
  <c r="E38" i="11"/>
  <c r="F38" i="11" s="1"/>
  <c r="C40" i="11" l="1"/>
  <c r="E39" i="11"/>
  <c r="F39" i="11" s="1"/>
  <c r="C41" i="11" l="1"/>
  <c r="E40" i="11"/>
  <c r="F40" i="11" s="1"/>
  <c r="E41" i="11" l="1"/>
  <c r="F41" i="11" s="1"/>
  <c r="C42" i="11"/>
  <c r="C43" i="11" l="1"/>
  <c r="E42" i="11"/>
  <c r="F42" i="11" s="1"/>
  <c r="C44" i="11" l="1"/>
  <c r="E43" i="11"/>
  <c r="F43" i="11" s="1"/>
  <c r="C45" i="11" l="1"/>
  <c r="E44" i="11"/>
  <c r="F44" i="11" s="1"/>
  <c r="E45" i="11" l="1"/>
  <c r="F45" i="11" s="1"/>
  <c r="C46" i="11"/>
  <c r="C47" i="11" l="1"/>
  <c r="E46" i="11"/>
  <c r="F46" i="11" s="1"/>
  <c r="C48" i="11" l="1"/>
  <c r="E47" i="11"/>
  <c r="F47" i="11" s="1"/>
  <c r="C49" i="11" l="1"/>
  <c r="E48" i="11"/>
  <c r="F48" i="11" s="1"/>
  <c r="C50" i="11" l="1"/>
  <c r="E50" i="11" s="1"/>
  <c r="F50" i="11" s="1"/>
  <c r="E49" i="11"/>
  <c r="F49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9" authorId="0" shapeId="0" xr:uid="{ED468450-CED6-46FD-9EE5-DA283A14FDC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Fitted to pass through Westbrook (2001) value of 1.79 in 1966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tc={21388EA1-FCDF-472F-A021-FE46218A5BC6}</author>
    <author>tc={CEC4ACCB-D0EF-44E7-9EE7-2D226F4EBC27}</author>
    <author>tc={52FCAEF9-2EBC-4A5D-938E-7B7173C4A432}</author>
  </authors>
  <commentList>
    <comment ref="H20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kWh/100km</t>
      </text>
    </comment>
    <comment ref="H64" authorId="1" shapeId="0" xr:uid="{00000000-0006-0000-05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kWh/100km</t>
      </text>
    </comment>
    <comment ref="H71" authorId="2" shapeId="0" xr:uid="{00000000-0006-0000-05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kWh/100km</t>
      </text>
    </comment>
  </commentList>
</comments>
</file>

<file path=xl/sharedStrings.xml><?xml version="1.0" encoding="utf-8"?>
<sst xmlns="http://schemas.openxmlformats.org/spreadsheetml/2006/main" count="820" uniqueCount="288">
  <si>
    <t>https://www.evspecifications.com/</t>
  </si>
  <si>
    <t>https://www.ev-volumes.com/</t>
  </si>
  <si>
    <t>Manufacturer</t>
  </si>
  <si>
    <t>EV/Hybrid</t>
  </si>
  <si>
    <t>Source/Link</t>
  </si>
  <si>
    <t>Car Name</t>
  </si>
  <si>
    <t>Roadster 1.5</t>
  </si>
  <si>
    <t>Tesla</t>
  </si>
  <si>
    <t>EV</t>
  </si>
  <si>
    <t>https://www.evspecifications.com/en/model/0f3a60</t>
  </si>
  <si>
    <t>Roadster 2.0</t>
  </si>
  <si>
    <t>https://www.evspecifications.com/en/model/54fb61</t>
  </si>
  <si>
    <t>Roadster 2.5</t>
  </si>
  <si>
    <t>https://www.evspecifications.com/en/model/7cb763</t>
  </si>
  <si>
    <t>https://www.evspecifications.com/en/model/54972b</t>
  </si>
  <si>
    <t>https://www.evspecifications.com/en/model/532833</t>
  </si>
  <si>
    <t>Model S 85</t>
  </si>
  <si>
    <t>https://www.evspecifications.com/en/model/81ed2f</t>
  </si>
  <si>
    <t>https://www.evspecifications.com/en/model/b0593b</t>
  </si>
  <si>
    <t>Model S 75</t>
  </si>
  <si>
    <t>Bharathan et al (2017) - Analysis of energy consumption and carbon footprint from underground haulage with different power sources in typical Canadian mines</t>
  </si>
  <si>
    <t>https://doi.org/10.1016/j.jclepro.2017.07.233</t>
  </si>
  <si>
    <t>Year</t>
  </si>
  <si>
    <t>Curb weight [kg]</t>
  </si>
  <si>
    <t>Efficiency Type</t>
  </si>
  <si>
    <t>https://www.evspecifications.com/en/model/2d24e4</t>
  </si>
  <si>
    <t>Combined</t>
  </si>
  <si>
    <t>Model X Performance (PMSR)</t>
  </si>
  <si>
    <t>Efficiency [kWh/100 mi]</t>
  </si>
  <si>
    <t>Highway</t>
  </si>
  <si>
    <t xml:space="preserve">@misc{evspecifications2021, </t>
  </si>
  <si>
    <t xml:space="preserve">  url={https://www.evspecifications.com/}, </t>
  </si>
  <si>
    <t xml:space="preserve">  journal={EVSpecifications specifications, news and comparisons}, </t>
  </si>
  <si>
    <t xml:space="preserve">  publisher={EVSpecifications}, </t>
  </si>
  <si>
    <t xml:space="preserve">  year={2021}</t>
  </si>
  <si>
    <t>}</t>
  </si>
  <si>
    <t>Roadster Sport 2.0</t>
  </si>
  <si>
    <t>https://www.evspecifications.com/en/model/f00f62</t>
  </si>
  <si>
    <t>Model S Signature 85 RWD</t>
  </si>
  <si>
    <t>Model S Base 60 RWD</t>
  </si>
  <si>
    <t>https://www.evspecifications.com/en/model/c24629</t>
  </si>
  <si>
    <t>Model S Base 40 RWD</t>
  </si>
  <si>
    <t>https://www.evspecifications.com/en/model/b2c427</t>
  </si>
  <si>
    <t>Model S Performance P85 RWD</t>
  </si>
  <si>
    <t>https://www.evspecifications.com/en/model/02e02c</t>
  </si>
  <si>
    <t>Model S Performance Plus P85+</t>
  </si>
  <si>
    <t>https://www.evspecifications.com/en/model/39a236</t>
  </si>
  <si>
    <t>Model S P85+</t>
  </si>
  <si>
    <t>https://www.evspecifications.com/en/model/ceaf37</t>
  </si>
  <si>
    <t>Model S P85</t>
  </si>
  <si>
    <t>https://www.evspecifications.com/en/model/657d30</t>
  </si>
  <si>
    <t>Model S 60</t>
  </si>
  <si>
    <t>https://www.evspecifications.com/en/model/39812e</t>
  </si>
  <si>
    <t>Model S P85D</t>
  </si>
  <si>
    <t>https://www.evspecifications.com/en/model/750a31</t>
  </si>
  <si>
    <t>Model S P90D</t>
  </si>
  <si>
    <t>https://www.evspecifications.com/en/model/a98c41</t>
  </si>
  <si>
    <t>https://www.evspecifications.com/en/model/95aa34</t>
  </si>
  <si>
    <t>Model S 70</t>
  </si>
  <si>
    <t>https://www.evspecifications.com/en/model/695f38</t>
  </si>
  <si>
    <t>Model S P85D 165kW+350kW</t>
  </si>
  <si>
    <t>https://www.evspecifications.com/en/model/69c83e</t>
  </si>
  <si>
    <t>https://www.evspecifications.com/en/model/b6a44b</t>
  </si>
  <si>
    <t>Model S 60D</t>
  </si>
  <si>
    <t>https://www.evspecifications.com/en/model/daea4e</t>
  </si>
  <si>
    <t>Model S P90DL Ludicrous</t>
  </si>
  <si>
    <t>https://www.evspecifications.com/en/model/2f7248</t>
  </si>
  <si>
    <t>Model S 90D</t>
  </si>
  <si>
    <t>https://www.evspecifications.com/en/model/f20f46</t>
  </si>
  <si>
    <t>Model X 60D</t>
  </si>
  <si>
    <t>https://www.evspecifications.com/en/model/04ed1a</t>
  </si>
  <si>
    <t>-</t>
  </si>
  <si>
    <t>https://www.evspecifications.com/en/model/c61f20</t>
  </si>
  <si>
    <t>Model X 90D</t>
  </si>
  <si>
    <t>Model 3 Long Range</t>
  </si>
  <si>
    <t>https://www.evspecifications.com/en/model/e16258</t>
  </si>
  <si>
    <t>Model S P100D</t>
  </si>
  <si>
    <t>https://www.evspecifications.com/en/model/7fb453</t>
  </si>
  <si>
    <t>Model S 75D</t>
  </si>
  <si>
    <t>https://www.evspecifications.com/en/model/84c851</t>
  </si>
  <si>
    <t>Model S 60 RWD Gen 2</t>
  </si>
  <si>
    <t>https://www.evspecifications.com/en/model/ffff50</t>
  </si>
  <si>
    <t>https://www.evspecifications.com/en/model/ea9e1c</t>
  </si>
  <si>
    <t>Model X P100D</t>
  </si>
  <si>
    <t>https://www.evspecifications.com/en/model/b86423</t>
  </si>
  <si>
    <t>Model X 75D</t>
  </si>
  <si>
    <t>https://www.evspecifications.com/en/model/6c051b</t>
  </si>
  <si>
    <t>https://www.evspecifications.com/en/model/399355</t>
  </si>
  <si>
    <t>https://www.evspecifications.com/en/model/06625a</t>
  </si>
  <si>
    <t>Model 3 Mid Range</t>
  </si>
  <si>
    <t>https://www.evspecifications.com/en/model/5f725c</t>
  </si>
  <si>
    <t>https://www.evspecifications.com/en/model/3fad26</t>
  </si>
  <si>
    <t>Model  X Performance (SR)</t>
  </si>
  <si>
    <t>https://www.evspecifications.com/en/model/befbc2</t>
  </si>
  <si>
    <t>Model S Long Range (SR)</t>
  </si>
  <si>
    <t>https://www.evspecifications.com/en/model/89e4a4</t>
  </si>
  <si>
    <t>Model 3 Long Range AWD</t>
  </si>
  <si>
    <t>https://www.evspecifications.com/en/model/6d235e</t>
  </si>
  <si>
    <t>Model X Long Range (AC)</t>
  </si>
  <si>
    <t>https://www.evspecifications.com/en/model/78b865</t>
  </si>
  <si>
    <t>Model 3 Standard Range</t>
  </si>
  <si>
    <t>https://www.evspecifications.com/en/model/bc5896</t>
  </si>
  <si>
    <t>Model 3 Standard Range Plus</t>
  </si>
  <si>
    <t>https://www.evspecifications.com/en/model/cc48e0</t>
  </si>
  <si>
    <t>https://www.evspecifications.com/en/model/0a86df</t>
  </si>
  <si>
    <t>Model Y Long Range AWD</t>
  </si>
  <si>
    <t>Model S Performance(PSMR)</t>
  </si>
  <si>
    <t>https://www.evspecifications.com/en/model/7700e2</t>
  </si>
  <si>
    <t>Model S Long Range Plus (PMSR)</t>
  </si>
  <si>
    <t>https://www.evspecifications.com/en/model/6178e1</t>
  </si>
  <si>
    <t>Model 3 Performance AWD</t>
  </si>
  <si>
    <t>https://www.evspecifications.com/en/model/1af7111</t>
  </si>
  <si>
    <t>https://www.evspecifications.com/en/model/a8dc10d</t>
  </si>
  <si>
    <t xml:space="preserve">Model X Performance </t>
  </si>
  <si>
    <t>https://www.evspecifications.com/en/model/7aaf10c</t>
  </si>
  <si>
    <t>Model S Performance</t>
  </si>
  <si>
    <t>https://www.evspecifications.com/en/model/3f07109</t>
  </si>
  <si>
    <t>Model S Long Range Plus</t>
  </si>
  <si>
    <t>https://www.evspecifications.com/en/model/37c6108</t>
  </si>
  <si>
    <t>e-tron 55 quattro</t>
  </si>
  <si>
    <t>Audi</t>
  </si>
  <si>
    <t>https://www.evspecifications.com/en/model/fff46a</t>
  </si>
  <si>
    <t>Test Procedure</t>
  </si>
  <si>
    <t>WLTP</t>
  </si>
  <si>
    <t>EPA</t>
  </si>
  <si>
    <t>e-tron 55 quattro Premium Plus</t>
  </si>
  <si>
    <t>https://www.evspecifications.com/en/model/b59c68</t>
  </si>
  <si>
    <t>e-tron Sportback 50 quattro</t>
  </si>
  <si>
    <t>https://www.evspecifications.com/en/model/36fdf2</t>
  </si>
  <si>
    <t>https://www.evspecifications.com/en/model/bad6f3</t>
  </si>
  <si>
    <t>Taycan 4S Plus</t>
  </si>
  <si>
    <t>Porsche</t>
  </si>
  <si>
    <t>https://www.evspecifications.com/en/model/0047cd</t>
  </si>
  <si>
    <t>i3 22 kWh</t>
  </si>
  <si>
    <t>BMW</t>
  </si>
  <si>
    <t>https://www.evspecifications.com/en/model/45207c</t>
  </si>
  <si>
    <t>https://www.evspecifications.com/en/model/f7d27d</t>
  </si>
  <si>
    <t>https://www.evspecifications.com/en/model/02757e</t>
  </si>
  <si>
    <t>i3 33 kWh</t>
  </si>
  <si>
    <t>https://www.evspecifications.com/en/model/d1d77f</t>
  </si>
  <si>
    <t>i3s 33 kWh</t>
  </si>
  <si>
    <t>https://www.evspecifications.com/en/model/aa4f81</t>
  </si>
  <si>
    <t>https://www.evspecifications.com/en/model/1a2980</t>
  </si>
  <si>
    <t>i3s 42 kWh</t>
  </si>
  <si>
    <t>https://www.evspecifications.com/en/model/207983</t>
  </si>
  <si>
    <t>i3 42 kWh</t>
  </si>
  <si>
    <t>https://www.evspecifications.com/en/model/cd6382</t>
  </si>
  <si>
    <t>i3s Edition RoadStyle 42 kWh</t>
  </si>
  <si>
    <t>https://www.evspecifications.com/en/model/dcc6cf</t>
  </si>
  <si>
    <t>https://www.evspecifications.com/en/model/9d2b144</t>
  </si>
  <si>
    <t>iX xDrive50</t>
  </si>
  <si>
    <t>i4 M50</t>
  </si>
  <si>
    <t>https://www.evspecifications.com/en/model/df90142</t>
  </si>
  <si>
    <t>i4 eDrive40</t>
  </si>
  <si>
    <t>https://www.evspecifications.com/en/model/cdb7141</t>
  </si>
  <si>
    <t>iX xDrive40</t>
  </si>
  <si>
    <t>https://www.evspecifications.com/en/model/4759143</t>
  </si>
  <si>
    <t>Bolt EV Premier</t>
  </si>
  <si>
    <t>Chevrolet</t>
  </si>
  <si>
    <t>https://www.evspecifications.com/en/model/97d7138</t>
  </si>
  <si>
    <t>Bolt EV LT</t>
  </si>
  <si>
    <t>https://www.evspecifications.com/en/model/e9ae137</t>
  </si>
  <si>
    <t>Bolt EV Launch Edition</t>
  </si>
  <si>
    <t>https://www.evspecifications.com/en/model/a07f133</t>
  </si>
  <si>
    <t>https://www.evspecifications.com/en/model/891a132</t>
  </si>
  <si>
    <t>Bolt EV 2T</t>
  </si>
  <si>
    <t>Bolt EV 1T</t>
  </si>
  <si>
    <t>https://www.evspecifications.com/en/model/f420131</t>
  </si>
  <si>
    <t>Bolt EV</t>
  </si>
  <si>
    <t>https://www.evspecifications.com/en/model/0545d6</t>
  </si>
  <si>
    <t>https://www.evspecifications.com/en/model/d46c8f</t>
  </si>
  <si>
    <t>https://www.evspecifications.com/en/model/50ab8e</t>
  </si>
  <si>
    <t>https://www.evspecifications.com/en/model/89aeb1</t>
  </si>
  <si>
    <t>Spark EV</t>
  </si>
  <si>
    <t>https://www.evspecifications.com/en/model/1e5eb0</t>
  </si>
  <si>
    <t>https://www.evspecifications.com/en/model/72e5af</t>
  </si>
  <si>
    <t>Life 60</t>
  </si>
  <si>
    <t>e.GO</t>
  </si>
  <si>
    <t>https://www.evspecifications.com/en/model/16f9a7</t>
  </si>
  <si>
    <t>Life 20</t>
  </si>
  <si>
    <t>https://www.evspecifications.com/en/model/dbcba5</t>
  </si>
  <si>
    <t>https://www.evspecifications.com/en/model/ad72da</t>
  </si>
  <si>
    <t>FIAT</t>
  </si>
  <si>
    <t>500e</t>
  </si>
  <si>
    <t>https://www.evspecifications.com/en/model/fa43d9</t>
  </si>
  <si>
    <t>KONA Electric Premium 39 kWh</t>
  </si>
  <si>
    <t>Hyundai</t>
  </si>
  <si>
    <t>https://www.evspecifications.com/en/model/6345120</t>
  </si>
  <si>
    <t>https://www.evspecifications.com/en/model/98a613b</t>
  </si>
  <si>
    <t>https://www.evspecifications.com/en/model/913dfd</t>
  </si>
  <si>
    <t>Jaguar</t>
  </si>
  <si>
    <t>I-Pace S EV400 AWD Automatic</t>
  </si>
  <si>
    <t>Soul EV</t>
  </si>
  <si>
    <t>KIA</t>
  </si>
  <si>
    <t>https://www.evspecifications.com/en/model/f45094</t>
  </si>
  <si>
    <t>https://www.evspecifications.com/en/model/abf79d</t>
  </si>
  <si>
    <t>https://www.evspecifications.com/en/model/9c4e9e</t>
  </si>
  <si>
    <t>ES8 70 kWh</t>
  </si>
  <si>
    <t>NIO</t>
  </si>
  <si>
    <t>https://www.evspecifications.com/en/model/81eba9</t>
  </si>
  <si>
    <t>NEDC</t>
  </si>
  <si>
    <t>Leaf SV</t>
  </si>
  <si>
    <t>Nissan</t>
  </si>
  <si>
    <t>https://www.evspecifications.com/en/model/ad359</t>
  </si>
  <si>
    <t>https://www.evspecifications.com/en/model/135f6</t>
  </si>
  <si>
    <t>Leaf SL</t>
  </si>
  <si>
    <t>https://www.evspecifications.com/en/model/96744</t>
  </si>
  <si>
    <t>https://www.evspecifications.com/en/model/fe9f1</t>
  </si>
  <si>
    <t>https://www.evspecifications.com/en/model/b1e92</t>
  </si>
  <si>
    <t>Zoe Q210</t>
  </si>
  <si>
    <t>Renault</t>
  </si>
  <si>
    <t>https://www.evspecifications.com/en/model/332384</t>
  </si>
  <si>
    <t>WLPT</t>
  </si>
  <si>
    <t>Efficiency [kWh/100 km]</t>
  </si>
  <si>
    <t>Efficiency [kWh/100mi tons]</t>
  </si>
  <si>
    <t>Curb weight [ton]</t>
  </si>
  <si>
    <t>km_to_miles</t>
  </si>
  <si>
    <t>EVSpecifications</t>
  </si>
  <si>
    <t>Holmberg &amp; Erdemir (2019) - The impact of tribology on energy use and CO2 emission globally and in combustion engine and electric cars</t>
  </si>
  <si>
    <t>Country</t>
  </si>
  <si>
    <t>Energy.type</t>
  </si>
  <si>
    <t>Last.stage</t>
  </si>
  <si>
    <t>Method</t>
  </si>
  <si>
    <t>Machine</t>
  </si>
  <si>
    <t>Eu.product</t>
  </si>
  <si>
    <t>Quantity</t>
  </si>
  <si>
    <t>Efficiency [-]</t>
  </si>
  <si>
    <t>Source/Method</t>
  </si>
  <si>
    <t>https://doi.org/10.1016/j.triboint.2019.03.024</t>
  </si>
  <si>
    <t>@article{holmberg2019impact,</t>
  </si>
  <si>
    <t xml:space="preserve">  title={The impact of tribology on energy use and CO2 emission globally and in combustion engine and electric cars},</t>
  </si>
  <si>
    <t xml:space="preserve">  author={Holmberg, Kenneth and Erdemir, Ali},</t>
  </si>
  <si>
    <t xml:space="preserve">  journal={Tribology International},</t>
  </si>
  <si>
    <t xml:space="preserve">  volume={135},</t>
  </si>
  <si>
    <t xml:space="preserve">  pages={389--396},</t>
  </si>
  <si>
    <t xml:space="preserve">  year={2019},</t>
  </si>
  <si>
    <t xml:space="preserve">  publisher={Elsevier},</t>
  </si>
  <si>
    <t xml:space="preserve">  DOI={https://doi.org/10.1016/j.triboint.2019.03.024}</t>
  </si>
  <si>
    <t>Global average electric car</t>
  </si>
  <si>
    <t>World</t>
  </si>
  <si>
    <t>Mass [kg]</t>
  </si>
  <si>
    <t>Mass [ton]</t>
  </si>
  <si>
    <t>Efficiency [kWh /100 miles]</t>
  </si>
  <si>
    <t>Efficiency [kWh /100 km]</t>
  </si>
  <si>
    <t>Efficiency [kWh / 100 ton miles]</t>
  </si>
  <si>
    <t>Efficiency [kWh/100 mile tons]</t>
  </si>
  <si>
    <t>Efficiency [kWh/100 mile tons] - Inverse index (2017)</t>
  </si>
  <si>
    <t>Held constant at 2018 value</t>
  </si>
  <si>
    <t>Westbrook (2001) - The Electric Car Development and Future of Battery, Hybrid and Fuel-Cell Cars</t>
  </si>
  <si>
    <t>https://www.google.co.uk/books/edition/The_Electric_Car/6EfS0jRFQTkC?hl=en&amp;gbpv=0</t>
  </si>
  <si>
    <t>@book{westbrook2001electric,</t>
  </si>
  <si>
    <t xml:space="preserve">  title={The Electric Car: Development and future of battery, hybrid and fuel-cell cars},</t>
  </si>
  <si>
    <t xml:space="preserve">  author={Westbrook, Mike H and Westbrook, Michael Hereward},</t>
  </si>
  <si>
    <t xml:space="preserve">  number={38},</t>
  </si>
  <si>
    <t xml:space="preserve">  year={2001},</t>
  </si>
  <si>
    <t xml:space="preserve">  publisher={Iet},</t>
  </si>
  <si>
    <t xml:space="preserve">  isbn={0852960131}</t>
  </si>
  <si>
    <t>Efficiency [kWh/100 miles]</t>
  </si>
  <si>
    <t>GBR</t>
  </si>
  <si>
    <t>Enfield 8000 Electric car</t>
  </si>
  <si>
    <t>Efficiency [Wh/mile]</t>
  </si>
  <si>
    <t>Efficiency [kWh/100 mile ton]</t>
  </si>
  <si>
    <t>Calculation</t>
  </si>
  <si>
    <t>Westbrook (2001)</t>
  </si>
  <si>
    <t>Linear interpolation</t>
  </si>
  <si>
    <t>Held constant at 1966 value</t>
  </si>
  <si>
    <t>E</t>
  </si>
  <si>
    <t>Final</t>
  </si>
  <si>
    <t>PCM</t>
  </si>
  <si>
    <t>Electric cars</t>
  </si>
  <si>
    <t>eta.fu</t>
  </si>
  <si>
    <t>RoP</t>
  </si>
  <si>
    <t>miles/kWh</t>
  </si>
  <si>
    <t>Mile/kWh</t>
  </si>
  <si>
    <t>x</t>
  </si>
  <si>
    <t>y1</t>
  </si>
  <si>
    <t>fuel economy miles/kWh (Uk Gallon)</t>
  </si>
  <si>
    <t>y = 0.0265x - 50.3</t>
  </si>
  <si>
    <t>EV exergy efficiency, y = 90(1-e^-0.55x)</t>
  </si>
  <si>
    <t>WRLD</t>
  </si>
  <si>
    <t>World - Method A</t>
  </si>
  <si>
    <t>World - Method B</t>
  </si>
  <si>
    <t>Efficiency (Holmberg)</t>
  </si>
  <si>
    <t>Source (miles/kWh)</t>
  </si>
  <si>
    <t>Holmberg (2019)</t>
  </si>
  <si>
    <t>miles/kWh (fitted: Paul)</t>
  </si>
  <si>
    <t>miles/kWh (fitted: Zeke)</t>
  </si>
  <si>
    <t>World - Method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</si>
</sst>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6" fillId="0" borderId="0"/>
    <xf numFmtId="0" fontId="8" fillId="0" borderId="0"/>
    <xf numFmtId="9" fontId="11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1" applyAlignment="1">
      <alignment horizontal="center"/>
    </xf>
    <xf numFmtId="0" fontId="3" fillId="0" borderId="0" xfId="2"/>
    <xf numFmtId="0" fontId="4" fillId="0" borderId="0" xfId="3"/>
    <xf numFmtId="0" fontId="0" fillId="2" borderId="0" xfId="0" applyFill="1"/>
    <xf numFmtId="2" fontId="0" fillId="0" borderId="0" xfId="0" applyNumberFormat="1" applyAlignment="1">
      <alignment horizontal="center"/>
    </xf>
    <xf numFmtId="0" fontId="1" fillId="0" borderId="2" xfId="1" applyBorder="1"/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2" fontId="5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7" fillId="0" borderId="1" xfId="4" applyFont="1" applyBorder="1" applyAlignment="1">
      <alignment horizontal="center"/>
    </xf>
    <xf numFmtId="0" fontId="3" fillId="0" borderId="0" xfId="2" applyAlignment="1">
      <alignment horizontal="center"/>
    </xf>
    <xf numFmtId="10" fontId="3" fillId="0" borderId="0" xfId="2" applyNumberFormat="1" applyAlignment="1">
      <alignment horizontal="center"/>
    </xf>
    <xf numFmtId="0" fontId="8" fillId="0" borderId="0" xfId="5" applyAlignment="1">
      <alignment horizontal="center"/>
    </xf>
    <xf numFmtId="0" fontId="9" fillId="3" borderId="0" xfId="5" applyFont="1" applyFill="1" applyAlignment="1">
      <alignment horizontal="left"/>
    </xf>
    <xf numFmtId="0" fontId="8" fillId="3" borderId="0" xfId="5" applyFill="1" applyAlignment="1">
      <alignment horizontal="center"/>
    </xf>
    <xf numFmtId="0" fontId="9" fillId="0" borderId="1" xfId="5" applyFont="1" applyBorder="1" applyAlignment="1">
      <alignment horizontal="center"/>
    </xf>
    <xf numFmtId="10" fontId="8" fillId="0" borderId="0" xfId="5" applyNumberFormat="1" applyAlignment="1">
      <alignment horizontal="center"/>
    </xf>
    <xf numFmtId="10" fontId="10" fillId="0" borderId="0" xfId="5" applyNumberFormat="1" applyFont="1" applyAlignment="1">
      <alignment horizontal="center"/>
    </xf>
    <xf numFmtId="0" fontId="10" fillId="0" borderId="0" xfId="5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2" fontId="8" fillId="0" borderId="0" xfId="5" applyNumberForma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/>
    <xf numFmtId="2" fontId="0" fillId="4" borderId="0" xfId="0" applyNumberFormat="1" applyFill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3" fillId="0" borderId="0" xfId="7"/>
    <xf numFmtId="0" fontId="3" fillId="0" borderId="0" xfId="7" applyFont="1" applyAlignment="1">
      <alignment horizontal="right"/>
    </xf>
    <xf numFmtId="0" fontId="3" fillId="0" borderId="0" xfId="7" applyFont="1"/>
    <xf numFmtId="0" fontId="0" fillId="0" borderId="0" xfId="7" applyFont="1" applyAlignment="1">
      <alignment horizontal="right"/>
    </xf>
    <xf numFmtId="164" fontId="3" fillId="0" borderId="0" xfId="8" applyNumberFormat="1" applyFont="1"/>
    <xf numFmtId="164" fontId="3" fillId="4" borderId="0" xfId="8" applyNumberFormat="1" applyFont="1" applyFill="1"/>
    <xf numFmtId="9" fontId="10" fillId="0" borderId="0" xfId="6" applyFont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8" fillId="0" borderId="0" xfId="5" applyFill="1" applyAlignment="1">
      <alignment horizontal="center"/>
    </xf>
    <xf numFmtId="0" fontId="9" fillId="7" borderId="0" xfId="5" applyFont="1" applyFill="1" applyAlignment="1">
      <alignment horizontal="left"/>
    </xf>
    <xf numFmtId="0" fontId="8" fillId="7" borderId="0" xfId="5" applyFill="1" applyAlignment="1">
      <alignment horizontal="center"/>
    </xf>
    <xf numFmtId="0" fontId="14" fillId="2" borderId="0" xfId="0" applyFont="1" applyFill="1"/>
    <xf numFmtId="0" fontId="9" fillId="6" borderId="0" xfId="5" applyFont="1" applyFill="1" applyAlignment="1">
      <alignment horizontal="left"/>
    </xf>
  </cellXfs>
  <cellStyles count="9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2 2 3" xfId="4" xr:uid="{00000000-0005-0000-0000-000005000000}"/>
    <cellStyle name="Normal 8" xfId="7" xr:uid="{00000000-0005-0000-0000-000006000000}"/>
    <cellStyle name="Percent" xfId="6" builtinId="5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Method 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Calcs!$A$3:$A$64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cat>
          <c:val>
            <c:numRef>
              <c:f>Calcs!$F$3:$F$64</c:f>
              <c:numCache>
                <c:formatCode>0.00%</c:formatCode>
                <c:ptCount val="62"/>
                <c:pt idx="0">
                  <c:v>0.2522587031250017</c:v>
                </c:pt>
                <c:pt idx="1">
                  <c:v>0.2522587031250017</c:v>
                </c:pt>
                <c:pt idx="2">
                  <c:v>0.2522587031250017</c:v>
                </c:pt>
                <c:pt idx="3">
                  <c:v>0.2522587031250017</c:v>
                </c:pt>
                <c:pt idx="4">
                  <c:v>0.2522587031250017</c:v>
                </c:pt>
                <c:pt idx="5">
                  <c:v>0.2522587031250017</c:v>
                </c:pt>
                <c:pt idx="6">
                  <c:v>0.2522587031250017</c:v>
                </c:pt>
                <c:pt idx="7">
                  <c:v>0.25574528997165047</c:v>
                </c:pt>
                <c:pt idx="8">
                  <c:v>0.25932960712683278</c:v>
                </c:pt>
                <c:pt idx="9">
                  <c:v>0.26301582212390107</c:v>
                </c:pt>
                <c:pt idx="10">
                  <c:v>0.26680834286892097</c:v>
                </c:pt>
                <c:pt idx="11">
                  <c:v>0.27071183522432379</c:v>
                </c:pt>
                <c:pt idx="12">
                  <c:v>0.27473124215900446</c:v>
                </c:pt>
                <c:pt idx="13">
                  <c:v>0.27887180463012218</c:v>
                </c:pt>
                <c:pt idx="14">
                  <c:v>0.28313908438209373</c:v>
                </c:pt>
                <c:pt idx="15">
                  <c:v>0.28753898887132828</c:v>
                </c:pt>
                <c:pt idx="16">
                  <c:v>0.29207779855158633</c:v>
                </c:pt>
                <c:pt idx="17">
                  <c:v>0.29676219678498589</c:v>
                </c:pt>
                <c:pt idx="18">
                  <c:v>0.30159930267823276</c:v>
                </c:pt>
                <c:pt idx="19">
                  <c:v>0.30659670718336679</c:v>
                </c:pt>
                <c:pt idx="20">
                  <c:v>0.31176251284804668</c:v>
                </c:pt>
                <c:pt idx="21">
                  <c:v>0.31710537765318486</c:v>
                </c:pt>
                <c:pt idx="22">
                  <c:v>0.32263456343681329</c:v>
                </c:pt>
                <c:pt idx="23">
                  <c:v>0.32835998947388623</c:v>
                </c:pt>
                <c:pt idx="24">
                  <c:v>0.33429229186406756</c:v>
                </c:pt>
                <c:pt idx="25">
                  <c:v>0.34044288947552381</c:v>
                </c:pt>
                <c:pt idx="26">
                  <c:v>0.34682405730491112</c:v>
                </c:pt>
                <c:pt idx="27">
                  <c:v>0.35344900824519282</c:v>
                </c:pt>
                <c:pt idx="28">
                  <c:v>0.36033198440741082</c:v>
                </c:pt>
                <c:pt idx="29">
                  <c:v>0.36748835932463619</c:v>
                </c:pt>
                <c:pt idx="30">
                  <c:v>0.37493475258163217</c:v>
                </c:pt>
                <c:pt idx="31">
                  <c:v>0.38268915866915132</c:v>
                </c:pt>
                <c:pt idx="32">
                  <c:v>0.39077109216571781</c:v>
                </c:pt>
                <c:pt idx="33">
                  <c:v>0.39920175171268457</c:v>
                </c:pt>
                <c:pt idx="34">
                  <c:v>0.4080042056833279</c:v>
                </c:pt>
                <c:pt idx="35">
                  <c:v>0.41720360296997333</c:v>
                </c:pt>
                <c:pt idx="36">
                  <c:v>0.42682741294501009</c:v>
                </c:pt>
                <c:pt idx="37">
                  <c:v>0.43690569941779012</c:v>
                </c:pt>
                <c:pt idx="38">
                  <c:v>0.44747143434229081</c:v>
                </c:pt>
                <c:pt idx="39">
                  <c:v>0.45856085817138426</c:v>
                </c:pt>
                <c:pt idx="40">
                  <c:v>0.47021389515545925</c:v>
                </c:pt>
                <c:pt idx="41">
                  <c:v>0.4824746336140418</c:v>
                </c:pt>
                <c:pt idx="42">
                  <c:v>0.49539188335702733</c:v>
                </c:pt>
                <c:pt idx="43">
                  <c:v>0.50901982511191179</c:v>
                </c:pt>
                <c:pt idx="44">
                  <c:v>0.52341877017541627</c:v>
                </c:pt>
                <c:pt idx="45">
                  <c:v>0.53865605275076023</c:v>
                </c:pt>
                <c:pt idx="46">
                  <c:v>0.55480708281965163</c:v>
                </c:pt>
                <c:pt idx="47">
                  <c:v>0.57195659428474976</c:v>
                </c:pt>
                <c:pt idx="48">
                  <c:v>0.59020013198200938</c:v>
                </c:pt>
                <c:pt idx="49">
                  <c:v>0.61056746973227605</c:v>
                </c:pt>
                <c:pt idx="50">
                  <c:v>0.63239077299114255</c:v>
                </c:pt>
                <c:pt idx="51">
                  <c:v>0.65583194897723873</c:v>
                </c:pt>
                <c:pt idx="52">
                  <c:v>0.68107783502247166</c:v>
                </c:pt>
                <c:pt idx="53">
                  <c:v>0.70834518903115873</c:v>
                </c:pt>
                <c:pt idx="54">
                  <c:v>0.73788692871039119</c:v>
                </c:pt>
                <c:pt idx="55">
                  <c:v>0.77</c:v>
                </c:pt>
                <c:pt idx="56">
                  <c:v>0.80503539360803578</c:v>
                </c:pt>
                <c:pt idx="57">
                  <c:v>0.84341102644553811</c:v>
                </c:pt>
                <c:pt idx="58">
                  <c:v>0.88562849179084979</c:v>
                </c:pt>
                <c:pt idx="59">
                  <c:v>0.88562849179084979</c:v>
                </c:pt>
                <c:pt idx="60">
                  <c:v>0.88562849179084979</c:v>
                </c:pt>
                <c:pt idx="61">
                  <c:v>0.88562849179084979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61-47CD-8AD8-AB3044826B71}"/>
            </c:ext>
          </c:extLst>
        </c:ser>
        <c:ser>
          <c:idx val="1"/>
          <c:order val="1"/>
          <c:tx>
            <c:v>Method 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Calcs!$N$3:$N$64</c:f>
              <c:numCache>
                <c:formatCode>0%</c:formatCode>
                <c:ptCount val="62"/>
                <c:pt idx="0">
                  <c:v>0.53481840028324623</c:v>
                </c:pt>
                <c:pt idx="1">
                  <c:v>0.54010232198117603</c:v>
                </c:pt>
                <c:pt idx="2">
                  <c:v>0.54530978903700045</c:v>
                </c:pt>
                <c:pt idx="3">
                  <c:v>0.55044190769578527</c:v>
                </c:pt>
                <c:pt idx="4">
                  <c:v>0.55549976819600166</c:v>
                </c:pt>
                <c:pt idx="5">
                  <c:v>0.56048444500113892</c:v>
                </c:pt>
                <c:pt idx="6">
                  <c:v>0.56539699702795143</c:v>
                </c:pt>
                <c:pt idx="7">
                  <c:v>0.57023846787141075</c:v>
                </c:pt>
                <c:pt idx="8">
                  <c:v>0.57500988602640202</c:v>
                </c:pt>
                <c:pt idx="9">
                  <c:v>0.57971226510620721</c:v>
                </c:pt>
                <c:pt idx="10">
                  <c:v>0.58434660405783767</c:v>
                </c:pt>
                <c:pt idx="11">
                  <c:v>0.58891388737424166</c:v>
                </c:pt>
                <c:pt idx="12">
                  <c:v>0.59341508530344422</c:v>
                </c:pt>
                <c:pt idx="13">
                  <c:v>0.59785115405466283</c:v>
                </c:pt>
                <c:pt idx="14">
                  <c:v>0.6022230360014349</c:v>
                </c:pt>
                <c:pt idx="15">
                  <c:v>0.6065316598818169</c:v>
                </c:pt>
                <c:pt idx="16">
                  <c:v>0.61077794099567551</c:v>
                </c:pt>
                <c:pt idx="17">
                  <c:v>0.61496278139913019</c:v>
                </c:pt>
                <c:pt idx="18">
                  <c:v>0.61908707009618202</c:v>
                </c:pt>
                <c:pt idx="19">
                  <c:v>0.6231516832275642</c:v>
                </c:pt>
                <c:pt idx="20">
                  <c:v>0.62715748425687101</c:v>
                </c:pt>
                <c:pt idx="21">
                  <c:v>0.63110532415398257</c:v>
                </c:pt>
                <c:pt idx="22">
                  <c:v>0.63499604157584233</c:v>
                </c:pt>
                <c:pt idx="23">
                  <c:v>0.6388304630446161</c:v>
                </c:pt>
                <c:pt idx="24">
                  <c:v>0.64260940312327075</c:v>
                </c:pt>
                <c:pt idx="25">
                  <c:v>0.64633366458862096</c:v>
                </c:pt>
                <c:pt idx="26">
                  <c:v>0.65000403860186295</c:v>
                </c:pt>
                <c:pt idx="27">
                  <c:v>0.65362130487664527</c:v>
                </c:pt>
                <c:pt idx="28">
                  <c:v>0.65718623184470648</c:v>
                </c:pt>
                <c:pt idx="29">
                  <c:v>0.66069957681911728</c:v>
                </c:pt>
                <c:pt idx="30">
                  <c:v>0.66416208615515726</c:v>
                </c:pt>
                <c:pt idx="31">
                  <c:v>0.66757449540887071</c:v>
                </c:pt>
                <c:pt idx="32">
                  <c:v>0.67093752949332042</c:v>
                </c:pt>
                <c:pt idx="33">
                  <c:v>0.6742519028325864</c:v>
                </c:pt>
                <c:pt idx="34">
                  <c:v>0.67751831951353292</c:v>
                </c:pt>
                <c:pt idx="35">
                  <c:v>0.68073747343537949</c:v>
                </c:pt>
                <c:pt idx="36">
                  <c:v>0.68391004845711212</c:v>
                </c:pt>
                <c:pt idx="37">
                  <c:v>0.68703671854275628</c:v>
                </c:pt>
                <c:pt idx="38">
                  <c:v>0.69011814790455073</c:v>
                </c:pt>
                <c:pt idx="39">
                  <c:v>0.69315499114404944</c:v>
                </c:pt>
                <c:pt idx="40">
                  <c:v>0.69614789339117844</c:v>
                </c:pt>
                <c:pt idx="41">
                  <c:v>0.69909749044128877</c:v>
                </c:pt>
                <c:pt idx="42">
                  <c:v>0.70200440889021709</c:v>
                </c:pt>
                <c:pt idx="43">
                  <c:v>0.70486926626739843</c:v>
                </c:pt>
                <c:pt idx="44">
                  <c:v>0.70769267116705026</c:v>
                </c:pt>
                <c:pt idx="45">
                  <c:v>0.71047522337745594</c:v>
                </c:pt>
                <c:pt idx="46">
                  <c:v>0.71321751400838562</c:v>
                </c:pt>
                <c:pt idx="47">
                  <c:v>0.71592012561666452</c:v>
                </c:pt>
                <c:pt idx="48">
                  <c:v>0.71858363232992928</c:v>
                </c:pt>
                <c:pt idx="49">
                  <c:v>0.72120859996859255</c:v>
                </c:pt>
                <c:pt idx="50">
                  <c:v>0.72379558616604045</c:v>
                </c:pt>
                <c:pt idx="51">
                  <c:v>0.72634514048709731</c:v>
                </c:pt>
                <c:pt idx="52">
                  <c:v>0.72885780454476856</c:v>
                </c:pt>
                <c:pt idx="53">
                  <c:v>0.73133411211529964</c:v>
                </c:pt>
                <c:pt idx="54">
                  <c:v>0.73377458925156769</c:v>
                </c:pt>
                <c:pt idx="55">
                  <c:v>0.73617975439483474</c:v>
                </c:pt>
                <c:pt idx="56">
                  <c:v>0.7385501184848785</c:v>
                </c:pt>
                <c:pt idx="57">
                  <c:v>0.74088618506853887</c:v>
                </c:pt>
                <c:pt idx="58">
                  <c:v>0.74318845040668535</c:v>
                </c:pt>
                <c:pt idx="59">
                  <c:v>0.74545740357964019</c:v>
                </c:pt>
                <c:pt idx="60">
                  <c:v>0.7476935265910778</c:v>
                </c:pt>
                <c:pt idx="61">
                  <c:v>0.74989729447041453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61-47CD-8AD8-AB3044826B71}"/>
            </c:ext>
          </c:extLst>
        </c:ser>
        <c:ser>
          <c:idx val="2"/>
          <c:order val="2"/>
          <c:tx>
            <c:v>Method 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Calcs!$P$3:$P$64</c:f>
              <c:numCache>
                <c:formatCode>0.00%</c:formatCode>
                <c:ptCount val="62"/>
                <c:pt idx="0">
                  <c:v>0.34053849734391478</c:v>
                </c:pt>
                <c:pt idx="1">
                  <c:v>0.34952098916839919</c:v>
                </c:pt>
                <c:pt idx="2">
                  <c:v>0.35861157158959012</c:v>
                </c:pt>
                <c:pt idx="3">
                  <c:v>0.36780489953317308</c:v>
                </c:pt>
                <c:pt idx="4">
                  <c:v>0.37709534238127712</c:v>
                </c:pt>
                <c:pt idx="5">
                  <c:v>0.38647699499806659</c:v>
                </c:pt>
                <c:pt idx="6">
                  <c:v>0.39594369033108567</c:v>
                </c:pt>
                <c:pt idx="7">
                  <c:v>0.40548901355077183</c:v>
                </c:pt>
                <c:pt idx="8">
                  <c:v>0.41510631767567779</c:v>
                </c:pt>
                <c:pt idx="9">
                  <c:v>0.42478874061620336</c:v>
                </c:pt>
                <c:pt idx="10">
                  <c:v>0.43452922355524226</c:v>
                </c:pt>
                <c:pt idx="11">
                  <c:v>0.44432053057013809</c:v>
                </c:pt>
                <c:pt idx="12">
                  <c:v>0.45415526938724038</c:v>
                </c:pt>
                <c:pt idx="13">
                  <c:v>0.46402591314804564</c:v>
                </c:pt>
                <c:pt idx="14">
                  <c:v>0.47392482305480615</c:v>
                </c:pt>
                <c:pt idx="15">
                  <c:v>0.483844271753751</c:v>
                </c:pt>
                <c:pt idx="16">
                  <c:v>0.49377646730568597</c:v>
                </c:pt>
                <c:pt idx="17">
                  <c:v>0.50371357758716639</c:v>
                </c:pt>
                <c:pt idx="18">
                  <c:v>0.51364775496047443</c:v>
                </c:pt>
                <c:pt idx="19">
                  <c:v>0.5235711610475493</c:v>
                </c:pt>
                <c:pt idx="20">
                  <c:v>0.53347599144187907</c:v>
                </c:pt>
                <c:pt idx="21">
                  <c:v>0.54335450019298381</c:v>
                </c:pt>
                <c:pt idx="22">
                  <c:v>0.55319902390081677</c:v>
                </c:pt>
                <c:pt idx="23">
                  <c:v>0.56300200526182009</c:v>
                </c:pt>
                <c:pt idx="24">
                  <c:v>0.57275601591459402</c:v>
                </c:pt>
                <c:pt idx="25">
                  <c:v>0.58245377844108903</c:v>
                </c:pt>
                <c:pt idx="26">
                  <c:v>0.59208818738855473</c:v>
                </c:pt>
                <c:pt idx="27">
                  <c:v>0.60165232918836664</c:v>
                </c:pt>
                <c:pt idx="28">
                  <c:v>0.61113950085977187</c:v>
                </c:pt>
                <c:pt idx="29">
                  <c:v>0.62054322739959711</c:v>
                </c:pt>
                <c:pt idx="30">
                  <c:v>0.62985727777269462</c:v>
                </c:pt>
                <c:pt idx="31">
                  <c:v>0.63907567943229193</c:v>
                </c:pt>
                <c:pt idx="32">
                  <c:v>0.64819273131400956</c:v>
                </c:pt>
                <c:pt idx="33">
                  <c:v>0.65720301526221969</c:v>
                </c:pt>
                <c:pt idx="34">
                  <c:v>0.66610140586212818</c:v>
                </c:pt>
                <c:pt idx="35">
                  <c:v>0.67488307866544728</c:v>
                </c:pt>
                <c:pt idx="36">
                  <c:v>0.68354351681160508</c:v>
                </c:pt>
                <c:pt idx="37">
                  <c:v>0.69207851605976722</c:v>
                </c:pt>
                <c:pt idx="38">
                  <c:v>0.70048418825966219</c:v>
                </c:pt>
                <c:pt idx="39">
                  <c:v>0.70875696330089311</c:v>
                </c:pt>
                <c:pt idx="40">
                  <c:v>0.71689358959114713</c:v>
                </c:pt>
                <c:pt idx="41">
                  <c:v>0.72489113312339315</c:v>
                </c:pt>
                <c:pt idx="42">
                  <c:v>0.73274697520056598</c:v>
                </c:pt>
                <c:pt idx="43">
                  <c:v>0.74045880889359827</c:v>
                </c:pt>
                <c:pt idx="44">
                  <c:v>0.74802463431470678</c:v>
                </c:pt>
                <c:pt idx="45">
                  <c:v>0.75544275279270612</c:v>
                </c:pt>
                <c:pt idx="46">
                  <c:v>0.76271176004085606</c:v>
                </c:pt>
                <c:pt idx="47">
                  <c:v>0.76983053841021742</c:v>
                </c:pt>
                <c:pt idx="48">
                  <c:v>0.77679824832300182</c:v>
                </c:pt>
                <c:pt idx="49">
                  <c:v>0.78361431898077882</c:v>
                </c:pt>
                <c:pt idx="50">
                  <c:v>0.79027843844184953</c:v>
                </c:pt>
                <c:pt idx="51">
                  <c:v>0.79679054316072373</c:v>
                </c:pt>
                <c:pt idx="52">
                  <c:v>0.80315080708035458</c:v>
                </c:pt>
                <c:pt idx="53">
                  <c:v>0.80935963036495617</c:v>
                </c:pt>
                <c:pt idx="54">
                  <c:v>0.81541762785767802</c:v>
                </c:pt>
                <c:pt idx="55">
                  <c:v>0.82132561734341492</c:v>
                </c:pt>
                <c:pt idx="56">
                  <c:v>0.82708460769258452</c:v>
                </c:pt>
                <c:pt idx="57">
                  <c:v>0.83269578695697311</c:v>
                </c:pt>
                <c:pt idx="58">
                  <c:v>0.83816051048369034</c:v>
                </c:pt>
                <c:pt idx="59">
                  <c:v>0.84348028910815032</c:v>
                </c:pt>
                <c:pt idx="60">
                  <c:v>0.8486567774816951</c:v>
                </c:pt>
                <c:pt idx="61">
                  <c:v>0.85369176258418811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E-49F1-B838-D08E7BEFD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042255"/>
        <c:axId val="2106048079"/>
      </c:lineChart>
      <c:catAx>
        <c:axId val="210604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048079"/>
        <c:crosses val="autoZero"/>
        <c:auto val="1"/>
        <c:lblAlgn val="ctr"/>
        <c:lblOffset val="100"/>
        <c:noMultiLvlLbl val="0"/>
      </c:catAx>
      <c:valAx>
        <c:axId val="21060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04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EV's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055201403290653E-2"/>
                  <c:y val="0.174861775309829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EVSpecifications!$A$6:$A$104</c:f>
              <c:numCache>
                <c:formatCode>General</c:formatCode>
                <c:ptCount val="99"/>
                <c:pt idx="0">
                  <c:v>2008</c:v>
                </c:pt>
                <c:pt idx="1">
                  <c:v>2009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2011</c:v>
                </c:pt>
                <c:pt idx="6">
                  <c:v>2012</c:v>
                </c:pt>
                <c:pt idx="7">
                  <c:v>2012</c:v>
                </c:pt>
                <c:pt idx="8">
                  <c:v>2013</c:v>
                </c:pt>
                <c:pt idx="9">
                  <c:v>2013</c:v>
                </c:pt>
                <c:pt idx="10">
                  <c:v>2013</c:v>
                </c:pt>
                <c:pt idx="11">
                  <c:v>2013</c:v>
                </c:pt>
                <c:pt idx="12">
                  <c:v>2013</c:v>
                </c:pt>
                <c:pt idx="13">
                  <c:v>2013</c:v>
                </c:pt>
                <c:pt idx="14">
                  <c:v>2013</c:v>
                </c:pt>
                <c:pt idx="15">
                  <c:v>2013</c:v>
                </c:pt>
                <c:pt idx="16">
                  <c:v>2014</c:v>
                </c:pt>
                <c:pt idx="17">
                  <c:v>2014</c:v>
                </c:pt>
                <c:pt idx="18">
                  <c:v>2014</c:v>
                </c:pt>
                <c:pt idx="19">
                  <c:v>2014</c:v>
                </c:pt>
                <c:pt idx="20">
                  <c:v>2014</c:v>
                </c:pt>
                <c:pt idx="21">
                  <c:v>2014</c:v>
                </c:pt>
                <c:pt idx="22">
                  <c:v>2014</c:v>
                </c:pt>
                <c:pt idx="23">
                  <c:v>2014</c:v>
                </c:pt>
                <c:pt idx="24">
                  <c:v>2015</c:v>
                </c:pt>
                <c:pt idx="25">
                  <c:v>2015</c:v>
                </c:pt>
                <c:pt idx="26">
                  <c:v>2015</c:v>
                </c:pt>
                <c:pt idx="27">
                  <c:v>2015</c:v>
                </c:pt>
                <c:pt idx="28">
                  <c:v>2015</c:v>
                </c:pt>
                <c:pt idx="29">
                  <c:v>2015</c:v>
                </c:pt>
                <c:pt idx="30">
                  <c:v>2015</c:v>
                </c:pt>
                <c:pt idx="31">
                  <c:v>2015</c:v>
                </c:pt>
                <c:pt idx="32">
                  <c:v>2016</c:v>
                </c:pt>
                <c:pt idx="33">
                  <c:v>2016</c:v>
                </c:pt>
                <c:pt idx="34">
                  <c:v>2016</c:v>
                </c:pt>
                <c:pt idx="35">
                  <c:v>2016</c:v>
                </c:pt>
                <c:pt idx="36">
                  <c:v>2016</c:v>
                </c:pt>
                <c:pt idx="37">
                  <c:v>2016</c:v>
                </c:pt>
                <c:pt idx="38">
                  <c:v>2016</c:v>
                </c:pt>
                <c:pt idx="39">
                  <c:v>2016</c:v>
                </c:pt>
                <c:pt idx="40">
                  <c:v>2016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2018</c:v>
                </c:pt>
                <c:pt idx="51">
                  <c:v>2018</c:v>
                </c:pt>
                <c:pt idx="52">
                  <c:v>2018</c:v>
                </c:pt>
                <c:pt idx="53">
                  <c:v>2018</c:v>
                </c:pt>
                <c:pt idx="54">
                  <c:v>2018</c:v>
                </c:pt>
                <c:pt idx="55">
                  <c:v>2018</c:v>
                </c:pt>
                <c:pt idx="56">
                  <c:v>2018</c:v>
                </c:pt>
                <c:pt idx="57">
                  <c:v>2018</c:v>
                </c:pt>
                <c:pt idx="58">
                  <c:v>2018</c:v>
                </c:pt>
                <c:pt idx="59">
                  <c:v>2018</c:v>
                </c:pt>
                <c:pt idx="60">
                  <c:v>2019</c:v>
                </c:pt>
                <c:pt idx="61">
                  <c:v>2019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2019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2020</c:v>
                </c:pt>
                <c:pt idx="73">
                  <c:v>2020</c:v>
                </c:pt>
                <c:pt idx="74">
                  <c:v>2020</c:v>
                </c:pt>
                <c:pt idx="75">
                  <c:v>2020</c:v>
                </c:pt>
                <c:pt idx="76">
                  <c:v>2020</c:v>
                </c:pt>
                <c:pt idx="77">
                  <c:v>2020</c:v>
                </c:pt>
                <c:pt idx="78">
                  <c:v>2020</c:v>
                </c:pt>
                <c:pt idx="79">
                  <c:v>2020</c:v>
                </c:pt>
                <c:pt idx="80">
                  <c:v>2020</c:v>
                </c:pt>
                <c:pt idx="81">
                  <c:v>2020</c:v>
                </c:pt>
                <c:pt idx="82">
                  <c:v>2020</c:v>
                </c:pt>
                <c:pt idx="83">
                  <c:v>2020</c:v>
                </c:pt>
                <c:pt idx="84">
                  <c:v>2021</c:v>
                </c:pt>
                <c:pt idx="85">
                  <c:v>2021</c:v>
                </c:pt>
                <c:pt idx="86">
                  <c:v>2021</c:v>
                </c:pt>
                <c:pt idx="87">
                  <c:v>2021</c:v>
                </c:pt>
                <c:pt idx="88">
                  <c:v>2021</c:v>
                </c:pt>
                <c:pt idx="89">
                  <c:v>2021</c:v>
                </c:pt>
                <c:pt idx="90">
                  <c:v>2021</c:v>
                </c:pt>
                <c:pt idx="91">
                  <c:v>2021</c:v>
                </c:pt>
                <c:pt idx="92">
                  <c:v>2022</c:v>
                </c:pt>
                <c:pt idx="93">
                  <c:v>2022</c:v>
                </c:pt>
                <c:pt idx="94">
                  <c:v>2022</c:v>
                </c:pt>
                <c:pt idx="95">
                  <c:v>2022</c:v>
                </c:pt>
                <c:pt idx="96">
                  <c:v>2022</c:v>
                </c:pt>
                <c:pt idx="97">
                  <c:v>2022</c:v>
                </c:pt>
                <c:pt idx="98">
                  <c:v>2022</c:v>
                </c:pt>
              </c:numCache>
            </c:numRef>
          </c:xVal>
          <c:yVal>
            <c:numRef>
              <c:f>EVSpecifications!$L$6:$L$104</c:f>
              <c:numCache>
                <c:formatCode>0.00</c:formatCode>
                <c:ptCount val="99"/>
                <c:pt idx="0">
                  <c:v>22.635408245755858</c:v>
                </c:pt>
                <c:pt idx="1">
                  <c:v>26.677445432497976</c:v>
                </c:pt>
                <c:pt idx="2">
                  <c:v>26.677445432497976</c:v>
                </c:pt>
                <c:pt idx="3">
                  <c:v>26.677445432497976</c:v>
                </c:pt>
                <c:pt idx="4">
                  <c:v>22.034996759559302</c:v>
                </c:pt>
                <c:pt idx="5">
                  <c:v>22.353714661406972</c:v>
                </c:pt>
                <c:pt idx="6">
                  <c:v>18.095238095238095</c:v>
                </c:pt>
                <c:pt idx="7">
                  <c:v>22.034996759559302</c:v>
                </c:pt>
                <c:pt idx="8">
                  <c:v>18.095238095238095</c:v>
                </c:pt>
                <c:pt idx="9">
                  <c:v>17.508754377188595</c:v>
                </c:pt>
                <c:pt idx="10">
                  <c:v>18.009004502251123</c:v>
                </c:pt>
                <c:pt idx="11">
                  <c:v>18.026565464895636</c:v>
                </c:pt>
                <c:pt idx="12">
                  <c:v>18.026565464895636</c:v>
                </c:pt>
                <c:pt idx="13">
                  <c:v>22.772940388479569</c:v>
                </c:pt>
                <c:pt idx="14">
                  <c:v>16.00573738733117</c:v>
                </c:pt>
                <c:pt idx="15">
                  <c:v>21.402214022140221</c:v>
                </c:pt>
                <c:pt idx="16">
                  <c:v>18.095238095238095</c:v>
                </c:pt>
                <c:pt idx="17">
                  <c:v>18.026565464895636</c:v>
                </c:pt>
                <c:pt idx="18">
                  <c:v>18.026565464895636</c:v>
                </c:pt>
                <c:pt idx="19">
                  <c:v>17.508754377188595</c:v>
                </c:pt>
                <c:pt idx="20">
                  <c:v>16.88138605064416</c:v>
                </c:pt>
                <c:pt idx="21">
                  <c:v>25.10460251046025</c:v>
                </c:pt>
                <c:pt idx="22">
                  <c:v>20.802377414561661</c:v>
                </c:pt>
                <c:pt idx="23">
                  <c:v>22.880215343203229</c:v>
                </c:pt>
                <c:pt idx="24">
                  <c:v>18.095238095238095</c:v>
                </c:pt>
                <c:pt idx="25">
                  <c:v>15.992892047978676</c:v>
                </c:pt>
                <c:pt idx="26">
                  <c:v>17.508754377188595</c:v>
                </c:pt>
                <c:pt idx="27">
                  <c:v>18.393030009680544</c:v>
                </c:pt>
                <c:pt idx="28">
                  <c:v>15.992892047978676</c:v>
                </c:pt>
                <c:pt idx="29">
                  <c:v>25.10460251046025</c:v>
                </c:pt>
                <c:pt idx="30">
                  <c:v>21.538461538461537</c:v>
                </c:pt>
                <c:pt idx="31">
                  <c:v>21.447721179624665</c:v>
                </c:pt>
                <c:pt idx="32">
                  <c:v>16.773556980759743</c:v>
                </c:pt>
                <c:pt idx="33">
                  <c:v>15.78687715836211</c:v>
                </c:pt>
                <c:pt idx="34">
                  <c:v>15.548645046645936</c:v>
                </c:pt>
                <c:pt idx="35">
                  <c:v>15.006821282401093</c:v>
                </c:pt>
                <c:pt idx="36">
                  <c:v>15.306122448979593</c:v>
                </c:pt>
                <c:pt idx="37">
                  <c:v>13.394725826705736</c:v>
                </c:pt>
                <c:pt idx="38">
                  <c:v>25.10460251046025</c:v>
                </c:pt>
                <c:pt idx="39">
                  <c:v>21.538461538461537</c:v>
                </c:pt>
                <c:pt idx="40">
                  <c:v>22.140221402214021</c:v>
                </c:pt>
                <c:pt idx="41">
                  <c:v>15.40216771249287</c:v>
                </c:pt>
                <c:pt idx="42">
                  <c:v>15.618027666220437</c:v>
                </c:pt>
                <c:pt idx="43">
                  <c:v>16.280217069560926</c:v>
                </c:pt>
                <c:pt idx="44">
                  <c:v>16.773556980759743</c:v>
                </c:pt>
                <c:pt idx="45">
                  <c:v>13.394725826705736</c:v>
                </c:pt>
                <c:pt idx="46">
                  <c:v>15.681544028950542</c:v>
                </c:pt>
                <c:pt idx="47">
                  <c:v>23.293172690763051</c:v>
                </c:pt>
                <c:pt idx="48">
                  <c:v>17.23076923076923</c:v>
                </c:pt>
                <c:pt idx="49">
                  <c:v>21.447721179624665</c:v>
                </c:pt>
                <c:pt idx="50">
                  <c:v>15.306122448979593</c:v>
                </c:pt>
                <c:pt idx="51">
                  <c:v>15.618027666220437</c:v>
                </c:pt>
                <c:pt idx="52">
                  <c:v>15.701136978884678</c:v>
                </c:pt>
                <c:pt idx="53">
                  <c:v>16.148325358851675</c:v>
                </c:pt>
                <c:pt idx="54">
                  <c:v>16.083634901487734</c:v>
                </c:pt>
                <c:pt idx="55">
                  <c:v>23.715415019762847</c:v>
                </c:pt>
                <c:pt idx="56">
                  <c:v>23.293172690763051</c:v>
                </c:pt>
                <c:pt idx="57">
                  <c:v>17.23076923076923</c:v>
                </c:pt>
                <c:pt idx="58">
                  <c:v>8.1300813008130088</c:v>
                </c:pt>
                <c:pt idx="59">
                  <c:v>20.584329349269588</c:v>
                </c:pt>
                <c:pt idx="60">
                  <c:v>16.513056835637482</c:v>
                </c:pt>
                <c:pt idx="61">
                  <c:v>13.544018058690746</c:v>
                </c:pt>
                <c:pt idx="62">
                  <c:v>15.701136978884678</c:v>
                </c:pt>
                <c:pt idx="63">
                  <c:v>15.860105734038227</c:v>
                </c:pt>
                <c:pt idx="64">
                  <c:v>16.139044072004967</c:v>
                </c:pt>
                <c:pt idx="65">
                  <c:v>10.522088353413654</c:v>
                </c:pt>
                <c:pt idx="66">
                  <c:v>10.481927710843372</c:v>
                </c:pt>
                <c:pt idx="67">
                  <c:v>23.255813953488371</c:v>
                </c:pt>
                <c:pt idx="68">
                  <c:v>22.304832713754646</c:v>
                </c:pt>
                <c:pt idx="69">
                  <c:v>17.945544554455445</c:v>
                </c:pt>
                <c:pt idx="70">
                  <c:v>13.388429752066115</c:v>
                </c:pt>
                <c:pt idx="71">
                  <c:v>12.608695652173914</c:v>
                </c:pt>
                <c:pt idx="72">
                  <c:v>15.618027666220437</c:v>
                </c:pt>
                <c:pt idx="73">
                  <c:v>14.8975791433892</c:v>
                </c:pt>
                <c:pt idx="74">
                  <c:v>15.159718462371414</c:v>
                </c:pt>
                <c:pt idx="75">
                  <c:v>13.092550790067721</c:v>
                </c:pt>
                <c:pt idx="76">
                  <c:v>16.513056835637482</c:v>
                </c:pt>
                <c:pt idx="77">
                  <c:v>9.113924050632912</c:v>
                </c:pt>
                <c:pt idx="78">
                  <c:v>8.9959839357429701</c:v>
                </c:pt>
                <c:pt idx="79">
                  <c:v>11.801801801801801</c:v>
                </c:pt>
                <c:pt idx="80">
                  <c:v>10.587382160986222</c:v>
                </c:pt>
                <c:pt idx="81">
                  <c:v>17.945544554455445</c:v>
                </c:pt>
                <c:pt idx="82">
                  <c:v>9.3159609120521178</c:v>
                </c:pt>
                <c:pt idx="83">
                  <c:v>20.276497695852534</c:v>
                </c:pt>
                <c:pt idx="84">
                  <c:v>16.129032258064516</c:v>
                </c:pt>
                <c:pt idx="85">
                  <c:v>13.47978032950574</c:v>
                </c:pt>
                <c:pt idx="86">
                  <c:v>13.440860215053762</c:v>
                </c:pt>
                <c:pt idx="87">
                  <c:v>15.618027666220437</c:v>
                </c:pt>
                <c:pt idx="88">
                  <c:v>13.092550790067721</c:v>
                </c:pt>
                <c:pt idx="89">
                  <c:v>17.945544554455445</c:v>
                </c:pt>
                <c:pt idx="90">
                  <c:v>17.945544554455445</c:v>
                </c:pt>
                <c:pt idx="91">
                  <c:v>9.3159609120521178</c:v>
                </c:pt>
                <c:pt idx="92">
                  <c:v>9.4262295081967213</c:v>
                </c:pt>
                <c:pt idx="93">
                  <c:v>10.480349344978166</c:v>
                </c:pt>
                <c:pt idx="94">
                  <c:v>9.4117647058823533</c:v>
                </c:pt>
                <c:pt idx="95">
                  <c:v>9.221311475409836</c:v>
                </c:pt>
                <c:pt idx="96">
                  <c:v>17.813267813267814</c:v>
                </c:pt>
                <c:pt idx="97">
                  <c:v>17.813267813267814</c:v>
                </c:pt>
                <c:pt idx="98">
                  <c:v>17.813267813267814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C-459C-B8C5-33028B088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338728"/>
        <c:axId val="745336432"/>
      </c:scatterChart>
      <c:valAx>
        <c:axId val="74533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36432"/>
        <c:crosses val="autoZero"/>
        <c:crossBetween val="midCat"/>
      </c:valAx>
      <c:valAx>
        <c:axId val="74533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3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21562890883717"/>
                  <c:y val="1.30754024820910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EVSpecifications!$A$5:$A$104</c:f>
              <c:numCache>
                <c:formatCode>General</c:formatCode>
                <c:ptCount val="100"/>
                <c:pt idx="0">
                  <c:v>1966</c:v>
                </c:pt>
                <c:pt idx="1">
                  <c:v>2008</c:v>
                </c:pt>
                <c:pt idx="2">
                  <c:v>2009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2011</c:v>
                </c:pt>
                <c:pt idx="7">
                  <c:v>2012</c:v>
                </c:pt>
                <c:pt idx="8">
                  <c:v>2012</c:v>
                </c:pt>
                <c:pt idx="9">
                  <c:v>2013</c:v>
                </c:pt>
                <c:pt idx="10">
                  <c:v>2013</c:v>
                </c:pt>
                <c:pt idx="11">
                  <c:v>2013</c:v>
                </c:pt>
                <c:pt idx="12">
                  <c:v>2013</c:v>
                </c:pt>
                <c:pt idx="13">
                  <c:v>2013</c:v>
                </c:pt>
                <c:pt idx="14">
                  <c:v>2013</c:v>
                </c:pt>
                <c:pt idx="15">
                  <c:v>2013</c:v>
                </c:pt>
                <c:pt idx="16">
                  <c:v>2013</c:v>
                </c:pt>
                <c:pt idx="17">
                  <c:v>2014</c:v>
                </c:pt>
                <c:pt idx="18">
                  <c:v>2014</c:v>
                </c:pt>
                <c:pt idx="19">
                  <c:v>2014</c:v>
                </c:pt>
                <c:pt idx="20">
                  <c:v>2014</c:v>
                </c:pt>
                <c:pt idx="21">
                  <c:v>2014</c:v>
                </c:pt>
                <c:pt idx="22">
                  <c:v>2014</c:v>
                </c:pt>
                <c:pt idx="23">
                  <c:v>2014</c:v>
                </c:pt>
                <c:pt idx="24">
                  <c:v>2014</c:v>
                </c:pt>
                <c:pt idx="25">
                  <c:v>2015</c:v>
                </c:pt>
                <c:pt idx="26">
                  <c:v>2015</c:v>
                </c:pt>
                <c:pt idx="27">
                  <c:v>2015</c:v>
                </c:pt>
                <c:pt idx="28">
                  <c:v>2015</c:v>
                </c:pt>
                <c:pt idx="29">
                  <c:v>2015</c:v>
                </c:pt>
                <c:pt idx="30">
                  <c:v>2015</c:v>
                </c:pt>
                <c:pt idx="31">
                  <c:v>2015</c:v>
                </c:pt>
                <c:pt idx="32">
                  <c:v>2015</c:v>
                </c:pt>
                <c:pt idx="33">
                  <c:v>2016</c:v>
                </c:pt>
                <c:pt idx="34">
                  <c:v>2016</c:v>
                </c:pt>
                <c:pt idx="35">
                  <c:v>2016</c:v>
                </c:pt>
                <c:pt idx="36">
                  <c:v>2016</c:v>
                </c:pt>
                <c:pt idx="37">
                  <c:v>2016</c:v>
                </c:pt>
                <c:pt idx="38">
                  <c:v>2016</c:v>
                </c:pt>
                <c:pt idx="39">
                  <c:v>2016</c:v>
                </c:pt>
                <c:pt idx="40">
                  <c:v>2016</c:v>
                </c:pt>
                <c:pt idx="41">
                  <c:v>2016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2018</c:v>
                </c:pt>
                <c:pt idx="52">
                  <c:v>2018</c:v>
                </c:pt>
                <c:pt idx="53">
                  <c:v>2018</c:v>
                </c:pt>
                <c:pt idx="54">
                  <c:v>2018</c:v>
                </c:pt>
                <c:pt idx="55">
                  <c:v>2018</c:v>
                </c:pt>
                <c:pt idx="56">
                  <c:v>2018</c:v>
                </c:pt>
                <c:pt idx="57">
                  <c:v>2018</c:v>
                </c:pt>
                <c:pt idx="58">
                  <c:v>2018</c:v>
                </c:pt>
                <c:pt idx="59">
                  <c:v>2018</c:v>
                </c:pt>
                <c:pt idx="60">
                  <c:v>2018</c:v>
                </c:pt>
                <c:pt idx="61">
                  <c:v>2019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2019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2020</c:v>
                </c:pt>
                <c:pt idx="74">
                  <c:v>2020</c:v>
                </c:pt>
                <c:pt idx="75">
                  <c:v>2020</c:v>
                </c:pt>
                <c:pt idx="76">
                  <c:v>2020</c:v>
                </c:pt>
                <c:pt idx="77">
                  <c:v>2020</c:v>
                </c:pt>
                <c:pt idx="78">
                  <c:v>2020</c:v>
                </c:pt>
                <c:pt idx="79">
                  <c:v>2020</c:v>
                </c:pt>
                <c:pt idx="80">
                  <c:v>2020</c:v>
                </c:pt>
                <c:pt idx="81">
                  <c:v>2020</c:v>
                </c:pt>
                <c:pt idx="82">
                  <c:v>2020</c:v>
                </c:pt>
                <c:pt idx="83">
                  <c:v>2020</c:v>
                </c:pt>
                <c:pt idx="84">
                  <c:v>2020</c:v>
                </c:pt>
                <c:pt idx="85">
                  <c:v>2021</c:v>
                </c:pt>
                <c:pt idx="86">
                  <c:v>2021</c:v>
                </c:pt>
                <c:pt idx="87">
                  <c:v>2021</c:v>
                </c:pt>
                <c:pt idx="88">
                  <c:v>2021</c:v>
                </c:pt>
                <c:pt idx="89">
                  <c:v>2021</c:v>
                </c:pt>
                <c:pt idx="90">
                  <c:v>2021</c:v>
                </c:pt>
                <c:pt idx="91">
                  <c:v>2021</c:v>
                </c:pt>
                <c:pt idx="92">
                  <c:v>2021</c:v>
                </c:pt>
                <c:pt idx="93">
                  <c:v>2022</c:v>
                </c:pt>
                <c:pt idx="94">
                  <c:v>2022</c:v>
                </c:pt>
                <c:pt idx="95">
                  <c:v>2022</c:v>
                </c:pt>
                <c:pt idx="96">
                  <c:v>2022</c:v>
                </c:pt>
                <c:pt idx="97">
                  <c:v>2022</c:v>
                </c:pt>
                <c:pt idx="98">
                  <c:v>2022</c:v>
                </c:pt>
                <c:pt idx="99">
                  <c:v>2022</c:v>
                </c:pt>
              </c:numCache>
            </c:numRef>
          </c:xVal>
          <c:yVal>
            <c:numRef>
              <c:f>EVSpecifications!$M$5:$M$104</c:f>
              <c:numCache>
                <c:formatCode>0.00</c:formatCode>
                <c:ptCount val="100"/>
                <c:pt idx="0">
                  <c:v>1.7857142857142858</c:v>
                </c:pt>
                <c:pt idx="1">
                  <c:v>3.5714285714285716</c:v>
                </c:pt>
                <c:pt idx="2">
                  <c:v>3.0303030303030303</c:v>
                </c:pt>
                <c:pt idx="3">
                  <c:v>3.0303030303030303</c:v>
                </c:pt>
                <c:pt idx="4">
                  <c:v>3.0303030303030303</c:v>
                </c:pt>
                <c:pt idx="5">
                  <c:v>2.9411764705882355</c:v>
                </c:pt>
                <c:pt idx="6">
                  <c:v>2.9411764705882355</c:v>
                </c:pt>
                <c:pt idx="7">
                  <c:v>2.6315789473684212</c:v>
                </c:pt>
                <c:pt idx="8">
                  <c:v>2.9411764705882355</c:v>
                </c:pt>
                <c:pt idx="9">
                  <c:v>2.6315789473684212</c:v>
                </c:pt>
                <c:pt idx="10">
                  <c:v>2.8571428571428572</c:v>
                </c:pt>
                <c:pt idx="11">
                  <c:v>2.7777777777777777</c:v>
                </c:pt>
                <c:pt idx="12">
                  <c:v>2.6315789473684212</c:v>
                </c:pt>
                <c:pt idx="13">
                  <c:v>2.6315789473684212</c:v>
                </c:pt>
                <c:pt idx="14">
                  <c:v>2.9411764705882355</c:v>
                </c:pt>
                <c:pt idx="15">
                  <c:v>4.255967054794521</c:v>
                </c:pt>
                <c:pt idx="16">
                  <c:v>3.4482758620689653</c:v>
                </c:pt>
                <c:pt idx="17">
                  <c:v>2.6315789473684212</c:v>
                </c:pt>
                <c:pt idx="18">
                  <c:v>2.6315789473684212</c:v>
                </c:pt>
                <c:pt idx="19">
                  <c:v>2.6315789473684212</c:v>
                </c:pt>
                <c:pt idx="20">
                  <c:v>2.8571428571428572</c:v>
                </c:pt>
                <c:pt idx="21">
                  <c:v>2.6315789473684212</c:v>
                </c:pt>
                <c:pt idx="22">
                  <c:v>3.3333333333333335</c:v>
                </c:pt>
                <c:pt idx="23">
                  <c:v>3.5714285714285716</c:v>
                </c:pt>
                <c:pt idx="24">
                  <c:v>2.9411764705882355</c:v>
                </c:pt>
                <c:pt idx="25">
                  <c:v>2.6315789473684212</c:v>
                </c:pt>
                <c:pt idx="26">
                  <c:v>2.7777777777777777</c:v>
                </c:pt>
                <c:pt idx="27">
                  <c:v>2.8571428571428572</c:v>
                </c:pt>
                <c:pt idx="28">
                  <c:v>2.6315789473684212</c:v>
                </c:pt>
                <c:pt idx="29">
                  <c:v>2.7777777777777777</c:v>
                </c:pt>
                <c:pt idx="30">
                  <c:v>3.3333333333333335</c:v>
                </c:pt>
                <c:pt idx="31">
                  <c:v>3.5714285714285716</c:v>
                </c:pt>
                <c:pt idx="32">
                  <c:v>3.125</c:v>
                </c:pt>
                <c:pt idx="33">
                  <c:v>2.9411764705882355</c:v>
                </c:pt>
                <c:pt idx="34">
                  <c:v>3.125</c:v>
                </c:pt>
                <c:pt idx="35">
                  <c:v>2.8571428571428572</c:v>
                </c:pt>
                <c:pt idx="36">
                  <c:v>3.0303030303030303</c:v>
                </c:pt>
                <c:pt idx="37">
                  <c:v>2.7777777777777777</c:v>
                </c:pt>
                <c:pt idx="38">
                  <c:v>3.125</c:v>
                </c:pt>
                <c:pt idx="39">
                  <c:v>3.3333333333333335</c:v>
                </c:pt>
                <c:pt idx="40">
                  <c:v>3.5714285714285716</c:v>
                </c:pt>
                <c:pt idx="41">
                  <c:v>3.3333333333333335</c:v>
                </c:pt>
                <c:pt idx="42">
                  <c:v>3.7037037037037037</c:v>
                </c:pt>
                <c:pt idx="43">
                  <c:v>2.8571428571428572</c:v>
                </c:pt>
                <c:pt idx="44">
                  <c:v>3.0303030303030303</c:v>
                </c:pt>
                <c:pt idx="45">
                  <c:v>2.9411764705882355</c:v>
                </c:pt>
                <c:pt idx="46">
                  <c:v>3.125</c:v>
                </c:pt>
                <c:pt idx="47">
                  <c:v>2.5641025641025643</c:v>
                </c:pt>
                <c:pt idx="48">
                  <c:v>3.4482758620689653</c:v>
                </c:pt>
                <c:pt idx="49">
                  <c:v>3.5714285714285716</c:v>
                </c:pt>
                <c:pt idx="50">
                  <c:v>3.125</c:v>
                </c:pt>
                <c:pt idx="51">
                  <c:v>2.7777777777777777</c:v>
                </c:pt>
                <c:pt idx="52">
                  <c:v>2.8571428571428572</c:v>
                </c:pt>
                <c:pt idx="53">
                  <c:v>3.4482758620689653</c:v>
                </c:pt>
                <c:pt idx="54">
                  <c:v>3.7037037037037037</c:v>
                </c:pt>
                <c:pt idx="55">
                  <c:v>2.5</c:v>
                </c:pt>
                <c:pt idx="56">
                  <c:v>3.3333333333333335</c:v>
                </c:pt>
                <c:pt idx="57">
                  <c:v>3.4482758620689653</c:v>
                </c:pt>
                <c:pt idx="58">
                  <c:v>3.5714285714285716</c:v>
                </c:pt>
                <c:pt idx="59">
                  <c:v>3.1068559500000004</c:v>
                </c:pt>
                <c:pt idx="60">
                  <c:v>3.225806451612903</c:v>
                </c:pt>
                <c:pt idx="61">
                  <c:v>2.3255813953488373</c:v>
                </c:pt>
                <c:pt idx="62">
                  <c:v>3.3333333333333335</c:v>
                </c:pt>
                <c:pt idx="63">
                  <c:v>3.4482758620689653</c:v>
                </c:pt>
                <c:pt idx="64">
                  <c:v>2.5641025641025643</c:v>
                </c:pt>
                <c:pt idx="65">
                  <c:v>3.8461538461538463</c:v>
                </c:pt>
                <c:pt idx="66">
                  <c:v>2.3716457633587789</c:v>
                </c:pt>
                <c:pt idx="67">
                  <c:v>2.3807325287356322</c:v>
                </c:pt>
                <c:pt idx="68">
                  <c:v>3.3333333333333335</c:v>
                </c:pt>
                <c:pt idx="69">
                  <c:v>3.3333333333333335</c:v>
                </c:pt>
                <c:pt idx="70">
                  <c:v>3.4482758620689653</c:v>
                </c:pt>
                <c:pt idx="71">
                  <c:v>3.8356246296296299</c:v>
                </c:pt>
                <c:pt idx="72">
                  <c:v>4.2853185517241377</c:v>
                </c:pt>
                <c:pt idx="73">
                  <c:v>2.8571428571428572</c:v>
                </c:pt>
                <c:pt idx="74">
                  <c:v>4.166666666666667</c:v>
                </c:pt>
                <c:pt idx="75">
                  <c:v>3.5714285714285716</c:v>
                </c:pt>
                <c:pt idx="76">
                  <c:v>3.4482758620689653</c:v>
                </c:pt>
                <c:pt idx="77">
                  <c:v>2.3255813953488373</c:v>
                </c:pt>
                <c:pt idx="78">
                  <c:v>2.8767184722222221</c:v>
                </c:pt>
                <c:pt idx="79">
                  <c:v>2.7739785267857142</c:v>
                </c:pt>
                <c:pt idx="80">
                  <c:v>2.3716457633587789</c:v>
                </c:pt>
                <c:pt idx="81">
                  <c:v>4.255967054794521</c:v>
                </c:pt>
                <c:pt idx="82">
                  <c:v>3.4482758620689653</c:v>
                </c:pt>
                <c:pt idx="83">
                  <c:v>4.3452530769230764</c:v>
                </c:pt>
                <c:pt idx="84">
                  <c:v>2.2727272727272729</c:v>
                </c:pt>
                <c:pt idx="85">
                  <c:v>3.3333333333333335</c:v>
                </c:pt>
                <c:pt idx="86">
                  <c:v>3.7037037037037037</c:v>
                </c:pt>
                <c:pt idx="87">
                  <c:v>2.8571428571428572</c:v>
                </c:pt>
                <c:pt idx="88">
                  <c:v>2.8571428571428572</c:v>
                </c:pt>
                <c:pt idx="89">
                  <c:v>3.4482758620689653</c:v>
                </c:pt>
                <c:pt idx="90">
                  <c:v>3.4482758620689653</c:v>
                </c:pt>
                <c:pt idx="91">
                  <c:v>3.4482758620689653</c:v>
                </c:pt>
                <c:pt idx="92">
                  <c:v>4.3452530769230764</c:v>
                </c:pt>
                <c:pt idx="93">
                  <c:v>2.7016138695652177</c:v>
                </c:pt>
                <c:pt idx="94">
                  <c:v>2.5890466249999999</c:v>
                </c:pt>
                <c:pt idx="95">
                  <c:v>3.1068559500000004</c:v>
                </c:pt>
                <c:pt idx="96">
                  <c:v>2.7616497333333334</c:v>
                </c:pt>
                <c:pt idx="97">
                  <c:v>3.4482758620689653</c:v>
                </c:pt>
                <c:pt idx="98">
                  <c:v>3.4482758620689653</c:v>
                </c:pt>
                <c:pt idx="99">
                  <c:v>3.4482758620689653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2-49A9-8A23-4F1D7BF29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338728"/>
        <c:axId val="745336432"/>
      </c:scatterChart>
      <c:valAx>
        <c:axId val="74533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36432"/>
        <c:crosses val="autoZero"/>
        <c:crossBetween val="midCat"/>
      </c:valAx>
      <c:valAx>
        <c:axId val="74533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3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EV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EVSpecifications!$T$95:$BH$95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EVSpecifications!$T$96:$BH$96</c:f>
              <c:numCache>
                <c:formatCode>0.0%</c:formatCode>
                <c:ptCount val="41"/>
                <c:pt idx="0">
                  <c:v>0</c:v>
                </c:pt>
                <c:pt idx="1">
                  <c:v>0.11561908500255795</c:v>
                </c:pt>
                <c:pt idx="2">
                  <c:v>0.21638508909752838</c:v>
                </c:pt>
                <c:pt idx="3">
                  <c:v>0.30420612297824939</c:v>
                </c:pt>
                <c:pt idx="4">
                  <c:v>0.38074517065756203</c:v>
                </c:pt>
                <c:pt idx="5">
                  <c:v>0.44745157982615319</c:v>
                </c:pt>
                <c:pt idx="6">
                  <c:v>0.50558850678154577</c:v>
                </c:pt>
                <c:pt idx="7">
                  <c:v>0.55625683562644612</c:v>
                </c:pt>
                <c:pt idx="8">
                  <c:v>0.60041602467172839</c:v>
                </c:pt>
                <c:pt idx="9">
                  <c:v>0.63890227479271033</c:v>
                </c:pt>
                <c:pt idx="10">
                  <c:v>0.67244436377572825</c:v>
                </c:pt>
                <c:pt idx="11">
                  <c:v>0.70167744649508956</c:v>
                </c:pt>
                <c:pt idx="12">
                  <c:v>0.72715508224132142</c:v>
                </c:pt>
                <c:pt idx="13">
                  <c:v>0.74935971695087777</c:v>
                </c:pt>
                <c:pt idx="14">
                  <c:v>0.76871181882939543</c:v>
                </c:pt>
                <c:pt idx="15">
                  <c:v>0.78557784036116796</c:v>
                </c:pt>
                <c:pt idx="16">
                  <c:v>0.80027715747389949</c:v>
                </c:pt>
                <c:pt idx="17">
                  <c:v>0.81308811725914609</c:v>
                </c:pt>
                <c:pt idx="18">
                  <c:v>0.82425330876842073</c:v>
                </c:pt>
                <c:pt idx="19">
                  <c:v>0.83398415669305015</c:v>
                </c:pt>
                <c:pt idx="20">
                  <c:v>0.8424649249139633</c:v>
                </c:pt>
                <c:pt idx="21">
                  <c:v>0.84985620573285336</c:v>
                </c:pt>
                <c:pt idx="22">
                  <c:v>0.85629796085699095</c:v>
                </c:pt>
                <c:pt idx="23">
                  <c:v>0.86191217172194745</c:v>
                </c:pt>
                <c:pt idx="24">
                  <c:v>0.86680514933888408</c:v>
                </c:pt>
                <c:pt idx="25">
                  <c:v>0.87106954740581155</c:v>
                </c:pt>
                <c:pt idx="26">
                  <c:v>0.8747861168032004</c:v>
                </c:pt>
                <c:pt idx="27">
                  <c:v>0.87802523469717297</c:v>
                </c:pt>
                <c:pt idx="28">
                  <c:v>0.88084823720546057</c:v>
                </c:pt>
                <c:pt idx="29">
                  <c:v>0.88330858086156128</c:v>
                </c:pt>
                <c:pt idx="30">
                  <c:v>0.88545285487065073</c:v>
                </c:pt>
                <c:pt idx="31">
                  <c:v>0.88732166332537832</c:v>
                </c:pt>
                <c:pt idx="32">
                  <c:v>0.88895039408723842</c:v>
                </c:pt>
                <c:pt idx="33">
                  <c:v>0.89036988889309654</c:v>
                </c:pt>
                <c:pt idx="34">
                  <c:v>0.89160702737604458</c:v>
                </c:pt>
                <c:pt idx="35">
                  <c:v>0.8926852360596369</c:v>
                </c:pt>
                <c:pt idx="36">
                  <c:v>0.89362493196385318</c:v>
                </c:pt>
                <c:pt idx="37">
                  <c:v>0.89444390922292893</c:v>
                </c:pt>
                <c:pt idx="38">
                  <c:v>0.89515767603608021</c:v>
                </c:pt>
                <c:pt idx="39">
                  <c:v>0.89577974833162954</c:v>
                </c:pt>
                <c:pt idx="40">
                  <c:v>0.89632190570538239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3-4C7F-9566-DD0E105F1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42663536"/>
        <c:axId val="542658944"/>
      </c:lineChart>
      <c:catAx>
        <c:axId val="54266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miles/kWh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58944"/>
        <c:crosses val="autoZero"/>
        <c:auto val="1"/>
        <c:lblAlgn val="ctr"/>
        <c:lblOffset val="100"/>
        <c:noMultiLvlLbl val="0"/>
      </c:catAx>
      <c:valAx>
        <c:axId val="5426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EV f-u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6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1584245</xdr:colOff>
      <xdr:row>10</xdr:row>
      <xdr:rowOff>197405</xdr:rowOff>
    </xdr:from>
    <xdr:to>
      <xdr:col>11</xdr:col>
      <xdr:colOff>598170</xdr:colOff>
      <xdr:row>24</xdr:row>
      <xdr:rowOff>108822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CC6668-58F9-A7E3-B154-102D8EDD0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213169</xdr:colOff>
      <xdr:row>13</xdr:row>
      <xdr:rowOff>152400</xdr:rowOff>
    </xdr:from>
    <xdr:to>
      <xdr:col>20</xdr:col>
      <xdr:colOff>55946</xdr:colOff>
      <xdr:row>48</xdr:row>
      <xdr:rowOff>94219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8769" y="2257425"/>
          <a:ext cx="6548377" cy="560919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7</xdr:col>
      <xdr:colOff>438523</xdr:colOff>
      <xdr:row>30</xdr:row>
      <xdr:rowOff>146213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752600"/>
          <a:ext cx="7264773" cy="31624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800100</xdr:colOff>
      <xdr:row>9</xdr:row>
      <xdr:rowOff>0</xdr:rowOff>
    </xdr:from>
    <xdr:to>
      <xdr:col>8</xdr:col>
      <xdr:colOff>208963</xdr:colOff>
      <xdr:row>31</xdr:row>
      <xdr:rowOff>75745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457325"/>
          <a:ext cx="4695238" cy="3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66675</xdr:rowOff>
    </xdr:from>
    <xdr:to>
      <xdr:col>4</xdr:col>
      <xdr:colOff>761395</xdr:colOff>
      <xdr:row>38</xdr:row>
      <xdr:rowOff>142258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2075"/>
          <a:ext cx="4838095" cy="4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10679</xdr:colOff>
      <xdr:row>6</xdr:row>
      <xdr:rowOff>104553</xdr:rowOff>
    </xdr:from>
    <xdr:to>
      <xdr:col>29</xdr:col>
      <xdr:colOff>180921</xdr:colOff>
      <xdr:row>16</xdr:row>
      <xdr:rowOff>80766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72043" y="898303"/>
          <a:ext cx="5625469" cy="1563713"/>
        </a:xfrm>
        <a:prstGeom prst="rect">
          <a:avLst/>
        </a:prstGeom>
      </xdr:spPr>
    </xdr:pic>
    <xdr:clientData/>
  </xdr:twoCellAnchor>
  <xdr:twoCellAnchor editAs="oneCell">
    <xdr:from>
      <xdr:col>20</xdr:col>
      <xdr:colOff>49356</xdr:colOff>
      <xdr:row>18</xdr:row>
      <xdr:rowOff>61191</xdr:rowOff>
    </xdr:from>
    <xdr:to>
      <xdr:col>32</xdr:col>
      <xdr:colOff>1732</xdr:colOff>
      <xdr:row>43</xdr:row>
      <xdr:rowOff>97900</xdr:rowOff>
    </xdr:to>
    <xdr:pic>
      <xdr:nvPicPr>
        <xdr:cNvPr id="3" name="Picture 2" descr="https://global-uploads.webflow.com/5dfd5aca7badfa129f80056c/5e0176b520b96352208cd8c8_eveff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0720" y="2759941"/>
          <a:ext cx="7226011" cy="400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872560</xdr:colOff>
      <xdr:row>17</xdr:row>
      <xdr:rowOff>50346</xdr:rowOff>
    </xdr:from>
    <xdr:to>
      <xdr:col>10</xdr:col>
      <xdr:colOff>1178719</xdr:colOff>
      <xdr:row>47</xdr:row>
      <xdr:rowOff>71436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2274094</xdr:colOff>
      <xdr:row>51</xdr:row>
      <xdr:rowOff>154781</xdr:rowOff>
    </xdr:from>
    <xdr:to>
      <xdr:col>29</xdr:col>
      <xdr:colOff>591908</xdr:colOff>
      <xdr:row>80</xdr:row>
      <xdr:rowOff>80621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130968</xdr:colOff>
      <xdr:row>73</xdr:row>
      <xdr:rowOff>134540</xdr:rowOff>
    </xdr:from>
    <xdr:to>
      <xdr:col>38</xdr:col>
      <xdr:colOff>452437</xdr:colOff>
      <xdr:row>90</xdr:row>
      <xdr:rowOff>44053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505943</xdr:colOff>
      <xdr:row>3</xdr:row>
      <xdr:rowOff>130967</xdr:rowOff>
    </xdr:from>
    <xdr:to>
      <xdr:col>14</xdr:col>
      <xdr:colOff>368151</xdr:colOff>
      <xdr:row>21</xdr:row>
      <xdr:rowOff>149330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3543" y="702467"/>
          <a:ext cx="4739008" cy="34473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jana Sainju" id="{BCF82D8A-88B3-435B-90F8-6E06A25FB05F}" userId="S::as66@calvin.edu::f9efdac4-6eb4-4c96-af09-af458ccf93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1-08-04T09:45:46.70" personId="{BCF82D8A-88B3-435B-90F8-6E06A25FB05F}" id="{21388EA1-FCDF-472F-A021-FE46218A5BC6}">
    <text>kWh/100km</text>
  </threadedComment>
  <threadedComment ref="H64" dT="2021-08-04T10:05:31.37" personId="{BCF82D8A-88B3-435B-90F8-6E06A25FB05F}" id="{CEC4ACCB-D0EF-44E7-9EE7-2D226F4EBC27}">
    <text>kWh/100km</text>
  </threadedComment>
  <threadedComment ref="H71" dT="2021-08-04T10:07:39.80" personId="{BCF82D8A-88B3-435B-90F8-6E06A25FB05F}" id="{52FCAEF9-2EBC-4A5D-938E-7B7173C4A432}">
    <text>kWh/100km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i.org/10.1016/j.triboint.2019.03.02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google.co.uk/books/edition/The_Electric_Car/6EfS0jRFQTkC?hl=en&amp;gbpv=0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vspecifications.com/en/model/7aaf10c" TargetMode="External"/><Relationship Id="rId21" Type="http://schemas.openxmlformats.org/officeDocument/2006/relationships/hyperlink" Target="https://www.evspecifications.com/en/model/bc5896" TargetMode="External"/><Relationship Id="rId42" Type="http://schemas.openxmlformats.org/officeDocument/2006/relationships/hyperlink" Target="https://www.evspecifications.com/en/model/fe9f1" TargetMode="External"/><Relationship Id="rId47" Type="http://schemas.openxmlformats.org/officeDocument/2006/relationships/hyperlink" Target="https://www.evspecifications.com/en/model/135f6" TargetMode="External"/><Relationship Id="rId63" Type="http://schemas.openxmlformats.org/officeDocument/2006/relationships/hyperlink" Target="https://www.evspecifications.com/en/model/f45094" TargetMode="External"/><Relationship Id="rId68" Type="http://schemas.openxmlformats.org/officeDocument/2006/relationships/hyperlink" Target="https://www.evspecifications.com/en/model/7fb453" TargetMode="External"/><Relationship Id="rId84" Type="http://schemas.openxmlformats.org/officeDocument/2006/relationships/hyperlink" Target="https://www.evspecifications.com/en/model/befbc2" TargetMode="External"/><Relationship Id="rId89" Type="http://schemas.openxmlformats.org/officeDocument/2006/relationships/hyperlink" Target="https://www.evspecifications.com/en/model/16f9a7" TargetMode="External"/><Relationship Id="rId16" Type="http://schemas.openxmlformats.org/officeDocument/2006/relationships/hyperlink" Target="https://www.evspecifications.com/en/model/b86423" TargetMode="External"/><Relationship Id="rId11" Type="http://schemas.openxmlformats.org/officeDocument/2006/relationships/hyperlink" Target="https://www.evspecifications.com/en/model/daea4e" TargetMode="External"/><Relationship Id="rId32" Type="http://schemas.openxmlformats.org/officeDocument/2006/relationships/hyperlink" Target="https://www.evspecifications.com/en/model/df90142" TargetMode="External"/><Relationship Id="rId37" Type="http://schemas.openxmlformats.org/officeDocument/2006/relationships/hyperlink" Target="https://www.evspecifications.com/en/model/f420131" TargetMode="External"/><Relationship Id="rId53" Type="http://schemas.openxmlformats.org/officeDocument/2006/relationships/hyperlink" Target="https://www.evspecifications.com/en/model/750a31" TargetMode="External"/><Relationship Id="rId58" Type="http://schemas.openxmlformats.org/officeDocument/2006/relationships/hyperlink" Target="https://www.evspecifications.com/en/model/95aa34" TargetMode="External"/><Relationship Id="rId74" Type="http://schemas.openxmlformats.org/officeDocument/2006/relationships/hyperlink" Target="https://www.evspecifications.com/en/model/abf79d" TargetMode="External"/><Relationship Id="rId79" Type="http://schemas.openxmlformats.org/officeDocument/2006/relationships/hyperlink" Target="https://www.evspecifications.com/en/model/aa4f81" TargetMode="External"/><Relationship Id="rId102" Type="http://schemas.openxmlformats.org/officeDocument/2006/relationships/drawing" Target="../drawings/drawing4.xml"/><Relationship Id="rId5" Type="http://schemas.openxmlformats.org/officeDocument/2006/relationships/hyperlink" Target="https://www.evspecifications.com/en/model/532833" TargetMode="External"/><Relationship Id="rId90" Type="http://schemas.openxmlformats.org/officeDocument/2006/relationships/hyperlink" Target="https://www.evspecifications.com/en/model/dbcba5" TargetMode="External"/><Relationship Id="rId95" Type="http://schemas.openxmlformats.org/officeDocument/2006/relationships/hyperlink" Target="https://www.evspecifications.com/en/model/0545d6" TargetMode="External"/><Relationship Id="rId22" Type="http://schemas.openxmlformats.org/officeDocument/2006/relationships/hyperlink" Target="https://www.evspecifications.com/en/model/0a86df" TargetMode="External"/><Relationship Id="rId27" Type="http://schemas.openxmlformats.org/officeDocument/2006/relationships/hyperlink" Target="https://www.evspecifications.com/en/model/3f07109" TargetMode="External"/><Relationship Id="rId43" Type="http://schemas.openxmlformats.org/officeDocument/2006/relationships/hyperlink" Target="https://www.evspecifications.com/en/model/96744" TargetMode="External"/><Relationship Id="rId48" Type="http://schemas.openxmlformats.org/officeDocument/2006/relationships/hyperlink" Target="https://www.evspecifications.com/en/model/332384" TargetMode="External"/><Relationship Id="rId64" Type="http://schemas.openxmlformats.org/officeDocument/2006/relationships/hyperlink" Target="https://www.evspecifications.com/en/model/02757e" TargetMode="External"/><Relationship Id="rId69" Type="http://schemas.openxmlformats.org/officeDocument/2006/relationships/hyperlink" Target="https://www.evspecifications.com/en/model/84c851" TargetMode="External"/><Relationship Id="rId80" Type="http://schemas.openxmlformats.org/officeDocument/2006/relationships/hyperlink" Target="https://www.evspecifications.com/en/model/1a2980" TargetMode="External"/><Relationship Id="rId85" Type="http://schemas.openxmlformats.org/officeDocument/2006/relationships/hyperlink" Target="https://www.evspecifications.com/en/model/b59c68" TargetMode="External"/><Relationship Id="rId12" Type="http://schemas.openxmlformats.org/officeDocument/2006/relationships/hyperlink" Target="https://www.evspecifications.com/en/model/2f7248" TargetMode="External"/><Relationship Id="rId17" Type="http://schemas.openxmlformats.org/officeDocument/2006/relationships/hyperlink" Target="https://www.evspecifications.com/en/model/6c051b" TargetMode="External"/><Relationship Id="rId33" Type="http://schemas.openxmlformats.org/officeDocument/2006/relationships/hyperlink" Target="https://www.evspecifications.com/en/model/cdb7141" TargetMode="External"/><Relationship Id="rId38" Type="http://schemas.openxmlformats.org/officeDocument/2006/relationships/hyperlink" Target="https://www.evspecifications.com/en/model/dcc6cf" TargetMode="External"/><Relationship Id="rId59" Type="http://schemas.openxmlformats.org/officeDocument/2006/relationships/hyperlink" Target="https://www.evspecifications.com/en/model/695f38" TargetMode="External"/><Relationship Id="rId103" Type="http://schemas.openxmlformats.org/officeDocument/2006/relationships/vmlDrawing" Target="../drawings/vmlDrawing2.vml"/><Relationship Id="rId20" Type="http://schemas.openxmlformats.org/officeDocument/2006/relationships/hyperlink" Target="https://www.evspecifications.com/en/model/78b865" TargetMode="External"/><Relationship Id="rId41" Type="http://schemas.openxmlformats.org/officeDocument/2006/relationships/hyperlink" Target="https://www.evspecifications.com/en/model/b1e92" TargetMode="External"/><Relationship Id="rId54" Type="http://schemas.openxmlformats.org/officeDocument/2006/relationships/hyperlink" Target="https://www.evspecifications.com/en/model/45207c" TargetMode="External"/><Relationship Id="rId62" Type="http://schemas.openxmlformats.org/officeDocument/2006/relationships/hyperlink" Target="https://www.evspecifications.com/en/model/1e5eb0" TargetMode="External"/><Relationship Id="rId70" Type="http://schemas.openxmlformats.org/officeDocument/2006/relationships/hyperlink" Target="https://www.evspecifications.com/en/model/ffff50" TargetMode="External"/><Relationship Id="rId75" Type="http://schemas.openxmlformats.org/officeDocument/2006/relationships/hyperlink" Target="https://www.evspecifications.com/en/model/399355" TargetMode="External"/><Relationship Id="rId83" Type="http://schemas.openxmlformats.org/officeDocument/2006/relationships/hyperlink" Target="https://www.evspecifications.com/en/model/9c4e9e" TargetMode="External"/><Relationship Id="rId88" Type="http://schemas.openxmlformats.org/officeDocument/2006/relationships/hyperlink" Target="https://www.evspecifications.com/en/model/0545d6" TargetMode="External"/><Relationship Id="rId91" Type="http://schemas.openxmlformats.org/officeDocument/2006/relationships/hyperlink" Target="https://www.evspecifications.com/en/model/cc48e0" TargetMode="External"/><Relationship Id="rId96" Type="http://schemas.openxmlformats.org/officeDocument/2006/relationships/hyperlink" Target="https://www.evspecifications.com/en/model/6345120" TargetMode="External"/><Relationship Id="rId1" Type="http://schemas.openxmlformats.org/officeDocument/2006/relationships/hyperlink" Target="https://www.evspecifications.com/en/model/0f3a60" TargetMode="External"/><Relationship Id="rId6" Type="http://schemas.openxmlformats.org/officeDocument/2006/relationships/hyperlink" Target="https://www.evspecifications.com/en/model/81ed2f" TargetMode="External"/><Relationship Id="rId15" Type="http://schemas.openxmlformats.org/officeDocument/2006/relationships/hyperlink" Target="https://www.evspecifications.com/en/model/c61f20" TargetMode="External"/><Relationship Id="rId23" Type="http://schemas.openxmlformats.org/officeDocument/2006/relationships/hyperlink" Target="https://www.evspecifications.com/en/model/6178e1" TargetMode="External"/><Relationship Id="rId28" Type="http://schemas.openxmlformats.org/officeDocument/2006/relationships/hyperlink" Target="https://www.evspecifications.com/en/model/37c6108" TargetMode="External"/><Relationship Id="rId36" Type="http://schemas.openxmlformats.org/officeDocument/2006/relationships/hyperlink" Target="https://www.evspecifications.com/en/model/891a132" TargetMode="External"/><Relationship Id="rId49" Type="http://schemas.openxmlformats.org/officeDocument/2006/relationships/hyperlink" Target="https://www.evspecifications.com/en/model/fa43d9" TargetMode="External"/><Relationship Id="rId57" Type="http://schemas.openxmlformats.org/officeDocument/2006/relationships/hyperlink" Target="https://www.evspecifications.com/en/model/a98c41" TargetMode="External"/><Relationship Id="rId10" Type="http://schemas.openxmlformats.org/officeDocument/2006/relationships/hyperlink" Target="https://www.evspecifications.com/en/model/b6a44b" TargetMode="External"/><Relationship Id="rId31" Type="http://schemas.openxmlformats.org/officeDocument/2006/relationships/hyperlink" Target="https://www.evspecifications.com/en/model/9d2b144" TargetMode="External"/><Relationship Id="rId44" Type="http://schemas.openxmlformats.org/officeDocument/2006/relationships/hyperlink" Target="https://www.evspecifications.com/en/model/c24629" TargetMode="External"/><Relationship Id="rId52" Type="http://schemas.openxmlformats.org/officeDocument/2006/relationships/hyperlink" Target="https://www.evspecifications.com/en/model/39812e" TargetMode="External"/><Relationship Id="rId60" Type="http://schemas.openxmlformats.org/officeDocument/2006/relationships/hyperlink" Target="https://www.evspecifications.com/en/model/69c83e" TargetMode="External"/><Relationship Id="rId65" Type="http://schemas.openxmlformats.org/officeDocument/2006/relationships/hyperlink" Target="https://www.evspecifications.com/en/model/89aeb1" TargetMode="External"/><Relationship Id="rId73" Type="http://schemas.openxmlformats.org/officeDocument/2006/relationships/hyperlink" Target="https://www.evspecifications.com/en/model/50ab8e" TargetMode="External"/><Relationship Id="rId78" Type="http://schemas.openxmlformats.org/officeDocument/2006/relationships/hyperlink" Target="https://www.evspecifications.com/en/model/3fad26" TargetMode="External"/><Relationship Id="rId81" Type="http://schemas.openxmlformats.org/officeDocument/2006/relationships/hyperlink" Target="https://www.evspecifications.com/en/model/d46c8f" TargetMode="External"/><Relationship Id="rId86" Type="http://schemas.openxmlformats.org/officeDocument/2006/relationships/hyperlink" Target="https://www.evspecifications.com/en/model/207983" TargetMode="External"/><Relationship Id="rId94" Type="http://schemas.openxmlformats.org/officeDocument/2006/relationships/hyperlink" Target="https://www.evspecifications.com/en/model/0047cd" TargetMode="External"/><Relationship Id="rId99" Type="http://schemas.openxmlformats.org/officeDocument/2006/relationships/hyperlink" Target="https://www.evspecifications.com/en/model/e9ae137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s://www.evspecifications.com/en/model/54972b" TargetMode="External"/><Relationship Id="rId9" Type="http://schemas.openxmlformats.org/officeDocument/2006/relationships/hyperlink" Target="https://www.evspecifications.com/en/model/02e02c" TargetMode="External"/><Relationship Id="rId13" Type="http://schemas.openxmlformats.org/officeDocument/2006/relationships/hyperlink" Target="https://www.evspecifications.com/en/model/f20f46" TargetMode="External"/><Relationship Id="rId18" Type="http://schemas.openxmlformats.org/officeDocument/2006/relationships/hyperlink" Target="https://www.evspecifications.com/en/model/89e4a4" TargetMode="External"/><Relationship Id="rId39" Type="http://schemas.openxmlformats.org/officeDocument/2006/relationships/hyperlink" Target="https://www.evspecifications.com/en/model/2d24e4" TargetMode="External"/><Relationship Id="rId34" Type="http://schemas.openxmlformats.org/officeDocument/2006/relationships/hyperlink" Target="https://www.evspecifications.com/en/model/4759143" TargetMode="External"/><Relationship Id="rId50" Type="http://schemas.openxmlformats.org/officeDocument/2006/relationships/hyperlink" Target="https://www.evspecifications.com/en/model/ceaf37" TargetMode="External"/><Relationship Id="rId55" Type="http://schemas.openxmlformats.org/officeDocument/2006/relationships/hyperlink" Target="https://www.evspecifications.com/en/model/72e5af" TargetMode="External"/><Relationship Id="rId76" Type="http://schemas.openxmlformats.org/officeDocument/2006/relationships/hyperlink" Target="https://www.evspecifications.com/en/model/06625a" TargetMode="External"/><Relationship Id="rId97" Type="http://schemas.openxmlformats.org/officeDocument/2006/relationships/hyperlink" Target="https://www.evspecifications.com/en/model/913dfd" TargetMode="External"/><Relationship Id="rId104" Type="http://schemas.openxmlformats.org/officeDocument/2006/relationships/comments" Target="../comments2.xml"/><Relationship Id="rId7" Type="http://schemas.openxmlformats.org/officeDocument/2006/relationships/hyperlink" Target="https://www.evspecifications.com/en/model/b0593b" TargetMode="External"/><Relationship Id="rId71" Type="http://schemas.openxmlformats.org/officeDocument/2006/relationships/hyperlink" Target="https://www.evspecifications.com/en/model/ea9e1c" TargetMode="External"/><Relationship Id="rId92" Type="http://schemas.openxmlformats.org/officeDocument/2006/relationships/hyperlink" Target="https://www.evspecifications.com/en/model/36fdf2" TargetMode="External"/><Relationship Id="rId2" Type="http://schemas.openxmlformats.org/officeDocument/2006/relationships/hyperlink" Target="https://www.evspecifications.com/en/model/54fb61" TargetMode="External"/><Relationship Id="rId29" Type="http://schemas.openxmlformats.org/officeDocument/2006/relationships/hyperlink" Target="https://www.evspecifications.com/en/model/fff46a" TargetMode="External"/><Relationship Id="rId24" Type="http://schemas.openxmlformats.org/officeDocument/2006/relationships/hyperlink" Target="https://www.evspecifications.com/en/model/1af7111" TargetMode="External"/><Relationship Id="rId40" Type="http://schemas.openxmlformats.org/officeDocument/2006/relationships/hyperlink" Target="https://www.evspecifications.com/en/model/f00f62" TargetMode="External"/><Relationship Id="rId45" Type="http://schemas.openxmlformats.org/officeDocument/2006/relationships/hyperlink" Target="https://www.evspecifications.com/en/model/b2c427" TargetMode="External"/><Relationship Id="rId66" Type="http://schemas.openxmlformats.org/officeDocument/2006/relationships/hyperlink" Target="https://www.evspecifications.com/en/model/ad72da" TargetMode="External"/><Relationship Id="rId87" Type="http://schemas.openxmlformats.org/officeDocument/2006/relationships/hyperlink" Target="https://www.evspecifications.com/en/model/cd6382" TargetMode="External"/><Relationship Id="rId61" Type="http://schemas.openxmlformats.org/officeDocument/2006/relationships/hyperlink" Target="https://www.evspecifications.com/en/model/f7d27d" TargetMode="External"/><Relationship Id="rId82" Type="http://schemas.openxmlformats.org/officeDocument/2006/relationships/hyperlink" Target="https://www.evspecifications.com/en/model/81eba9" TargetMode="External"/><Relationship Id="rId19" Type="http://schemas.openxmlformats.org/officeDocument/2006/relationships/hyperlink" Target="https://www.evspecifications.com/en/model/6d235e" TargetMode="External"/><Relationship Id="rId14" Type="http://schemas.openxmlformats.org/officeDocument/2006/relationships/hyperlink" Target="https://www.evspecifications.com/en/model/04ed1a" TargetMode="External"/><Relationship Id="rId30" Type="http://schemas.openxmlformats.org/officeDocument/2006/relationships/hyperlink" Target="https://www.evspecifications.com/en/model/7700e2" TargetMode="External"/><Relationship Id="rId35" Type="http://schemas.openxmlformats.org/officeDocument/2006/relationships/hyperlink" Target="https://www.evspecifications.com/en/model/a07f133" TargetMode="External"/><Relationship Id="rId56" Type="http://schemas.openxmlformats.org/officeDocument/2006/relationships/hyperlink" Target="https://www.evspecifications.com/en/model/ad359" TargetMode="External"/><Relationship Id="rId77" Type="http://schemas.openxmlformats.org/officeDocument/2006/relationships/hyperlink" Target="https://www.evspecifications.com/en/model/5f725c" TargetMode="External"/><Relationship Id="rId100" Type="http://schemas.openxmlformats.org/officeDocument/2006/relationships/hyperlink" Target="https://www.evspecifications.com/en/model/98a613b" TargetMode="External"/><Relationship Id="rId105" Type="http://schemas.microsoft.com/office/2017/10/relationships/threadedComment" Target="../threadedComments/threadedComment1.xml"/><Relationship Id="rId8" Type="http://schemas.openxmlformats.org/officeDocument/2006/relationships/hyperlink" Target="https://www.evspecifications.com/" TargetMode="External"/><Relationship Id="rId51" Type="http://schemas.openxmlformats.org/officeDocument/2006/relationships/hyperlink" Target="https://www.evspecifications.com/en/model/657d30" TargetMode="External"/><Relationship Id="rId72" Type="http://schemas.openxmlformats.org/officeDocument/2006/relationships/hyperlink" Target="https://www.evspecifications.com/en/model/d1d77f" TargetMode="External"/><Relationship Id="rId93" Type="http://schemas.openxmlformats.org/officeDocument/2006/relationships/hyperlink" Target="https://www.evspecifications.com/en/model/bad6f3" TargetMode="External"/><Relationship Id="rId98" Type="http://schemas.openxmlformats.org/officeDocument/2006/relationships/hyperlink" Target="https://www.evspecifications.com/en/model/97d7138" TargetMode="External"/><Relationship Id="rId3" Type="http://schemas.openxmlformats.org/officeDocument/2006/relationships/hyperlink" Target="https://www.evspecifications.com/en/model/7cb763" TargetMode="External"/><Relationship Id="rId25" Type="http://schemas.openxmlformats.org/officeDocument/2006/relationships/hyperlink" Target="https://www.evspecifications.com/en/model/a8dc10d" TargetMode="External"/><Relationship Id="rId46" Type="http://schemas.openxmlformats.org/officeDocument/2006/relationships/hyperlink" Target="https://www.evspecifications.com/en/model/39a236" TargetMode="External"/><Relationship Id="rId67" Type="http://schemas.openxmlformats.org/officeDocument/2006/relationships/hyperlink" Target="https://www.evspecifications.com/en/model/e16258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oi.org/10.1016/j.jclepro.2017.07.23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-volu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A8" sqref="A8:A26"/>
    </sheetView>
  </sheetViews>
  <sheetFormatPr defaultColWidth="9.140625" defaultRowHeight="12.75" x14ac:dyDescent="0.2"/>
  <cols>
    <col min="1" max="16384" width="9.140625" style="7"/>
  </cols>
  <sheetData>
    <row r="1" spans="1:1" x14ac:dyDescent="0.2">
      <c r="A1" s="7" t="s">
        <v>30</v>
      </c>
    </row>
    <row r="2" spans="1:1" x14ac:dyDescent="0.2">
      <c r="A2" s="7" t="s">
        <v>31</v>
      </c>
    </row>
    <row r="3" spans="1:1" x14ac:dyDescent="0.2">
      <c r="A3" s="7" t="s">
        <v>32</v>
      </c>
    </row>
    <row r="4" spans="1:1" x14ac:dyDescent="0.2">
      <c r="A4" s="7" t="s">
        <v>33</v>
      </c>
    </row>
    <row r="5" spans="1:1" x14ac:dyDescent="0.2">
      <c r="A5" s="7" t="s">
        <v>34</v>
      </c>
    </row>
    <row r="6" spans="1:1" x14ac:dyDescent="0.2">
      <c r="A6" s="7" t="s">
        <v>35</v>
      </c>
    </row>
    <row r="8" spans="1:1" x14ac:dyDescent="0.2">
      <c r="A8" s="46" t="s">
        <v>229</v>
      </c>
    </row>
    <row r="9" spans="1:1" x14ac:dyDescent="0.2">
      <c r="A9" s="46" t="s">
        <v>230</v>
      </c>
    </row>
    <row r="10" spans="1:1" x14ac:dyDescent="0.2">
      <c r="A10" s="46" t="s">
        <v>231</v>
      </c>
    </row>
    <row r="11" spans="1:1" x14ac:dyDescent="0.2">
      <c r="A11" s="46" t="s">
        <v>232</v>
      </c>
    </row>
    <row r="12" spans="1:1" x14ac:dyDescent="0.2">
      <c r="A12" s="46" t="s">
        <v>233</v>
      </c>
    </row>
    <row r="13" spans="1:1" x14ac:dyDescent="0.2">
      <c r="A13" s="46" t="s">
        <v>234</v>
      </c>
    </row>
    <row r="14" spans="1:1" x14ac:dyDescent="0.2">
      <c r="A14" s="46" t="s">
        <v>235</v>
      </c>
    </row>
    <row r="15" spans="1:1" x14ac:dyDescent="0.2">
      <c r="A15" s="46" t="s">
        <v>236</v>
      </c>
    </row>
    <row r="16" spans="1:1" x14ac:dyDescent="0.2">
      <c r="A16" s="46" t="s">
        <v>237</v>
      </c>
    </row>
    <row r="17" spans="1:1" x14ac:dyDescent="0.2">
      <c r="A17" s="46" t="s">
        <v>35</v>
      </c>
    </row>
    <row r="18" spans="1:1" x14ac:dyDescent="0.2">
      <c r="A18" s="46"/>
    </row>
    <row r="19" spans="1:1" x14ac:dyDescent="0.2">
      <c r="A19" s="46" t="s">
        <v>250</v>
      </c>
    </row>
    <row r="20" spans="1:1" x14ac:dyDescent="0.2">
      <c r="A20" s="46" t="s">
        <v>251</v>
      </c>
    </row>
    <row r="21" spans="1:1" x14ac:dyDescent="0.2">
      <c r="A21" s="46" t="s">
        <v>252</v>
      </c>
    </row>
    <row r="22" spans="1:1" x14ac:dyDescent="0.2">
      <c r="A22" s="46" t="s">
        <v>253</v>
      </c>
    </row>
    <row r="23" spans="1:1" x14ac:dyDescent="0.2">
      <c r="A23" s="46" t="s">
        <v>254</v>
      </c>
    </row>
    <row r="24" spans="1:1" x14ac:dyDescent="0.2">
      <c r="A24" s="46" t="s">
        <v>255</v>
      </c>
    </row>
    <row r="25" spans="1:1" x14ac:dyDescent="0.2">
      <c r="A25" s="46" t="s">
        <v>256</v>
      </c>
    </row>
    <row r="26" spans="1:1" x14ac:dyDescent="0.2">
      <c r="A26" s="4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6"/>
  <sheetViews>
    <sheetView zoomScale="80" zoomScaleNormal="80" workbookViewId="0">
      <selection activeCell="E20" sqref="E20"/>
    </sheetView>
  </sheetViews>
  <sheetFormatPr defaultColWidth="9.140625" defaultRowHeight="15" x14ac:dyDescent="0.25"/>
  <cols>
    <col min="1" max="1" width="11.42578125" style="5" customWidth="1"/>
    <col min="2" max="2" width="14.42578125" style="5" customWidth="1"/>
    <col min="3" max="3" width="10.140625" style="5" bestFit="1" customWidth="1"/>
    <col min="4" max="4" width="8.140625" style="5" bestFit="1" customWidth="1"/>
    <col min="5" max="5" width="26.42578125" style="5" bestFit="1" customWidth="1"/>
    <col min="6" max="6" width="12.5703125" style="5" customWidth="1"/>
    <col min="7" max="7" width="11.42578125" style="5" customWidth="1"/>
    <col min="8" max="16384" width="9.140625" style="5"/>
  </cols>
  <sheetData>
    <row r="1" spans="1:68" s="15" customFormat="1" x14ac:dyDescent="0.25">
      <c r="A1" s="15" t="s">
        <v>219</v>
      </c>
      <c r="B1" s="15" t="s">
        <v>220</v>
      </c>
      <c r="C1" s="15" t="s">
        <v>221</v>
      </c>
      <c r="D1" s="15" t="s">
        <v>222</v>
      </c>
      <c r="E1" s="15" t="s">
        <v>223</v>
      </c>
      <c r="F1" s="15" t="s">
        <v>224</v>
      </c>
      <c r="G1" s="15" t="s">
        <v>225</v>
      </c>
      <c r="H1" s="15">
        <v>1960</v>
      </c>
      <c r="I1" s="15">
        <v>1961</v>
      </c>
      <c r="J1" s="15">
        <v>1962</v>
      </c>
      <c r="K1" s="15">
        <v>1963</v>
      </c>
      <c r="L1" s="15">
        <v>1964</v>
      </c>
      <c r="M1" s="15">
        <v>1965</v>
      </c>
      <c r="N1" s="15">
        <v>1966</v>
      </c>
      <c r="O1" s="15">
        <v>1967</v>
      </c>
      <c r="P1" s="15">
        <v>1968</v>
      </c>
      <c r="Q1" s="15">
        <v>1969</v>
      </c>
      <c r="R1" s="15">
        <v>1970</v>
      </c>
      <c r="S1" s="15">
        <v>1971</v>
      </c>
      <c r="T1" s="15">
        <v>1972</v>
      </c>
      <c r="U1" s="15">
        <v>1973</v>
      </c>
      <c r="V1" s="15">
        <v>1974</v>
      </c>
      <c r="W1" s="15">
        <v>1975</v>
      </c>
      <c r="X1" s="15">
        <v>1976</v>
      </c>
      <c r="Y1" s="15">
        <v>1977</v>
      </c>
      <c r="Z1" s="15">
        <v>1978</v>
      </c>
      <c r="AA1" s="15">
        <v>1979</v>
      </c>
      <c r="AB1" s="15">
        <v>1980</v>
      </c>
      <c r="AC1" s="15">
        <v>1981</v>
      </c>
      <c r="AD1" s="15">
        <v>1982</v>
      </c>
      <c r="AE1" s="15">
        <v>1983</v>
      </c>
      <c r="AF1" s="15">
        <v>1984</v>
      </c>
      <c r="AG1" s="15">
        <v>1985</v>
      </c>
      <c r="AH1" s="15">
        <v>1986</v>
      </c>
      <c r="AI1" s="15">
        <v>1987</v>
      </c>
      <c r="AJ1" s="15">
        <v>1988</v>
      </c>
      <c r="AK1" s="15">
        <v>1989</v>
      </c>
      <c r="AL1" s="15">
        <v>1990</v>
      </c>
      <c r="AM1" s="15">
        <v>1991</v>
      </c>
      <c r="AN1" s="15">
        <v>1992</v>
      </c>
      <c r="AO1" s="15">
        <v>1993</v>
      </c>
      <c r="AP1" s="15">
        <v>1994</v>
      </c>
      <c r="AQ1" s="15">
        <v>1995</v>
      </c>
      <c r="AR1" s="15">
        <v>1996</v>
      </c>
      <c r="AS1" s="15">
        <v>1997</v>
      </c>
      <c r="AT1" s="15">
        <v>1998</v>
      </c>
      <c r="AU1" s="15">
        <v>1999</v>
      </c>
      <c r="AV1" s="15">
        <v>2000</v>
      </c>
      <c r="AW1" s="15">
        <v>2001</v>
      </c>
      <c r="AX1" s="15">
        <v>2002</v>
      </c>
      <c r="AY1" s="15">
        <v>2003</v>
      </c>
      <c r="AZ1" s="15">
        <v>2004</v>
      </c>
      <c r="BA1" s="15">
        <v>2005</v>
      </c>
      <c r="BB1" s="15">
        <v>2006</v>
      </c>
      <c r="BC1" s="15">
        <v>2007</v>
      </c>
      <c r="BD1" s="15">
        <v>2008</v>
      </c>
      <c r="BE1" s="15">
        <v>2009</v>
      </c>
      <c r="BF1" s="15">
        <v>2010</v>
      </c>
      <c r="BG1" s="15">
        <v>2011</v>
      </c>
      <c r="BH1" s="15">
        <v>2012</v>
      </c>
      <c r="BI1" s="15">
        <v>2013</v>
      </c>
      <c r="BJ1" s="15">
        <v>2014</v>
      </c>
      <c r="BK1" s="15">
        <v>2015</v>
      </c>
      <c r="BL1" s="15">
        <v>2016</v>
      </c>
      <c r="BM1" s="15">
        <v>2017</v>
      </c>
      <c r="BN1" s="15">
        <v>2018</v>
      </c>
      <c r="BO1" s="15">
        <v>2019</v>
      </c>
      <c r="BP1" s="15">
        <v>2020</v>
      </c>
    </row>
    <row r="2" spans="1:68" s="16" customFormat="1" x14ac:dyDescent="0.25">
      <c r="A2" s="16" t="s">
        <v>279</v>
      </c>
      <c r="B2" s="16" t="s">
        <v>266</v>
      </c>
      <c r="C2" s="16" t="s">
        <v>267</v>
      </c>
      <c r="D2" s="16" t="s">
        <v>268</v>
      </c>
      <c r="E2" s="16" t="s">
        <v>269</v>
      </c>
      <c r="F2" s="16" t="s">
        <v>271</v>
      </c>
      <c r="G2" s="16" t="s">
        <v>270</v>
      </c>
      <c r="H2" s="17">
        <f t="array" ref="H2:BP2">TRANSPOSE(Calcs!N3:N64)</f>
        <v>0.53481840028324623</v>
      </c>
      <c r="I2" s="17">
        <v>0.54010232198117603</v>
      </c>
      <c r="J2" s="17">
        <v>0.54530978903700045</v>
      </c>
      <c r="K2" s="17">
        <v>0.55044190769578527</v>
      </c>
      <c r="L2" s="17">
        <v>0.55549976819600166</v>
      </c>
      <c r="M2" s="17">
        <v>0.56048444500113892</v>
      </c>
      <c r="N2" s="17">
        <v>0.56539699702795143</v>
      </c>
      <c r="O2" s="17">
        <v>0.57023846787141075</v>
      </c>
      <c r="P2" s="17">
        <v>0.57500988602640202</v>
      </c>
      <c r="Q2" s="17">
        <v>0.57971226510620721</v>
      </c>
      <c r="R2" s="17">
        <v>0.58434660405783767</v>
      </c>
      <c r="S2" s="17">
        <v>0.58891388737424166</v>
      </c>
      <c r="T2" s="17">
        <v>0.59341508530344422</v>
      </c>
      <c r="U2" s="17">
        <v>0.59785115405466283</v>
      </c>
      <c r="V2" s="17">
        <v>0.6022230360014349</v>
      </c>
      <c r="W2" s="17">
        <v>0.6065316598818169</v>
      </c>
      <c r="X2" s="17">
        <v>0.61077794099567551</v>
      </c>
      <c r="Y2" s="17">
        <v>0.61496278139913019</v>
      </c>
      <c r="Z2" s="17">
        <v>0.61908707009618202</v>
      </c>
      <c r="AA2" s="17">
        <v>0.6231516832275642</v>
      </c>
      <c r="AB2" s="17">
        <v>0.62715748425687101</v>
      </c>
      <c r="AC2" s="17">
        <v>0.63110532415398257</v>
      </c>
      <c r="AD2" s="17">
        <v>0.63499604157584233</v>
      </c>
      <c r="AE2" s="17">
        <v>0.6388304630446161</v>
      </c>
      <c r="AF2" s="17">
        <v>0.64260940312327075</v>
      </c>
      <c r="AG2" s="17">
        <v>0.64633366458862096</v>
      </c>
      <c r="AH2" s="17">
        <v>0.65000403860186295</v>
      </c>
      <c r="AI2" s="17">
        <v>0.65362130487664527</v>
      </c>
      <c r="AJ2" s="17">
        <v>0.65718623184470648</v>
      </c>
      <c r="AK2" s="17">
        <v>0.66069957681911728</v>
      </c>
      <c r="AL2" s="17">
        <v>0.66416208615515726</v>
      </c>
      <c r="AM2" s="17">
        <v>0.66757449540887071</v>
      </c>
      <c r="AN2" s="17">
        <v>0.67093752949332042</v>
      </c>
      <c r="AO2" s="17">
        <v>0.6742519028325864</v>
      </c>
      <c r="AP2" s="17">
        <v>0.67751831951353292</v>
      </c>
      <c r="AQ2" s="17">
        <v>0.68073747343537949</v>
      </c>
      <c r="AR2" s="17">
        <v>0.68391004845711212</v>
      </c>
      <c r="AS2" s="17">
        <v>0.68703671854275628</v>
      </c>
      <c r="AT2" s="17">
        <v>0.69011814790455073</v>
      </c>
      <c r="AU2" s="17">
        <v>0.69315499114404944</v>
      </c>
      <c r="AV2" s="17">
        <v>0.69614789339117844</v>
      </c>
      <c r="AW2" s="17">
        <v>0.69909749044128877</v>
      </c>
      <c r="AX2" s="17">
        <v>0.70200440889021709</v>
      </c>
      <c r="AY2" s="17">
        <v>0.70486926626739843</v>
      </c>
      <c r="AZ2" s="17">
        <v>0.70769267116705026</v>
      </c>
      <c r="BA2" s="17">
        <v>0.71047522337745594</v>
      </c>
      <c r="BB2" s="17">
        <v>0.71321751400838562</v>
      </c>
      <c r="BC2" s="17">
        <v>0.71592012561666452</v>
      </c>
      <c r="BD2" s="17">
        <v>0.71858363232992928</v>
      </c>
      <c r="BE2" s="17">
        <v>0.72120859996859255</v>
      </c>
      <c r="BF2" s="17">
        <v>0.72379558616604045</v>
      </c>
      <c r="BG2" s="17">
        <v>0.72634514048709731</v>
      </c>
      <c r="BH2" s="17">
        <v>0.72885780454476856</v>
      </c>
      <c r="BI2" s="17">
        <v>0.73133411211529964</v>
      </c>
      <c r="BJ2" s="17">
        <v>0.73377458925156769</v>
      </c>
      <c r="BK2" s="17">
        <v>0.73617975439483474</v>
      </c>
      <c r="BL2" s="17">
        <v>0.7385501184848785</v>
      </c>
      <c r="BM2" s="17">
        <v>0.74088618506853887</v>
      </c>
      <c r="BN2" s="17">
        <v>0.74318845040668535</v>
      </c>
      <c r="BO2" s="17">
        <v>0.74545740357964019</v>
      </c>
      <c r="BP2" s="17">
        <v>0.7476935265910778</v>
      </c>
    </row>
    <row r="3" spans="1:68" s="16" customFormat="1" x14ac:dyDescent="0.25"/>
    <row r="4" spans="1:68" s="16" customFormat="1" x14ac:dyDescent="0.25"/>
    <row r="5" spans="1:68" s="16" customFormat="1" x14ac:dyDescent="0.25"/>
    <row r="6" spans="1:68" s="16" customFormat="1" x14ac:dyDescent="0.25"/>
    <row r="7" spans="1:68" s="16" customFormat="1" x14ac:dyDescent="0.25"/>
    <row r="8" spans="1:68" s="16" customFormat="1" x14ac:dyDescent="0.25"/>
    <row r="9" spans="1:68" s="16" customFormat="1" x14ac:dyDescent="0.25"/>
    <row r="10" spans="1:68" s="16" customFormat="1" x14ac:dyDescent="0.25"/>
    <row r="11" spans="1:68" s="16" customFormat="1" x14ac:dyDescent="0.25"/>
    <row r="12" spans="1:68" s="16" customFormat="1" x14ac:dyDescent="0.25"/>
    <row r="13" spans="1:68" s="16" customFormat="1" x14ac:dyDescent="0.25"/>
    <row r="14" spans="1:68" s="16" customFormat="1" x14ac:dyDescent="0.25"/>
    <row r="15" spans="1:68" s="16" customFormat="1" x14ac:dyDescent="0.25"/>
    <row r="16" spans="1:68" s="16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4"/>
  <sheetViews>
    <sheetView tabSelected="1" topLeftCell="G1" zoomScale="80" zoomScaleNormal="80" workbookViewId="0">
      <selection activeCell="P19" sqref="P19"/>
    </sheetView>
  </sheetViews>
  <sheetFormatPr defaultColWidth="9.140625" defaultRowHeight="15.75" x14ac:dyDescent="0.25"/>
  <cols>
    <col min="1" max="2" width="9.140625" style="18"/>
    <col min="3" max="3" width="33.85546875" style="18" bestFit="1" customWidth="1"/>
    <col min="4" max="4" width="33.85546875" style="18" customWidth="1"/>
    <col min="5" max="5" width="53.5703125" style="18" bestFit="1" customWidth="1"/>
    <col min="6" max="6" width="23.7109375" style="18" bestFit="1" customWidth="1"/>
    <col min="7" max="7" width="36.7109375" style="18" bestFit="1" customWidth="1"/>
    <col min="8" max="8" width="3.42578125" style="18" customWidth="1"/>
    <col min="9" max="9" width="22.28515625" bestFit="1" customWidth="1"/>
    <col min="10" max="10" width="3" customWidth="1"/>
    <col min="11" max="11" width="19" style="18" bestFit="1" customWidth="1"/>
    <col min="12" max="12" width="20.5703125" style="18" bestFit="1" customWidth="1"/>
    <col min="13" max="13" width="24.85546875" style="18" bestFit="1" customWidth="1"/>
    <col min="14" max="14" width="13.140625" style="18" bestFit="1" customWidth="1"/>
    <col min="15" max="15" width="2.42578125" style="18" customWidth="1"/>
    <col min="16" max="16" width="36.7109375" style="18" customWidth="1"/>
    <col min="17" max="16384" width="9.140625" style="18"/>
  </cols>
  <sheetData>
    <row r="1" spans="1:16" x14ac:dyDescent="0.25">
      <c r="C1" s="44" t="s">
        <v>280</v>
      </c>
      <c r="D1" s="44"/>
      <c r="E1" s="44"/>
      <c r="F1" s="44"/>
      <c r="G1" s="45"/>
      <c r="H1" s="43"/>
      <c r="I1" s="43"/>
      <c r="J1" s="43"/>
      <c r="K1" s="19" t="s">
        <v>281</v>
      </c>
      <c r="L1" s="19"/>
      <c r="M1" s="20"/>
      <c r="N1" s="20"/>
      <c r="O1" s="43"/>
      <c r="P1" s="47" t="s">
        <v>287</v>
      </c>
    </row>
    <row r="2" spans="1:16" s="21" customFormat="1" x14ac:dyDescent="0.25">
      <c r="A2" s="21" t="s">
        <v>22</v>
      </c>
      <c r="C2" s="21" t="s">
        <v>245</v>
      </c>
      <c r="D2" s="21" t="s">
        <v>227</v>
      </c>
      <c r="E2" s="21" t="s">
        <v>246</v>
      </c>
      <c r="F2" s="21" t="s">
        <v>226</v>
      </c>
      <c r="G2" s="21" t="s">
        <v>227</v>
      </c>
      <c r="I2" s="21" t="s">
        <v>282</v>
      </c>
      <c r="K2" s="21" t="s">
        <v>272</v>
      </c>
      <c r="L2" s="21" t="s">
        <v>283</v>
      </c>
      <c r="M2" s="21" t="s">
        <v>285</v>
      </c>
      <c r="N2" s="21" t="s">
        <v>226</v>
      </c>
      <c r="P2" s="21" t="s">
        <v>286</v>
      </c>
    </row>
    <row r="3" spans="1:16" x14ac:dyDescent="0.25">
      <c r="A3" s="18">
        <v>1960</v>
      </c>
      <c r="F3" s="23">
        <f t="shared" ref="F3:F8" si="0">F$9</f>
        <v>0.2522587031250017</v>
      </c>
      <c r="G3" s="24" t="s">
        <v>265</v>
      </c>
      <c r="H3" s="24"/>
      <c r="K3" s="24"/>
      <c r="L3" s="24"/>
      <c r="M3" s="8">
        <f t="shared" ref="M3:M8" si="1">0.0265*A3 - 50.3</f>
        <v>1.6400000000000006</v>
      </c>
      <c r="N3" s="40">
        <f>90*(1-EXP(-0.55*M3))/100</f>
        <v>0.53481840028324623</v>
      </c>
      <c r="O3" s="40"/>
      <c r="P3" s="26">
        <f>((0.75)/(0.75 + (17 * EXP((-1.5 * (M3 - 0))))))</f>
        <v>0.34053849734391478</v>
      </c>
    </row>
    <row r="4" spans="1:16" x14ac:dyDescent="0.25">
      <c r="A4" s="18">
        <v>1961</v>
      </c>
      <c r="F4" s="23">
        <f t="shared" si="0"/>
        <v>0.2522587031250017</v>
      </c>
      <c r="G4" s="24" t="s">
        <v>265</v>
      </c>
      <c r="H4" s="24"/>
      <c r="K4" s="24"/>
      <c r="L4" s="24"/>
      <c r="M4" s="41">
        <f t="shared" si="1"/>
        <v>1.6664999999999992</v>
      </c>
      <c r="N4" s="40">
        <f t="shared" ref="N4:N34" si="2">90*(1-EXP(-0.55*M4))/100</f>
        <v>0.54010232198117603</v>
      </c>
      <c r="O4" s="40"/>
      <c r="P4" s="26">
        <f t="shared" ref="P4:P64" si="3">((0.75)/(0.75 + (17 * EXP((-1.5 * (M4 - 0))))))</f>
        <v>0.34952098916839919</v>
      </c>
    </row>
    <row r="5" spans="1:16" x14ac:dyDescent="0.25">
      <c r="A5" s="18">
        <v>1962</v>
      </c>
      <c r="F5" s="23">
        <f t="shared" si="0"/>
        <v>0.2522587031250017</v>
      </c>
      <c r="G5" s="24" t="s">
        <v>265</v>
      </c>
      <c r="H5" s="24"/>
      <c r="K5" s="24"/>
      <c r="L5" s="24"/>
      <c r="M5" s="41">
        <f t="shared" si="1"/>
        <v>1.6929999999999978</v>
      </c>
      <c r="N5" s="40">
        <f t="shared" si="2"/>
        <v>0.54530978903700045</v>
      </c>
      <c r="O5" s="40"/>
      <c r="P5" s="26">
        <f t="shared" si="3"/>
        <v>0.35861157158959012</v>
      </c>
    </row>
    <row r="6" spans="1:16" x14ac:dyDescent="0.25">
      <c r="A6" s="18">
        <v>1963</v>
      </c>
      <c r="F6" s="23">
        <f t="shared" si="0"/>
        <v>0.2522587031250017</v>
      </c>
      <c r="G6" s="24" t="s">
        <v>265</v>
      </c>
      <c r="H6" s="24"/>
      <c r="K6" s="24"/>
      <c r="L6" s="24"/>
      <c r="M6" s="41">
        <f t="shared" si="1"/>
        <v>1.7195000000000036</v>
      </c>
      <c r="N6" s="40">
        <f t="shared" si="2"/>
        <v>0.55044190769578527</v>
      </c>
      <c r="O6" s="40"/>
      <c r="P6" s="26">
        <f t="shared" si="3"/>
        <v>0.36780489953317308</v>
      </c>
    </row>
    <row r="7" spans="1:16" x14ac:dyDescent="0.25">
      <c r="A7" s="18">
        <v>1964</v>
      </c>
      <c r="F7" s="23">
        <f t="shared" si="0"/>
        <v>0.2522587031250017</v>
      </c>
      <c r="G7" s="24" t="s">
        <v>265</v>
      </c>
      <c r="H7" s="24"/>
      <c r="K7" s="24"/>
      <c r="L7" s="24"/>
      <c r="M7" s="41">
        <f t="shared" si="1"/>
        <v>1.7460000000000022</v>
      </c>
      <c r="N7" s="40">
        <f t="shared" si="2"/>
        <v>0.55549976819600166</v>
      </c>
      <c r="O7" s="40"/>
      <c r="P7" s="26">
        <f t="shared" si="3"/>
        <v>0.37709534238127712</v>
      </c>
    </row>
    <row r="8" spans="1:16" x14ac:dyDescent="0.25">
      <c r="A8" s="18">
        <v>1965</v>
      </c>
      <c r="F8" s="23">
        <f t="shared" si="0"/>
        <v>0.2522587031250017</v>
      </c>
      <c r="G8" s="24" t="s">
        <v>265</v>
      </c>
      <c r="H8" s="24"/>
      <c r="K8" s="24"/>
      <c r="L8" s="24"/>
      <c r="M8" s="41">
        <f t="shared" si="1"/>
        <v>1.7725000000000009</v>
      </c>
      <c r="N8" s="40">
        <f t="shared" si="2"/>
        <v>0.56048444500113892</v>
      </c>
      <c r="O8" s="40"/>
      <c r="P8" s="26">
        <f t="shared" si="3"/>
        <v>0.38647699499806659</v>
      </c>
    </row>
    <row r="9" spans="1:16" x14ac:dyDescent="0.25">
      <c r="A9" s="18">
        <v>1966</v>
      </c>
      <c r="C9" s="27">
        <f>Westbrook_2001!G5</f>
        <v>57.435897435897445</v>
      </c>
      <c r="D9" s="27" t="s">
        <v>263</v>
      </c>
      <c r="E9" s="27">
        <f t="shared" ref="E9:E40" si="4">$C$58/C9</f>
        <v>0.32760870535714509</v>
      </c>
      <c r="F9" s="22">
        <f>E9*Holmberg_2019!$D$7</f>
        <v>0.2522587031250017</v>
      </c>
      <c r="G9" s="18" t="s">
        <v>262</v>
      </c>
      <c r="I9" s="26">
        <f>M9*(Holmberg_2019!D7/Holmberg_2019!J7)</f>
        <v>0.40127608748645061</v>
      </c>
      <c r="J9" s="26"/>
      <c r="K9" s="27">
        <f>Westbrook_2001!H5</f>
        <v>1.7857142857142858</v>
      </c>
      <c r="L9" s="27" t="s">
        <v>263</v>
      </c>
      <c r="M9" s="42">
        <f t="shared" ref="M9:M50" si="5">0.0265*A9 - 50.3</f>
        <v>1.7989999999999995</v>
      </c>
      <c r="N9" s="40">
        <f t="shared" si="2"/>
        <v>0.56539699702795143</v>
      </c>
      <c r="O9" s="40"/>
      <c r="P9" s="26">
        <f t="shared" si="3"/>
        <v>0.39594369033108567</v>
      </c>
    </row>
    <row r="10" spans="1:16" x14ac:dyDescent="0.25">
      <c r="A10" s="18">
        <v>1967</v>
      </c>
      <c r="C10" s="28">
        <f>C9+((C$51-C$9)/($A$51-$A$9))</f>
        <v>56.652871306471319</v>
      </c>
      <c r="D10" s="24" t="s">
        <v>264</v>
      </c>
      <c r="E10" s="27">
        <f t="shared" si="4"/>
        <v>0.33213674022292267</v>
      </c>
      <c r="F10" s="22">
        <f>E10*Holmberg_2019!$D$7</f>
        <v>0.25574528997165047</v>
      </c>
      <c r="G10" s="18" t="s">
        <v>262</v>
      </c>
      <c r="M10" s="41">
        <f t="shared" si="5"/>
        <v>1.8254999999999981</v>
      </c>
      <c r="N10" s="40">
        <f t="shared" si="2"/>
        <v>0.57023846787141075</v>
      </c>
      <c r="O10" s="40"/>
      <c r="P10" s="26">
        <f t="shared" si="3"/>
        <v>0.40548901355077183</v>
      </c>
    </row>
    <row r="11" spans="1:16" x14ac:dyDescent="0.25">
      <c r="A11" s="18">
        <v>1968</v>
      </c>
      <c r="C11" s="28">
        <f t="shared" ref="C11:C50" si="6">C10+((C$51-C$9)/($A$51-$A$9))</f>
        <v>55.869845177045192</v>
      </c>
      <c r="D11" s="24" t="s">
        <v>264</v>
      </c>
      <c r="E11" s="27">
        <f t="shared" si="4"/>
        <v>0.33679169756731531</v>
      </c>
      <c r="F11" s="22">
        <f>E11*Holmberg_2019!$D$7</f>
        <v>0.25932960712683278</v>
      </c>
      <c r="G11" s="18" t="s">
        <v>262</v>
      </c>
      <c r="M11" s="41">
        <f t="shared" si="5"/>
        <v>1.8520000000000039</v>
      </c>
      <c r="N11" s="40">
        <f t="shared" si="2"/>
        <v>0.57500988602640202</v>
      </c>
      <c r="O11" s="40"/>
      <c r="P11" s="26">
        <f t="shared" si="3"/>
        <v>0.41510631767567779</v>
      </c>
    </row>
    <row r="12" spans="1:16" x14ac:dyDescent="0.25">
      <c r="A12" s="18">
        <v>1969</v>
      </c>
      <c r="C12" s="28">
        <f t="shared" si="6"/>
        <v>55.086819047619066</v>
      </c>
      <c r="D12" s="24" t="s">
        <v>264</v>
      </c>
      <c r="E12" s="27">
        <f t="shared" si="4"/>
        <v>0.34157898977130008</v>
      </c>
      <c r="F12" s="22">
        <f>E12*Holmberg_2019!$D$7</f>
        <v>0.26301582212390107</v>
      </c>
      <c r="G12" s="18" t="s">
        <v>262</v>
      </c>
      <c r="M12" s="41">
        <f t="shared" si="5"/>
        <v>1.8785000000000025</v>
      </c>
      <c r="N12" s="40">
        <f t="shared" si="2"/>
        <v>0.57971226510620721</v>
      </c>
      <c r="O12" s="40"/>
      <c r="P12" s="26">
        <f t="shared" si="3"/>
        <v>0.42478874061620336</v>
      </c>
    </row>
    <row r="13" spans="1:16" x14ac:dyDescent="0.25">
      <c r="A13" s="18">
        <v>1970</v>
      </c>
      <c r="C13" s="28">
        <f t="shared" si="6"/>
        <v>54.30379291819294</v>
      </c>
      <c r="D13" s="24" t="s">
        <v>264</v>
      </c>
      <c r="E13" s="27">
        <f t="shared" si="4"/>
        <v>0.34650434138820901</v>
      </c>
      <c r="F13" s="22">
        <f>E13*Holmberg_2019!$D$7</f>
        <v>0.26680834286892097</v>
      </c>
      <c r="G13" s="18" t="s">
        <v>262</v>
      </c>
      <c r="M13" s="41">
        <f t="shared" si="5"/>
        <v>1.9050000000000011</v>
      </c>
      <c r="N13" s="40">
        <f t="shared" si="2"/>
        <v>0.58434660405783767</v>
      </c>
      <c r="O13" s="40"/>
      <c r="P13" s="26">
        <f t="shared" si="3"/>
        <v>0.43452922355524226</v>
      </c>
    </row>
    <row r="14" spans="1:16" x14ac:dyDescent="0.25">
      <c r="A14" s="18">
        <v>1971</v>
      </c>
      <c r="C14" s="28">
        <f t="shared" si="6"/>
        <v>53.520766788766814</v>
      </c>
      <c r="D14" s="24" t="s">
        <v>264</v>
      </c>
      <c r="E14" s="27">
        <f t="shared" si="4"/>
        <v>0.35157381197964127</v>
      </c>
      <c r="F14" s="22">
        <f>E14*Holmberg_2019!$D$7</f>
        <v>0.27071183522432379</v>
      </c>
      <c r="G14" s="18" t="s">
        <v>262</v>
      </c>
      <c r="M14" s="41">
        <f t="shared" si="5"/>
        <v>1.9314999999999998</v>
      </c>
      <c r="N14" s="40">
        <f t="shared" si="2"/>
        <v>0.58891388737424166</v>
      </c>
      <c r="O14" s="40"/>
      <c r="P14" s="26">
        <f t="shared" si="3"/>
        <v>0.44432053057013809</v>
      </c>
    </row>
    <row r="15" spans="1:16" x14ac:dyDescent="0.25">
      <c r="A15" s="18">
        <v>1972</v>
      </c>
      <c r="C15" s="28">
        <f t="shared" si="6"/>
        <v>52.737740659340687</v>
      </c>
      <c r="D15" s="24" t="s">
        <v>264</v>
      </c>
      <c r="E15" s="27">
        <f t="shared" si="4"/>
        <v>0.3567938209857201</v>
      </c>
      <c r="F15" s="22">
        <f>E15*Holmberg_2019!$D$7</f>
        <v>0.27473124215900446</v>
      </c>
      <c r="G15" s="18" t="s">
        <v>262</v>
      </c>
      <c r="M15" s="41">
        <f t="shared" si="5"/>
        <v>1.9579999999999984</v>
      </c>
      <c r="N15" s="40">
        <f t="shared" si="2"/>
        <v>0.59341508530344422</v>
      </c>
      <c r="O15" s="40"/>
      <c r="P15" s="26">
        <f t="shared" si="3"/>
        <v>0.45415526938724038</v>
      </c>
    </row>
    <row r="16" spans="1:16" x14ac:dyDescent="0.25">
      <c r="A16" s="18">
        <v>1973</v>
      </c>
      <c r="C16" s="28">
        <f t="shared" si="6"/>
        <v>51.954714529914561</v>
      </c>
      <c r="D16" s="24" t="s">
        <v>264</v>
      </c>
      <c r="E16" s="27">
        <f t="shared" si="4"/>
        <v>0.36217117484431449</v>
      </c>
      <c r="F16" s="22">
        <f>E16*Holmberg_2019!$D$7</f>
        <v>0.27887180463012218</v>
      </c>
      <c r="G16" s="18" t="s">
        <v>262</v>
      </c>
      <c r="M16" s="41">
        <f t="shared" si="5"/>
        <v>1.9845000000000041</v>
      </c>
      <c r="N16" s="40">
        <f t="shared" si="2"/>
        <v>0.59785115405466283</v>
      </c>
      <c r="O16" s="40"/>
      <c r="P16" s="26">
        <f t="shared" si="3"/>
        <v>0.46402591314804564</v>
      </c>
    </row>
    <row r="17" spans="1:16" x14ac:dyDescent="0.25">
      <c r="A17" s="18">
        <v>1974</v>
      </c>
      <c r="C17" s="28">
        <f t="shared" si="6"/>
        <v>51.171688400488435</v>
      </c>
      <c r="D17" s="24" t="s">
        <v>264</v>
      </c>
      <c r="E17" s="27">
        <f t="shared" si="4"/>
        <v>0.36771309660012175</v>
      </c>
      <c r="F17" s="22">
        <f>E17*Holmberg_2019!$D$7</f>
        <v>0.28313908438209373</v>
      </c>
      <c r="G17" s="18" t="s">
        <v>262</v>
      </c>
      <c r="M17" s="41">
        <f t="shared" si="5"/>
        <v>2.0110000000000028</v>
      </c>
      <c r="N17" s="40">
        <f t="shared" si="2"/>
        <v>0.6022230360014349</v>
      </c>
      <c r="O17" s="40"/>
      <c r="P17" s="26">
        <f t="shared" si="3"/>
        <v>0.47392482305480615</v>
      </c>
    </row>
    <row r="18" spans="1:16" x14ac:dyDescent="0.25">
      <c r="A18" s="18">
        <v>1975</v>
      </c>
      <c r="C18" s="28">
        <f t="shared" si="6"/>
        <v>50.388662271062309</v>
      </c>
      <c r="D18" s="24" t="s">
        <v>264</v>
      </c>
      <c r="E18" s="27">
        <f t="shared" si="4"/>
        <v>0.37342725827445228</v>
      </c>
      <c r="F18" s="22">
        <f>E18*Holmberg_2019!$D$7</f>
        <v>0.28753898887132828</v>
      </c>
      <c r="G18" s="18" t="s">
        <v>262</v>
      </c>
      <c r="M18" s="41">
        <f t="shared" si="5"/>
        <v>2.0375000000000014</v>
      </c>
      <c r="N18" s="40">
        <f t="shared" si="2"/>
        <v>0.6065316598818169</v>
      </c>
      <c r="O18" s="40"/>
      <c r="P18" s="26">
        <f t="shared" si="3"/>
        <v>0.483844271753751</v>
      </c>
    </row>
    <row r="19" spans="1:16" x14ac:dyDescent="0.25">
      <c r="A19" s="18">
        <v>1976</v>
      </c>
      <c r="C19" s="28">
        <f t="shared" si="6"/>
        <v>49.605636141636182</v>
      </c>
      <c r="D19" s="24" t="s">
        <v>264</v>
      </c>
      <c r="E19" s="27">
        <f t="shared" si="4"/>
        <v>0.37932181630076145</v>
      </c>
      <c r="F19" s="22">
        <f>E19*Holmberg_2019!$D$7</f>
        <v>0.29207779855158633</v>
      </c>
      <c r="G19" s="18" t="s">
        <v>262</v>
      </c>
      <c r="M19" s="41">
        <f t="shared" si="5"/>
        <v>2.0640000000000001</v>
      </c>
      <c r="N19" s="40">
        <f t="shared" si="2"/>
        <v>0.61077794099567551</v>
      </c>
      <c r="O19" s="40"/>
      <c r="P19" s="26">
        <f t="shared" si="3"/>
        <v>0.49377646730568597</v>
      </c>
    </row>
    <row r="20" spans="1:16" x14ac:dyDescent="0.25">
      <c r="A20" s="18">
        <v>1977</v>
      </c>
      <c r="C20" s="28">
        <f t="shared" si="6"/>
        <v>48.822610012210056</v>
      </c>
      <c r="D20" s="24" t="s">
        <v>264</v>
      </c>
      <c r="E20" s="27">
        <f t="shared" si="4"/>
        <v>0.38540545037011154</v>
      </c>
      <c r="F20" s="22">
        <f>E20*Holmberg_2019!$D$7</f>
        <v>0.29676219678498589</v>
      </c>
      <c r="G20" s="18" t="s">
        <v>262</v>
      </c>
      <c r="M20" s="41">
        <f t="shared" si="5"/>
        <v>2.0904999999999987</v>
      </c>
      <c r="N20" s="40">
        <f t="shared" si="2"/>
        <v>0.61496278139913019</v>
      </c>
      <c r="O20" s="40"/>
      <c r="P20" s="26">
        <f t="shared" si="3"/>
        <v>0.50371357758716639</v>
      </c>
    </row>
    <row r="21" spans="1:16" x14ac:dyDescent="0.25">
      <c r="A21" s="18">
        <v>1978</v>
      </c>
      <c r="C21" s="28">
        <f t="shared" si="6"/>
        <v>48.03958388278393</v>
      </c>
      <c r="D21" s="24" t="s">
        <v>264</v>
      </c>
      <c r="E21" s="27">
        <f t="shared" si="4"/>
        <v>0.39168740607562696</v>
      </c>
      <c r="F21" s="22">
        <f>E21*Holmberg_2019!$D$7</f>
        <v>0.30159930267823276</v>
      </c>
      <c r="G21" s="18" t="s">
        <v>262</v>
      </c>
      <c r="M21" s="41">
        <f t="shared" si="5"/>
        <v>2.1170000000000044</v>
      </c>
      <c r="N21" s="40">
        <f t="shared" si="2"/>
        <v>0.61908707009618202</v>
      </c>
      <c r="O21" s="40"/>
      <c r="P21" s="26">
        <f t="shared" si="3"/>
        <v>0.51364775496047443</v>
      </c>
    </row>
    <row r="22" spans="1:16" x14ac:dyDescent="0.25">
      <c r="A22" s="18">
        <v>1979</v>
      </c>
      <c r="C22" s="28">
        <f t="shared" si="6"/>
        <v>47.256557753357804</v>
      </c>
      <c r="D22" s="24" t="s">
        <v>264</v>
      </c>
      <c r="E22" s="27">
        <f t="shared" si="4"/>
        <v>0.39817754179658021</v>
      </c>
      <c r="F22" s="22">
        <f>E22*Holmberg_2019!$D$7</f>
        <v>0.30659670718336679</v>
      </c>
      <c r="G22" s="18" t="s">
        <v>262</v>
      </c>
      <c r="M22" s="41">
        <f t="shared" si="5"/>
        <v>2.1435000000000031</v>
      </c>
      <c r="N22" s="40">
        <f t="shared" si="2"/>
        <v>0.6231516832275642</v>
      </c>
      <c r="O22" s="40"/>
      <c r="P22" s="26">
        <f t="shared" si="3"/>
        <v>0.5235711610475493</v>
      </c>
    </row>
    <row r="23" spans="1:16" x14ac:dyDescent="0.25">
      <c r="A23" s="18">
        <v>1980</v>
      </c>
      <c r="C23" s="28">
        <f t="shared" si="6"/>
        <v>46.473531623931677</v>
      </c>
      <c r="D23" s="24" t="s">
        <v>264</v>
      </c>
      <c r="E23" s="27">
        <f t="shared" si="4"/>
        <v>0.40488638032213853</v>
      </c>
      <c r="F23" s="22">
        <f>E23*Holmberg_2019!$D$7</f>
        <v>0.31176251284804668</v>
      </c>
      <c r="G23" s="18" t="s">
        <v>262</v>
      </c>
      <c r="M23" s="41">
        <f t="shared" si="5"/>
        <v>2.1700000000000017</v>
      </c>
      <c r="N23" s="40">
        <f t="shared" si="2"/>
        <v>0.62715748425687101</v>
      </c>
      <c r="O23" s="40"/>
      <c r="P23" s="26">
        <f t="shared" si="3"/>
        <v>0.53347599144187907</v>
      </c>
    </row>
    <row r="24" spans="1:16" x14ac:dyDescent="0.25">
      <c r="A24" s="18">
        <v>1981</v>
      </c>
      <c r="C24" s="28">
        <f t="shared" si="6"/>
        <v>45.690505494505551</v>
      </c>
      <c r="D24" s="24" t="s">
        <v>264</v>
      </c>
      <c r="E24" s="27">
        <f t="shared" si="4"/>
        <v>0.41182516578335698</v>
      </c>
      <c r="F24" s="22">
        <f>E24*Holmberg_2019!$D$7</f>
        <v>0.31710537765318486</v>
      </c>
      <c r="G24" s="18" t="s">
        <v>262</v>
      </c>
      <c r="M24" s="41">
        <f t="shared" si="5"/>
        <v>2.1965000000000003</v>
      </c>
      <c r="N24" s="40">
        <f t="shared" si="2"/>
        <v>0.63110532415398257</v>
      </c>
      <c r="O24" s="40"/>
      <c r="P24" s="26">
        <f t="shared" si="3"/>
        <v>0.54335450019298381</v>
      </c>
    </row>
    <row r="25" spans="1:16" x14ac:dyDescent="0.25">
      <c r="A25" s="18">
        <v>1982</v>
      </c>
      <c r="C25" s="28">
        <f t="shared" si="6"/>
        <v>44.907479365079425</v>
      </c>
      <c r="D25" s="24" t="s">
        <v>264</v>
      </c>
      <c r="E25" s="27">
        <f t="shared" si="4"/>
        <v>0.41900592654131597</v>
      </c>
      <c r="F25" s="22">
        <f>E25*Holmberg_2019!$D$7</f>
        <v>0.32263456343681329</v>
      </c>
      <c r="G25" s="18" t="s">
        <v>262</v>
      </c>
      <c r="M25" s="41">
        <f t="shared" si="5"/>
        <v>2.222999999999999</v>
      </c>
      <c r="N25" s="40">
        <f t="shared" si="2"/>
        <v>0.63499604157584233</v>
      </c>
      <c r="O25" s="40"/>
      <c r="P25" s="26">
        <f t="shared" si="3"/>
        <v>0.55319902390081677</v>
      </c>
    </row>
    <row r="26" spans="1:16" x14ac:dyDescent="0.25">
      <c r="A26" s="18">
        <v>1983</v>
      </c>
      <c r="C26" s="28">
        <f t="shared" si="6"/>
        <v>44.124453235653299</v>
      </c>
      <c r="D26" s="24" t="s">
        <v>264</v>
      </c>
      <c r="E26" s="27">
        <f t="shared" si="4"/>
        <v>0.42644154477128082</v>
      </c>
      <c r="F26" s="22">
        <f>E26*Holmberg_2019!$D$7</f>
        <v>0.32835998947388623</v>
      </c>
      <c r="G26" s="18" t="s">
        <v>262</v>
      </c>
      <c r="M26" s="41">
        <f t="shared" si="5"/>
        <v>2.2495000000000047</v>
      </c>
      <c r="N26" s="40">
        <f t="shared" si="2"/>
        <v>0.6388304630446161</v>
      </c>
      <c r="O26" s="40"/>
      <c r="P26" s="26">
        <f t="shared" si="3"/>
        <v>0.56300200526182009</v>
      </c>
    </row>
    <row r="27" spans="1:16" x14ac:dyDescent="0.25">
      <c r="A27" s="18">
        <v>1984</v>
      </c>
      <c r="C27" s="28">
        <f t="shared" si="6"/>
        <v>43.341427106227172</v>
      </c>
      <c r="D27" s="24" t="s">
        <v>264</v>
      </c>
      <c r="E27" s="27">
        <f t="shared" si="4"/>
        <v>0.4341458335896981</v>
      </c>
      <c r="F27" s="22">
        <f>E27*Holmberg_2019!$D$7</f>
        <v>0.33429229186406756</v>
      </c>
      <c r="G27" s="18" t="s">
        <v>262</v>
      </c>
      <c r="M27" s="41">
        <f t="shared" si="5"/>
        <v>2.2760000000000034</v>
      </c>
      <c r="N27" s="40">
        <f t="shared" si="2"/>
        <v>0.64260940312327075</v>
      </c>
      <c r="O27" s="40"/>
      <c r="P27" s="26">
        <f t="shared" si="3"/>
        <v>0.57275601591459402</v>
      </c>
    </row>
    <row r="28" spans="1:16" x14ac:dyDescent="0.25">
      <c r="A28" s="18">
        <v>1985</v>
      </c>
      <c r="C28" s="28">
        <f t="shared" si="6"/>
        <v>42.558400976801046</v>
      </c>
      <c r="D28" s="24" t="s">
        <v>264</v>
      </c>
      <c r="E28" s="27">
        <f t="shared" si="4"/>
        <v>0.44213362269548545</v>
      </c>
      <c r="F28" s="22">
        <f>E28*Holmberg_2019!$D$7</f>
        <v>0.34044288947552381</v>
      </c>
      <c r="G28" s="18" t="s">
        <v>262</v>
      </c>
      <c r="M28" s="41">
        <f t="shared" si="5"/>
        <v>2.302500000000002</v>
      </c>
      <c r="N28" s="40">
        <f t="shared" si="2"/>
        <v>0.64633366458862096</v>
      </c>
      <c r="O28" s="40"/>
      <c r="P28" s="26">
        <f t="shared" si="3"/>
        <v>0.58245377844108903</v>
      </c>
    </row>
    <row r="29" spans="1:16" x14ac:dyDescent="0.25">
      <c r="A29" s="18">
        <v>1986</v>
      </c>
      <c r="C29" s="28">
        <f t="shared" si="6"/>
        <v>41.77537484737492</v>
      </c>
      <c r="D29" s="24" t="s">
        <v>264</v>
      </c>
      <c r="E29" s="27">
        <f t="shared" si="4"/>
        <v>0.4504208536427417</v>
      </c>
      <c r="F29" s="22">
        <f>E29*Holmberg_2019!$D$7</f>
        <v>0.34682405730491112</v>
      </c>
      <c r="G29" s="18" t="s">
        <v>262</v>
      </c>
      <c r="M29" s="41">
        <f t="shared" si="5"/>
        <v>2.3290000000000006</v>
      </c>
      <c r="N29" s="40">
        <f t="shared" si="2"/>
        <v>0.65000403860186295</v>
      </c>
      <c r="O29" s="40"/>
      <c r="P29" s="26">
        <f t="shared" si="3"/>
        <v>0.59208818738855473</v>
      </c>
    </row>
    <row r="30" spans="1:16" x14ac:dyDescent="0.25">
      <c r="A30" s="18">
        <v>1987</v>
      </c>
      <c r="C30" s="28">
        <f t="shared" si="6"/>
        <v>40.992348717948794</v>
      </c>
      <c r="D30" s="24" t="s">
        <v>264</v>
      </c>
      <c r="E30" s="27">
        <f t="shared" si="4"/>
        <v>0.45902468603271795</v>
      </c>
      <c r="F30" s="22">
        <f>E30*Holmberg_2019!$D$7</f>
        <v>0.35344900824519282</v>
      </c>
      <c r="G30" s="18" t="s">
        <v>262</v>
      </c>
      <c r="M30" s="41">
        <f t="shared" si="5"/>
        <v>2.3554999999999993</v>
      </c>
      <c r="N30" s="40">
        <f t="shared" si="2"/>
        <v>0.65362130487664527</v>
      </c>
      <c r="O30" s="40"/>
      <c r="P30" s="26">
        <f t="shared" si="3"/>
        <v>0.60165232918836664</v>
      </c>
    </row>
    <row r="31" spans="1:16" x14ac:dyDescent="0.25">
      <c r="A31" s="18">
        <v>1988</v>
      </c>
      <c r="C31" s="28">
        <f t="shared" si="6"/>
        <v>40.209322588522667</v>
      </c>
      <c r="D31" s="24" t="s">
        <v>264</v>
      </c>
      <c r="E31" s="27">
        <f t="shared" si="4"/>
        <v>0.46796361611352055</v>
      </c>
      <c r="F31" s="22">
        <f>E31*Holmberg_2019!$D$7</f>
        <v>0.36033198440741082</v>
      </c>
      <c r="G31" s="18" t="s">
        <v>262</v>
      </c>
      <c r="M31" s="41">
        <f t="shared" si="5"/>
        <v>2.3819999999999979</v>
      </c>
      <c r="N31" s="40">
        <f t="shared" si="2"/>
        <v>0.65718623184470648</v>
      </c>
      <c r="O31" s="40"/>
      <c r="P31" s="26">
        <f t="shared" si="3"/>
        <v>0.61113950085977187</v>
      </c>
    </row>
    <row r="32" spans="1:16" x14ac:dyDescent="0.25">
      <c r="A32" s="18">
        <v>1989</v>
      </c>
      <c r="C32" s="28">
        <f t="shared" si="6"/>
        <v>39.426296459096541</v>
      </c>
      <c r="D32" s="24" t="s">
        <v>264</v>
      </c>
      <c r="E32" s="27">
        <f t="shared" si="4"/>
        <v>0.47725760951251456</v>
      </c>
      <c r="F32" s="22">
        <f>E32*Holmberg_2019!$D$7</f>
        <v>0.36748835932463619</v>
      </c>
      <c r="G32" s="18" t="s">
        <v>262</v>
      </c>
      <c r="M32" s="41">
        <f t="shared" si="5"/>
        <v>2.4085000000000036</v>
      </c>
      <c r="N32" s="40">
        <f t="shared" si="2"/>
        <v>0.66069957681911728</v>
      </c>
      <c r="O32" s="40"/>
      <c r="P32" s="26">
        <f t="shared" si="3"/>
        <v>0.62054322739959711</v>
      </c>
    </row>
    <row r="33" spans="1:16" x14ac:dyDescent="0.25">
      <c r="A33" s="18">
        <v>1990</v>
      </c>
      <c r="C33" s="28">
        <f t="shared" si="6"/>
        <v>38.643270329670415</v>
      </c>
      <c r="D33" s="24" t="s">
        <v>264</v>
      </c>
      <c r="E33" s="27">
        <f t="shared" si="4"/>
        <v>0.48692825010601576</v>
      </c>
      <c r="F33" s="22">
        <f>E33*Holmberg_2019!$D$7</f>
        <v>0.37493475258163217</v>
      </c>
      <c r="G33" s="18" t="s">
        <v>262</v>
      </c>
      <c r="M33" s="41">
        <f t="shared" si="5"/>
        <v>2.4350000000000023</v>
      </c>
      <c r="N33" s="40">
        <f t="shared" si="2"/>
        <v>0.66416208615515726</v>
      </c>
      <c r="O33" s="40"/>
      <c r="P33" s="26">
        <f t="shared" si="3"/>
        <v>0.62985727777269462</v>
      </c>
    </row>
    <row r="34" spans="1:16" x14ac:dyDescent="0.25">
      <c r="A34" s="18">
        <v>1991</v>
      </c>
      <c r="C34" s="28">
        <f t="shared" si="6"/>
        <v>37.860244200244288</v>
      </c>
      <c r="D34" s="24" t="s">
        <v>264</v>
      </c>
      <c r="E34" s="27">
        <f t="shared" si="4"/>
        <v>0.49699890736253416</v>
      </c>
      <c r="F34" s="22">
        <f>E34*Holmberg_2019!$D$7</f>
        <v>0.38268915866915132</v>
      </c>
      <c r="G34" s="18" t="s">
        <v>262</v>
      </c>
      <c r="M34" s="41">
        <f t="shared" si="5"/>
        <v>2.4615000000000009</v>
      </c>
      <c r="N34" s="40">
        <f t="shared" si="2"/>
        <v>0.66757449540887071</v>
      </c>
      <c r="O34" s="40"/>
      <c r="P34" s="26">
        <f t="shared" si="3"/>
        <v>0.63907567943229193</v>
      </c>
    </row>
    <row r="35" spans="1:16" x14ac:dyDescent="0.25">
      <c r="A35" s="18">
        <v>1992</v>
      </c>
      <c r="C35" s="28">
        <f t="shared" si="6"/>
        <v>37.077218070818162</v>
      </c>
      <c r="D35" s="24" t="s">
        <v>264</v>
      </c>
      <c r="E35" s="27">
        <f t="shared" si="4"/>
        <v>0.5074949248905426</v>
      </c>
      <c r="F35" s="22">
        <f>E35*Holmberg_2019!$D$7</f>
        <v>0.39077109216571781</v>
      </c>
      <c r="G35" s="18" t="s">
        <v>262</v>
      </c>
      <c r="M35" s="41">
        <f t="shared" si="5"/>
        <v>2.4879999999999995</v>
      </c>
      <c r="N35" s="40">
        <f t="shared" ref="N35:N64" si="7">90*(1-EXP(-0.55*M35))/100</f>
        <v>0.67093752949332042</v>
      </c>
      <c r="O35" s="40"/>
      <c r="P35" s="26">
        <f t="shared" si="3"/>
        <v>0.64819273131400956</v>
      </c>
    </row>
    <row r="36" spans="1:16" x14ac:dyDescent="0.25">
      <c r="A36" s="18">
        <v>1993</v>
      </c>
      <c r="C36" s="28">
        <f t="shared" si="6"/>
        <v>36.294191941392036</v>
      </c>
      <c r="D36" s="24" t="s">
        <v>264</v>
      </c>
      <c r="E36" s="27">
        <f t="shared" si="4"/>
        <v>0.51844383339309685</v>
      </c>
      <c r="F36" s="22">
        <f>E36*Holmberg_2019!$D$7</f>
        <v>0.39920175171268457</v>
      </c>
      <c r="G36" s="18" t="s">
        <v>262</v>
      </c>
      <c r="M36" s="41">
        <f t="shared" si="5"/>
        <v>2.5144999999999982</v>
      </c>
      <c r="N36" s="40">
        <f t="shared" si="7"/>
        <v>0.6742519028325864</v>
      </c>
      <c r="O36" s="40"/>
      <c r="P36" s="26">
        <f t="shared" si="3"/>
        <v>0.65720301526221969</v>
      </c>
    </row>
    <row r="37" spans="1:16" x14ac:dyDescent="0.25">
      <c r="A37" s="18">
        <v>1994</v>
      </c>
      <c r="C37" s="28">
        <f t="shared" si="6"/>
        <v>35.51116581196591</v>
      </c>
      <c r="D37" s="24" t="s">
        <v>264</v>
      </c>
      <c r="E37" s="27">
        <f t="shared" si="4"/>
        <v>0.52987559179652977</v>
      </c>
      <c r="F37" s="22">
        <f>E37*Holmberg_2019!$D$7</f>
        <v>0.4080042056833279</v>
      </c>
      <c r="G37" s="18" t="s">
        <v>262</v>
      </c>
      <c r="M37" s="41">
        <f t="shared" si="5"/>
        <v>2.5410000000000039</v>
      </c>
      <c r="N37" s="40">
        <f t="shared" si="7"/>
        <v>0.67751831951353292</v>
      </c>
      <c r="O37" s="40"/>
      <c r="P37" s="26">
        <f t="shared" si="3"/>
        <v>0.66610140586212818</v>
      </c>
    </row>
    <row r="38" spans="1:16" x14ac:dyDescent="0.25">
      <c r="A38" s="18">
        <v>1995</v>
      </c>
      <c r="C38" s="28">
        <f t="shared" si="6"/>
        <v>34.728139682539783</v>
      </c>
      <c r="D38" s="24" t="s">
        <v>264</v>
      </c>
      <c r="E38" s="27">
        <f t="shared" si="4"/>
        <v>0.54182286099996535</v>
      </c>
      <c r="F38" s="22">
        <f>E38*Holmberg_2019!$D$7</f>
        <v>0.41720360296997333</v>
      </c>
      <c r="G38" s="18" t="s">
        <v>262</v>
      </c>
      <c r="M38" s="41">
        <f t="shared" si="5"/>
        <v>2.5675000000000026</v>
      </c>
      <c r="N38" s="40">
        <f t="shared" si="7"/>
        <v>0.68073747343537949</v>
      </c>
      <c r="O38" s="40"/>
      <c r="P38" s="26">
        <f t="shared" si="3"/>
        <v>0.67488307866544728</v>
      </c>
    </row>
    <row r="39" spans="1:16" x14ac:dyDescent="0.25">
      <c r="A39" s="18">
        <v>1996</v>
      </c>
      <c r="C39" s="28">
        <f t="shared" si="6"/>
        <v>33.945113553113657</v>
      </c>
      <c r="D39" s="24" t="s">
        <v>264</v>
      </c>
      <c r="E39" s="27">
        <f t="shared" si="4"/>
        <v>0.55432131551300012</v>
      </c>
      <c r="F39" s="22">
        <f>E39*Holmberg_2019!$D$7</f>
        <v>0.42682741294501009</v>
      </c>
      <c r="G39" s="18" t="s">
        <v>262</v>
      </c>
      <c r="M39" s="41">
        <f t="shared" si="5"/>
        <v>2.5940000000000012</v>
      </c>
      <c r="N39" s="40">
        <f t="shared" si="7"/>
        <v>0.68391004845711212</v>
      </c>
      <c r="O39" s="40"/>
      <c r="P39" s="26">
        <f t="shared" si="3"/>
        <v>0.68354351681160508</v>
      </c>
    </row>
    <row r="40" spans="1:16" x14ac:dyDescent="0.25">
      <c r="A40" s="18">
        <v>1997</v>
      </c>
      <c r="C40" s="28">
        <f t="shared" si="6"/>
        <v>33.162087423687531</v>
      </c>
      <c r="D40" s="24" t="s">
        <v>264</v>
      </c>
      <c r="E40" s="27">
        <f t="shared" si="4"/>
        <v>0.56740999924388325</v>
      </c>
      <c r="F40" s="22">
        <f>E40*Holmberg_2019!$D$7</f>
        <v>0.43690569941779012</v>
      </c>
      <c r="G40" s="18" t="s">
        <v>262</v>
      </c>
      <c r="M40" s="41">
        <f t="shared" si="5"/>
        <v>2.6204999999999998</v>
      </c>
      <c r="N40" s="40">
        <f t="shared" si="7"/>
        <v>0.68703671854275628</v>
      </c>
      <c r="O40" s="40"/>
      <c r="P40" s="26">
        <f t="shared" si="3"/>
        <v>0.69207851605976722</v>
      </c>
    </row>
    <row r="41" spans="1:16" x14ac:dyDescent="0.25">
      <c r="A41" s="18">
        <v>1998</v>
      </c>
      <c r="C41" s="28">
        <f t="shared" si="6"/>
        <v>32.379061294261405</v>
      </c>
      <c r="D41" s="24" t="s">
        <v>264</v>
      </c>
      <c r="E41" s="27">
        <f t="shared" ref="E41:E64" si="8">$C$58/C41</f>
        <v>0.58113173291206599</v>
      </c>
      <c r="F41" s="22">
        <f>E41*Holmberg_2019!$D$7</f>
        <v>0.44747143434229081</v>
      </c>
      <c r="G41" s="18" t="s">
        <v>262</v>
      </c>
      <c r="M41" s="41">
        <f t="shared" si="5"/>
        <v>2.6469999999999985</v>
      </c>
      <c r="N41" s="40">
        <f t="shared" si="7"/>
        <v>0.69011814790455073</v>
      </c>
      <c r="O41" s="40"/>
      <c r="P41" s="26">
        <f t="shared" si="3"/>
        <v>0.70048418825966219</v>
      </c>
    </row>
    <row r="42" spans="1:16" x14ac:dyDescent="0.25">
      <c r="A42" s="18">
        <v>1999</v>
      </c>
      <c r="C42" s="28">
        <f t="shared" si="6"/>
        <v>31.596035164835282</v>
      </c>
      <c r="D42" s="24" t="s">
        <v>264</v>
      </c>
      <c r="E42" s="27">
        <f t="shared" si="8"/>
        <v>0.59553358204075879</v>
      </c>
      <c r="F42" s="22">
        <f>E42*Holmberg_2019!$D$7</f>
        <v>0.45856085817138426</v>
      </c>
      <c r="G42" s="18" t="s">
        <v>262</v>
      </c>
      <c r="M42" s="41">
        <f t="shared" si="5"/>
        <v>2.6735000000000042</v>
      </c>
      <c r="N42" s="40">
        <f t="shared" si="7"/>
        <v>0.69315499114404944</v>
      </c>
      <c r="O42" s="40"/>
      <c r="P42" s="26">
        <f t="shared" si="3"/>
        <v>0.70875696330089311</v>
      </c>
    </row>
    <row r="43" spans="1:16" x14ac:dyDescent="0.25">
      <c r="A43" s="18">
        <v>2000</v>
      </c>
      <c r="C43" s="28">
        <f t="shared" si="6"/>
        <v>30.813009035409159</v>
      </c>
      <c r="D43" s="24" t="s">
        <v>264</v>
      </c>
      <c r="E43" s="27">
        <f t="shared" si="8"/>
        <v>0.61066739630579125</v>
      </c>
      <c r="F43" s="22">
        <f>E43*Holmberg_2019!$D$7</f>
        <v>0.47021389515545925</v>
      </c>
      <c r="G43" s="18" t="s">
        <v>262</v>
      </c>
      <c r="M43" s="41">
        <f t="shared" si="5"/>
        <v>2.7000000000000028</v>
      </c>
      <c r="N43" s="40">
        <f t="shared" si="7"/>
        <v>0.69614789339117844</v>
      </c>
      <c r="O43" s="40"/>
      <c r="P43" s="26">
        <f t="shared" si="3"/>
        <v>0.71689358959114713</v>
      </c>
    </row>
    <row r="44" spans="1:16" x14ac:dyDescent="0.25">
      <c r="A44" s="18">
        <v>2001</v>
      </c>
      <c r="C44" s="28">
        <f t="shared" si="6"/>
        <v>30.029982905983037</v>
      </c>
      <c r="D44" s="24" t="s">
        <v>264</v>
      </c>
      <c r="E44" s="27">
        <f t="shared" si="8"/>
        <v>0.62659043326498931</v>
      </c>
      <c r="F44" s="22">
        <f>E44*Holmberg_2019!$D$7</f>
        <v>0.4824746336140418</v>
      </c>
      <c r="G44" s="18" t="s">
        <v>262</v>
      </c>
      <c r="M44" s="41">
        <f t="shared" si="5"/>
        <v>2.7265000000000015</v>
      </c>
      <c r="N44" s="40">
        <f t="shared" si="7"/>
        <v>0.69909749044128877</v>
      </c>
      <c r="O44" s="40"/>
      <c r="P44" s="26">
        <f t="shared" si="3"/>
        <v>0.72489113312339315</v>
      </c>
    </row>
    <row r="45" spans="1:16" x14ac:dyDescent="0.25">
      <c r="A45" s="18">
        <v>2002</v>
      </c>
      <c r="C45" s="28">
        <f t="shared" si="6"/>
        <v>29.246956776556914</v>
      </c>
      <c r="D45" s="24" t="s">
        <v>264</v>
      </c>
      <c r="E45" s="27">
        <f t="shared" si="8"/>
        <v>0.64336608228185366</v>
      </c>
      <c r="F45" s="22">
        <f>E45*Holmberg_2019!$D$7</f>
        <v>0.49539188335702733</v>
      </c>
      <c r="G45" s="18" t="s">
        <v>262</v>
      </c>
      <c r="M45" s="41">
        <f t="shared" si="5"/>
        <v>2.7530000000000001</v>
      </c>
      <c r="N45" s="40">
        <f t="shared" si="7"/>
        <v>0.70200440889021709</v>
      </c>
      <c r="O45" s="40"/>
      <c r="P45" s="26">
        <f t="shared" si="3"/>
        <v>0.73274697520056598</v>
      </c>
    </row>
    <row r="46" spans="1:16" x14ac:dyDescent="0.25">
      <c r="A46" s="18">
        <v>2003</v>
      </c>
      <c r="C46" s="28">
        <f t="shared" si="6"/>
        <v>28.463930647130791</v>
      </c>
      <c r="D46" s="24" t="s">
        <v>264</v>
      </c>
      <c r="E46" s="27">
        <f t="shared" si="8"/>
        <v>0.66106470793754779</v>
      </c>
      <c r="F46" s="22">
        <f>E46*Holmberg_2019!$D$7</f>
        <v>0.50901982511191179</v>
      </c>
      <c r="G46" s="18" t="s">
        <v>262</v>
      </c>
      <c r="M46" s="41">
        <f t="shared" si="5"/>
        <v>2.7794999999999987</v>
      </c>
      <c r="N46" s="40">
        <f t="shared" si="7"/>
        <v>0.70486926626739843</v>
      </c>
      <c r="O46" s="40"/>
      <c r="P46" s="26">
        <f t="shared" si="3"/>
        <v>0.74045880889359827</v>
      </c>
    </row>
    <row r="47" spans="1:16" x14ac:dyDescent="0.25">
      <c r="A47" s="18">
        <v>2004</v>
      </c>
      <c r="C47" s="28">
        <f t="shared" si="6"/>
        <v>27.680904517704668</v>
      </c>
      <c r="D47" s="24" t="s">
        <v>264</v>
      </c>
      <c r="E47" s="27">
        <f t="shared" si="8"/>
        <v>0.6797646365914497</v>
      </c>
      <c r="F47" s="22">
        <f>E47*Holmberg_2019!$D$7</f>
        <v>0.52341877017541627</v>
      </c>
      <c r="G47" s="18" t="s">
        <v>262</v>
      </c>
      <c r="M47" s="41">
        <f t="shared" si="5"/>
        <v>2.8060000000000045</v>
      </c>
      <c r="N47" s="40">
        <f t="shared" si="7"/>
        <v>0.70769267116705026</v>
      </c>
      <c r="O47" s="40"/>
      <c r="P47" s="26">
        <f t="shared" si="3"/>
        <v>0.74802463431470678</v>
      </c>
    </row>
    <row r="48" spans="1:16" x14ac:dyDescent="0.25">
      <c r="A48" s="18">
        <v>2005</v>
      </c>
      <c r="C48" s="28">
        <f t="shared" si="6"/>
        <v>26.897878388278546</v>
      </c>
      <c r="D48" s="24" t="s">
        <v>264</v>
      </c>
      <c r="E48" s="27">
        <f t="shared" si="8"/>
        <v>0.69955331526072762</v>
      </c>
      <c r="F48" s="22">
        <f>E48*Holmberg_2019!$D$7</f>
        <v>0.53865605275076023</v>
      </c>
      <c r="G48" s="18" t="s">
        <v>262</v>
      </c>
      <c r="M48" s="41">
        <f t="shared" si="5"/>
        <v>2.8325000000000031</v>
      </c>
      <c r="N48" s="40">
        <f t="shared" si="7"/>
        <v>0.71047522337745594</v>
      </c>
      <c r="O48" s="40"/>
      <c r="P48" s="26">
        <f t="shared" si="3"/>
        <v>0.75544275279270612</v>
      </c>
    </row>
    <row r="49" spans="1:16" x14ac:dyDescent="0.25">
      <c r="A49" s="18">
        <v>2006</v>
      </c>
      <c r="C49" s="28">
        <f t="shared" si="6"/>
        <v>26.114852258852423</v>
      </c>
      <c r="D49" s="24" t="s">
        <v>264</v>
      </c>
      <c r="E49" s="27">
        <f t="shared" si="8"/>
        <v>0.72052867898656059</v>
      </c>
      <c r="F49" s="22">
        <f>E49*Holmberg_2019!$D$7</f>
        <v>0.55480708281965163</v>
      </c>
      <c r="G49" s="18" t="s">
        <v>262</v>
      </c>
      <c r="M49" s="41">
        <f t="shared" si="5"/>
        <v>2.8590000000000018</v>
      </c>
      <c r="N49" s="40">
        <f t="shared" si="7"/>
        <v>0.71321751400838562</v>
      </c>
      <c r="O49" s="40"/>
      <c r="P49" s="26">
        <f t="shared" si="3"/>
        <v>0.76271176004085606</v>
      </c>
    </row>
    <row r="50" spans="1:16" x14ac:dyDescent="0.25">
      <c r="A50" s="18">
        <v>2007</v>
      </c>
      <c r="C50" s="28">
        <f t="shared" si="6"/>
        <v>25.3318261294263</v>
      </c>
      <c r="D50" s="24" t="s">
        <v>264</v>
      </c>
      <c r="E50" s="27">
        <f t="shared" si="8"/>
        <v>0.74280077179837634</v>
      </c>
      <c r="F50" s="22">
        <f>E50*Holmberg_2019!$D$7</f>
        <v>0.57195659428474976</v>
      </c>
      <c r="G50" s="18" t="s">
        <v>262</v>
      </c>
      <c r="M50" s="41">
        <f t="shared" si="5"/>
        <v>2.8855000000000004</v>
      </c>
      <c r="N50" s="40">
        <f t="shared" si="7"/>
        <v>0.71592012561666452</v>
      </c>
      <c r="O50" s="40"/>
      <c r="P50" s="26">
        <f t="shared" si="3"/>
        <v>0.76983053841021742</v>
      </c>
    </row>
    <row r="51" spans="1:16" x14ac:dyDescent="0.25">
      <c r="A51" s="18">
        <v>2008</v>
      </c>
      <c r="C51" s="27">
        <f>EVSpecifications!P6</f>
        <v>24.548800000000256</v>
      </c>
      <c r="D51" s="27" t="s">
        <v>217</v>
      </c>
      <c r="E51" s="27">
        <f t="shared" si="8"/>
        <v>0.76649367789871348</v>
      </c>
      <c r="F51" s="22">
        <f>E51*Holmberg_2019!$D$7</f>
        <v>0.59020013198200938</v>
      </c>
      <c r="G51" s="18" t="s">
        <v>262</v>
      </c>
      <c r="M51" s="27">
        <f>EVSpecifications!Q6</f>
        <v>2.911999999999999</v>
      </c>
      <c r="N51" s="40">
        <f t="shared" si="7"/>
        <v>0.71858363232992928</v>
      </c>
      <c r="O51" s="40"/>
      <c r="P51" s="26">
        <f t="shared" si="3"/>
        <v>0.77679824832300182</v>
      </c>
    </row>
    <row r="52" spans="1:16" x14ac:dyDescent="0.25">
      <c r="A52" s="18">
        <v>2009</v>
      </c>
      <c r="C52" s="27">
        <f>EVSpecifications!P7</f>
        <v>23.729900000000271</v>
      </c>
      <c r="D52" s="27" t="s">
        <v>217</v>
      </c>
      <c r="E52" s="27">
        <f t="shared" si="8"/>
        <v>0.79294476588607277</v>
      </c>
      <c r="F52" s="22">
        <f>E52*Holmberg_2019!$D$7</f>
        <v>0.61056746973227605</v>
      </c>
      <c r="G52" s="18" t="s">
        <v>262</v>
      </c>
      <c r="M52" s="27">
        <f>EVSpecifications!Q7</f>
        <v>2.9385000000000048</v>
      </c>
      <c r="N52" s="40">
        <f t="shared" si="7"/>
        <v>0.72120859996859255</v>
      </c>
      <c r="O52" s="40"/>
      <c r="P52" s="26">
        <f t="shared" si="3"/>
        <v>0.78361431898077882</v>
      </c>
    </row>
    <row r="53" spans="1:16" x14ac:dyDescent="0.25">
      <c r="A53" s="18">
        <v>2010</v>
      </c>
      <c r="C53" s="27">
        <f>EVSpecifications!P8</f>
        <v>22.911000000000058</v>
      </c>
      <c r="D53" s="27" t="s">
        <v>217</v>
      </c>
      <c r="E53" s="27">
        <f t="shared" si="8"/>
        <v>0.82128671817031496</v>
      </c>
      <c r="F53" s="22">
        <f>E53*Holmberg_2019!$D$7</f>
        <v>0.63239077299114255</v>
      </c>
      <c r="G53" s="18" t="s">
        <v>262</v>
      </c>
      <c r="M53" s="27">
        <f>EVSpecifications!Q8</f>
        <v>2.9650000000000034</v>
      </c>
      <c r="N53" s="40">
        <f t="shared" si="7"/>
        <v>0.72379558616604045</v>
      </c>
      <c r="O53" s="40"/>
      <c r="P53" s="26">
        <f t="shared" si="3"/>
        <v>0.79027843844184953</v>
      </c>
    </row>
    <row r="54" spans="1:16" x14ac:dyDescent="0.25">
      <c r="A54" s="18">
        <v>2011</v>
      </c>
      <c r="C54" s="27">
        <f>EVSpecifications!P9</f>
        <v>22.092100000000073</v>
      </c>
      <c r="D54" s="27" t="s">
        <v>217</v>
      </c>
      <c r="E54" s="27">
        <f t="shared" si="8"/>
        <v>0.85172980386654373</v>
      </c>
      <c r="F54" s="22">
        <f>E54*Holmberg_2019!$D$7</f>
        <v>0.65583194897723873</v>
      </c>
      <c r="G54" s="18" t="s">
        <v>262</v>
      </c>
      <c r="M54" s="27">
        <f>EVSpecifications!Q9</f>
        <v>2.991500000000002</v>
      </c>
      <c r="N54" s="40">
        <f t="shared" si="7"/>
        <v>0.72634514048709731</v>
      </c>
      <c r="O54" s="40"/>
      <c r="P54" s="26">
        <f t="shared" si="3"/>
        <v>0.79679054316072373</v>
      </c>
    </row>
    <row r="55" spans="1:16" x14ac:dyDescent="0.25">
      <c r="A55" s="18">
        <v>2012</v>
      </c>
      <c r="C55" s="27">
        <f>EVSpecifications!P10</f>
        <v>21.273200000000088</v>
      </c>
      <c r="D55" s="27" t="s">
        <v>217</v>
      </c>
      <c r="E55" s="27">
        <f t="shared" si="8"/>
        <v>0.88451666886035274</v>
      </c>
      <c r="F55" s="22">
        <f>E55*Holmberg_2019!$D$7</f>
        <v>0.68107783502247166</v>
      </c>
      <c r="G55" s="18" t="s">
        <v>262</v>
      </c>
      <c r="M55" s="27">
        <f>EVSpecifications!Q10</f>
        <v>3.0180000000000007</v>
      </c>
      <c r="N55" s="40">
        <f t="shared" si="7"/>
        <v>0.72885780454476856</v>
      </c>
      <c r="O55" s="40"/>
      <c r="P55" s="26">
        <f t="shared" si="3"/>
        <v>0.80315080708035458</v>
      </c>
    </row>
    <row r="56" spans="1:16" x14ac:dyDescent="0.25">
      <c r="A56" s="18">
        <v>2013</v>
      </c>
      <c r="C56" s="27">
        <f>EVSpecifications!P11</f>
        <v>20.454300000000103</v>
      </c>
      <c r="D56" s="27" t="s">
        <v>217</v>
      </c>
      <c r="E56" s="27">
        <f t="shared" si="8"/>
        <v>0.91992881692358275</v>
      </c>
      <c r="F56" s="22">
        <f>E56*Holmberg_2019!$D$7</f>
        <v>0.70834518903115873</v>
      </c>
      <c r="G56" s="18" t="s">
        <v>262</v>
      </c>
      <c r="M56" s="27">
        <f>EVSpecifications!Q11</f>
        <v>3.0444999999999993</v>
      </c>
      <c r="N56" s="40">
        <f t="shared" si="7"/>
        <v>0.73133411211529964</v>
      </c>
      <c r="O56" s="40"/>
      <c r="P56" s="26">
        <f t="shared" si="3"/>
        <v>0.80935963036495617</v>
      </c>
    </row>
    <row r="57" spans="1:16" x14ac:dyDescent="0.25">
      <c r="A57" s="18">
        <v>2014</v>
      </c>
      <c r="C57" s="27">
        <f>EVSpecifications!P12</f>
        <v>19.635400000000118</v>
      </c>
      <c r="D57" s="27" t="s">
        <v>217</v>
      </c>
      <c r="E57" s="27">
        <f t="shared" si="8"/>
        <v>0.9582947126108976</v>
      </c>
      <c r="F57" s="22">
        <f>E57*Holmberg_2019!$D$7</f>
        <v>0.73788692871039119</v>
      </c>
      <c r="G57" s="18" t="s">
        <v>262</v>
      </c>
      <c r="M57" s="27">
        <f>EVSpecifications!Q12</f>
        <v>3.070999999999998</v>
      </c>
      <c r="N57" s="40">
        <f t="shared" si="7"/>
        <v>0.73377458925156769</v>
      </c>
      <c r="O57" s="40"/>
      <c r="P57" s="26">
        <f t="shared" si="3"/>
        <v>0.81541762785767802</v>
      </c>
    </row>
    <row r="58" spans="1:16" x14ac:dyDescent="0.25">
      <c r="A58" s="18">
        <v>2015</v>
      </c>
      <c r="C58" s="27">
        <f>EVSpecifications!P13</f>
        <v>18.816500000000133</v>
      </c>
      <c r="D58" s="27" t="s">
        <v>217</v>
      </c>
      <c r="E58" s="27">
        <f t="shared" si="8"/>
        <v>1</v>
      </c>
      <c r="F58" s="22">
        <f>E58*Holmberg_2019!$D$7</f>
        <v>0.77</v>
      </c>
      <c r="G58" s="18" t="s">
        <v>262</v>
      </c>
      <c r="M58" s="27">
        <f>EVSpecifications!Q13</f>
        <v>3.0975000000000037</v>
      </c>
      <c r="N58" s="40">
        <f t="shared" si="7"/>
        <v>0.73617975439483474</v>
      </c>
      <c r="O58" s="40"/>
      <c r="P58" s="26">
        <f t="shared" si="3"/>
        <v>0.82132561734341492</v>
      </c>
    </row>
    <row r="59" spans="1:16" x14ac:dyDescent="0.25">
      <c r="A59" s="18">
        <v>2016</v>
      </c>
      <c r="C59" s="27">
        <f>EVSpecifications!P14</f>
        <v>17.997600000000148</v>
      </c>
      <c r="D59" s="27" t="s">
        <v>217</v>
      </c>
      <c r="E59" s="27">
        <f t="shared" si="8"/>
        <v>1.0455005111792672</v>
      </c>
      <c r="F59" s="22">
        <f>E59*Holmberg_2019!$D$7</f>
        <v>0.80503539360803578</v>
      </c>
      <c r="G59" s="18" t="s">
        <v>262</v>
      </c>
      <c r="M59" s="27">
        <f>EVSpecifications!Q14</f>
        <v>3.1240000000000023</v>
      </c>
      <c r="N59" s="40">
        <f t="shared" si="7"/>
        <v>0.7385501184848785</v>
      </c>
      <c r="O59" s="40"/>
      <c r="P59" s="26">
        <f t="shared" si="3"/>
        <v>0.82708460769258452</v>
      </c>
    </row>
    <row r="60" spans="1:16" x14ac:dyDescent="0.25">
      <c r="A60" s="18">
        <v>2017</v>
      </c>
      <c r="C60" s="27">
        <f>EVSpecifications!P15</f>
        <v>17.178700000000163</v>
      </c>
      <c r="D60" s="27" t="s">
        <v>217</v>
      </c>
      <c r="E60" s="27">
        <f t="shared" si="8"/>
        <v>1.0953389953838157</v>
      </c>
      <c r="F60" s="22">
        <f>E60*Holmberg_2019!$D$7</f>
        <v>0.84341102644553811</v>
      </c>
      <c r="G60" s="18" t="s">
        <v>262</v>
      </c>
      <c r="K60" s="27">
        <f>Holmberg_2019!J7</f>
        <v>3.4520621666666669</v>
      </c>
      <c r="L60" s="18" t="s">
        <v>284</v>
      </c>
      <c r="M60" s="27">
        <f>EVSpecifications!Q15</f>
        <v>3.150500000000001</v>
      </c>
      <c r="N60" s="40">
        <f t="shared" si="7"/>
        <v>0.74088618506853887</v>
      </c>
      <c r="O60" s="40"/>
      <c r="P60" s="26">
        <f t="shared" si="3"/>
        <v>0.83269578695697311</v>
      </c>
    </row>
    <row r="61" spans="1:16" x14ac:dyDescent="0.25">
      <c r="A61" s="18">
        <v>2018</v>
      </c>
      <c r="C61" s="27">
        <f>EVSpecifications!P16</f>
        <v>16.359800000000178</v>
      </c>
      <c r="D61" s="27" t="s">
        <v>217</v>
      </c>
      <c r="E61" s="27">
        <f t="shared" si="8"/>
        <v>1.1501668724556491</v>
      </c>
      <c r="F61" s="22">
        <f>E61*Holmberg_2019!$D$7</f>
        <v>0.88562849179084979</v>
      </c>
      <c r="G61" s="18" t="s">
        <v>262</v>
      </c>
      <c r="M61" s="27">
        <f>EVSpecifications!Q16</f>
        <v>3.1769999999999996</v>
      </c>
      <c r="N61" s="40">
        <f t="shared" si="7"/>
        <v>0.74318845040668535</v>
      </c>
      <c r="O61" s="40"/>
      <c r="P61" s="26">
        <f t="shared" si="3"/>
        <v>0.83816051048369034</v>
      </c>
    </row>
    <row r="62" spans="1:16" x14ac:dyDescent="0.25">
      <c r="A62" s="18">
        <v>2019</v>
      </c>
      <c r="C62" s="27">
        <f>EVSpecifications!P17</f>
        <v>15.540900000000192</v>
      </c>
      <c r="D62" s="27" t="s">
        <v>217</v>
      </c>
      <c r="E62" s="27">
        <f t="shared" si="8"/>
        <v>1.2107728638624469</v>
      </c>
      <c r="F62" s="23">
        <f>F$61</f>
        <v>0.88562849179084979</v>
      </c>
      <c r="G62" s="24" t="s">
        <v>247</v>
      </c>
      <c r="H62" s="24"/>
      <c r="K62" s="24"/>
      <c r="L62" s="24"/>
      <c r="M62" s="27">
        <f>EVSpecifications!Q17</f>
        <v>3.2034999999999982</v>
      </c>
      <c r="N62" s="40">
        <f t="shared" si="7"/>
        <v>0.74545740357964019</v>
      </c>
      <c r="O62" s="40"/>
      <c r="P62" s="26">
        <f t="shared" si="3"/>
        <v>0.84348028910815032</v>
      </c>
    </row>
    <row r="63" spans="1:16" x14ac:dyDescent="0.25">
      <c r="A63" s="18">
        <v>2020</v>
      </c>
      <c r="C63" s="27">
        <f>EVSpecifications!P18</f>
        <v>14.722000000000207</v>
      </c>
      <c r="D63" s="27" t="s">
        <v>217</v>
      </c>
      <c r="E63" s="27">
        <f t="shared" si="8"/>
        <v>1.2781211791876015</v>
      </c>
      <c r="F63" s="23">
        <f>F$61</f>
        <v>0.88562849179084979</v>
      </c>
      <c r="G63" s="24" t="s">
        <v>247</v>
      </c>
      <c r="H63" s="24"/>
      <c r="K63" s="24"/>
      <c r="L63" s="24"/>
      <c r="M63" s="27">
        <f>EVSpecifications!Q18</f>
        <v>3.230000000000004</v>
      </c>
      <c r="N63" s="40">
        <f t="shared" si="7"/>
        <v>0.7476935265910778</v>
      </c>
      <c r="O63" s="40"/>
      <c r="P63" s="26">
        <f t="shared" si="3"/>
        <v>0.8486567774816951</v>
      </c>
    </row>
    <row r="64" spans="1:16" x14ac:dyDescent="0.25">
      <c r="A64" s="18">
        <v>2021</v>
      </c>
      <c r="C64" s="27">
        <f>EVSpecifications!P19</f>
        <v>13.903100000000222</v>
      </c>
      <c r="D64" s="27" t="s">
        <v>217</v>
      </c>
      <c r="E64" s="27">
        <f t="shared" si="8"/>
        <v>1.3534031978479499</v>
      </c>
      <c r="F64" s="23">
        <f>F$61</f>
        <v>0.88562849179084979</v>
      </c>
      <c r="G64" s="24" t="s">
        <v>247</v>
      </c>
      <c r="H64" s="24"/>
      <c r="K64" s="24"/>
      <c r="L64" s="24"/>
      <c r="M64" s="27">
        <f>EVSpecifications!Q19</f>
        <v>3.2565000000000026</v>
      </c>
      <c r="N64" s="40">
        <f t="shared" si="7"/>
        <v>0.74989729447041453</v>
      </c>
      <c r="O64" s="40"/>
      <c r="P64" s="26">
        <f t="shared" si="3"/>
        <v>0.85369176258418811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J7"/>
  <sheetViews>
    <sheetView workbookViewId="0">
      <selection activeCell="D7" sqref="D7"/>
    </sheetView>
  </sheetViews>
  <sheetFormatPr defaultRowHeight="12.75" x14ac:dyDescent="0.2"/>
  <cols>
    <col min="2" max="2" width="10" customWidth="1"/>
    <col min="3" max="3" width="23.28515625" bestFit="1" customWidth="1"/>
    <col min="4" max="4" width="12" bestFit="1" customWidth="1"/>
    <col min="5" max="5" width="24.7109375" bestFit="1" customWidth="1"/>
    <col min="6" max="6" width="24.7109375" customWidth="1"/>
    <col min="7" max="7" width="13" customWidth="1"/>
    <col min="8" max="8" width="11.140625" customWidth="1"/>
    <col min="9" max="9" width="29.7109375" bestFit="1" customWidth="1"/>
  </cols>
  <sheetData>
    <row r="1" spans="1:10" x14ac:dyDescent="0.2">
      <c r="A1" t="s">
        <v>218</v>
      </c>
    </row>
    <row r="2" spans="1:10" x14ac:dyDescent="0.2">
      <c r="A2" s="1" t="s">
        <v>228</v>
      </c>
    </row>
    <row r="6" spans="1:10" x14ac:dyDescent="0.2">
      <c r="A6" s="25" t="s">
        <v>22</v>
      </c>
      <c r="B6" s="25" t="s">
        <v>219</v>
      </c>
      <c r="C6" s="25" t="s">
        <v>223</v>
      </c>
      <c r="D6" s="25" t="s">
        <v>226</v>
      </c>
      <c r="E6" s="25" t="s">
        <v>243</v>
      </c>
      <c r="F6" s="25" t="s">
        <v>242</v>
      </c>
      <c r="G6" s="25" t="s">
        <v>240</v>
      </c>
      <c r="H6" s="25" t="s">
        <v>241</v>
      </c>
      <c r="I6" s="25" t="s">
        <v>244</v>
      </c>
      <c r="J6" s="25" t="s">
        <v>272</v>
      </c>
    </row>
    <row r="7" spans="1:10" x14ac:dyDescent="0.2">
      <c r="A7" s="2">
        <v>2017</v>
      </c>
      <c r="B7" s="2" t="s">
        <v>239</v>
      </c>
      <c r="C7" s="2" t="s">
        <v>238</v>
      </c>
      <c r="D7" s="26">
        <v>0.77</v>
      </c>
      <c r="E7" s="8">
        <v>18</v>
      </c>
      <c r="F7" s="8">
        <f>E7*(1/km_to_miles)</f>
        <v>28.96819210430403</v>
      </c>
      <c r="G7" s="8">
        <v>1500</v>
      </c>
      <c r="H7" s="8">
        <f>G7/1000</f>
        <v>1.5</v>
      </c>
      <c r="I7" s="8">
        <f>F7/H7</f>
        <v>19.312128069536019</v>
      </c>
      <c r="J7" s="29">
        <f>100/F7</f>
        <v>3.4520621666666669</v>
      </c>
    </row>
  </sheetData>
  <hyperlinks>
    <hyperlink ref="A2" r:id="rId1" xr:uid="{00000000-0004-0000-06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H6"/>
  <sheetViews>
    <sheetView workbookViewId="0">
      <selection activeCell="C5" sqref="C5"/>
    </sheetView>
  </sheetViews>
  <sheetFormatPr defaultRowHeight="12.75" x14ac:dyDescent="0.2"/>
  <cols>
    <col min="3" max="3" width="21.5703125" bestFit="1" customWidth="1"/>
    <col min="4" max="4" width="21.28515625" customWidth="1"/>
    <col min="5" max="5" width="30.42578125" customWidth="1"/>
    <col min="6" max="6" width="11" customWidth="1"/>
    <col min="7" max="7" width="27.5703125" bestFit="1" customWidth="1"/>
    <col min="8" max="8" width="10" bestFit="1" customWidth="1"/>
  </cols>
  <sheetData>
    <row r="1" spans="1:8" x14ac:dyDescent="0.2">
      <c r="A1" t="s">
        <v>248</v>
      </c>
    </row>
    <row r="2" spans="1:8" x14ac:dyDescent="0.2">
      <c r="A2" s="1" t="s">
        <v>249</v>
      </c>
    </row>
    <row r="4" spans="1:8" x14ac:dyDescent="0.2">
      <c r="A4" s="25" t="s">
        <v>22</v>
      </c>
      <c r="B4" s="25" t="s">
        <v>219</v>
      </c>
      <c r="C4" s="25" t="s">
        <v>223</v>
      </c>
      <c r="D4" s="25" t="s">
        <v>260</v>
      </c>
      <c r="E4" s="25" t="s">
        <v>257</v>
      </c>
      <c r="F4" s="25" t="s">
        <v>241</v>
      </c>
      <c r="G4" s="25" t="s">
        <v>261</v>
      </c>
      <c r="H4" s="25" t="s">
        <v>272</v>
      </c>
    </row>
    <row r="5" spans="1:8" x14ac:dyDescent="0.2">
      <c r="A5" s="2">
        <v>1966</v>
      </c>
      <c r="B5" s="2" t="s">
        <v>258</v>
      </c>
      <c r="C5" s="2" t="s">
        <v>259</v>
      </c>
      <c r="D5" s="8">
        <f>AVERAGE(480,640)</f>
        <v>560</v>
      </c>
      <c r="E5" s="8">
        <f>(D5/1000)*100</f>
        <v>56.000000000000007</v>
      </c>
      <c r="F5" s="2">
        <v>0.97499999999999998</v>
      </c>
      <c r="G5" s="8">
        <f>E5/F5</f>
        <v>57.435897435897445</v>
      </c>
      <c r="H5" s="30">
        <f>1000/D5</f>
        <v>1.7857142857142858</v>
      </c>
    </row>
    <row r="6" spans="1:8" x14ac:dyDescent="0.2">
      <c r="A6" s="2"/>
      <c r="B6" s="2"/>
      <c r="C6" s="2"/>
      <c r="D6" s="2"/>
      <c r="E6" s="2"/>
      <c r="F6" s="2"/>
    </row>
  </sheetData>
  <hyperlinks>
    <hyperlink ref="A2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104"/>
  <sheetViews>
    <sheetView topLeftCell="G1" zoomScale="80" zoomScaleNormal="80" workbookViewId="0">
      <selection activeCell="S11" sqref="S11"/>
    </sheetView>
  </sheetViews>
  <sheetFormatPr defaultColWidth="9.140625" defaultRowHeight="12.75" x14ac:dyDescent="0.2"/>
  <cols>
    <col min="1" max="1" width="8.85546875" customWidth="1"/>
    <col min="2" max="2" width="29.7109375" style="2" bestFit="1" customWidth="1"/>
    <col min="3" max="3" width="15.85546875" style="2" bestFit="1" customWidth="1"/>
    <col min="4" max="4" width="12.42578125" style="2" customWidth="1"/>
    <col min="5" max="5" width="20.42578125" style="2" customWidth="1"/>
    <col min="6" max="6" width="20.28515625" style="2" customWidth="1"/>
    <col min="7" max="7" width="19.42578125" style="2" bestFit="1" customWidth="1"/>
    <col min="8" max="8" width="28.7109375" style="2" bestFit="1" customWidth="1"/>
    <col min="9" max="9" width="27.85546875" style="2" bestFit="1" customWidth="1"/>
    <col min="10" max="10" width="20" style="2" bestFit="1" customWidth="1"/>
    <col min="11" max="11" width="20" style="2" customWidth="1"/>
    <col min="12" max="12" width="31.5703125" style="2" customWidth="1"/>
    <col min="13" max="13" width="16.140625" style="2" customWidth="1"/>
    <col min="14" max="14" width="9.140625" style="11"/>
    <col min="15" max="15" width="10.85546875" style="2" customWidth="1"/>
    <col min="16" max="16" width="34.42578125" style="2" customWidth="1"/>
    <col min="17" max="17" width="17.140625" style="2" bestFit="1" customWidth="1"/>
    <col min="18" max="16384" width="9.140625" style="2"/>
  </cols>
  <sheetData>
    <row r="1" spans="1:17" s="1" customFormat="1" x14ac:dyDescent="0.2">
      <c r="A1" t="s">
        <v>217</v>
      </c>
      <c r="B1" s="2"/>
      <c r="N1" s="9"/>
    </row>
    <row r="2" spans="1:17" s="1" customFormat="1" x14ac:dyDescent="0.2">
      <c r="A2" s="1" t="s">
        <v>0</v>
      </c>
      <c r="B2" s="2"/>
      <c r="N2" s="9"/>
      <c r="Q2" s="1" t="s">
        <v>277</v>
      </c>
    </row>
    <row r="3" spans="1:17" s="1" customFormat="1" x14ac:dyDescent="0.2">
      <c r="A3"/>
      <c r="N3" s="9"/>
    </row>
    <row r="4" spans="1:17" s="3" customFormat="1" x14ac:dyDescent="0.2">
      <c r="A4" s="3" t="s">
        <v>22</v>
      </c>
      <c r="B4" s="3" t="s">
        <v>5</v>
      </c>
      <c r="C4" s="3" t="s">
        <v>2</v>
      </c>
      <c r="D4" s="3" t="s">
        <v>3</v>
      </c>
      <c r="E4" s="3" t="s">
        <v>4</v>
      </c>
      <c r="F4" s="3" t="s">
        <v>24</v>
      </c>
      <c r="G4" s="3" t="s">
        <v>122</v>
      </c>
      <c r="H4" s="3" t="s">
        <v>213</v>
      </c>
      <c r="I4" s="3" t="s">
        <v>28</v>
      </c>
      <c r="J4" s="3" t="s">
        <v>23</v>
      </c>
      <c r="K4" s="3" t="s">
        <v>215</v>
      </c>
      <c r="L4" s="3" t="s">
        <v>214</v>
      </c>
      <c r="M4" s="3" t="s">
        <v>273</v>
      </c>
      <c r="N4" s="10"/>
      <c r="O4" s="3" t="s">
        <v>22</v>
      </c>
      <c r="P4" s="3" t="s">
        <v>245</v>
      </c>
      <c r="Q4" s="3" t="s">
        <v>272</v>
      </c>
    </row>
    <row r="5" spans="1:17" s="31" customFormat="1" x14ac:dyDescent="0.2">
      <c r="A5" s="31">
        <v>1966</v>
      </c>
      <c r="M5" s="33">
        <f>Westbrook_2001!H5</f>
        <v>1.7857142857142858</v>
      </c>
      <c r="N5" s="32"/>
    </row>
    <row r="6" spans="1:17" x14ac:dyDescent="0.2">
      <c r="A6" s="2">
        <v>2008</v>
      </c>
      <c r="B6" s="2" t="s">
        <v>6</v>
      </c>
      <c r="C6" s="2" t="s">
        <v>7</v>
      </c>
      <c r="D6" s="2" t="s">
        <v>8</v>
      </c>
      <c r="E6" s="4" t="s">
        <v>9</v>
      </c>
      <c r="F6" s="2" t="s">
        <v>29</v>
      </c>
      <c r="G6" s="2" t="s">
        <v>124</v>
      </c>
      <c r="H6" s="8"/>
      <c r="I6" s="8">
        <v>28</v>
      </c>
      <c r="J6" s="8">
        <v>1237</v>
      </c>
      <c r="K6" s="8">
        <f>J6/1000</f>
        <v>1.2370000000000001</v>
      </c>
      <c r="L6" s="8">
        <f>I6/K6</f>
        <v>22.635408245755858</v>
      </c>
      <c r="M6" s="8">
        <f>100/I6</f>
        <v>3.5714285714285716</v>
      </c>
      <c r="O6" s="2">
        <v>2008</v>
      </c>
      <c r="P6" s="8">
        <f>(-0.8189*O6) + 1668.9</f>
        <v>24.548800000000256</v>
      </c>
      <c r="Q6" s="8">
        <f>0.0265*O6 - 50.3</f>
        <v>2.911999999999999</v>
      </c>
    </row>
    <row r="7" spans="1:17" x14ac:dyDescent="0.2">
      <c r="A7" s="2">
        <v>2009</v>
      </c>
      <c r="B7" s="2" t="s">
        <v>36</v>
      </c>
      <c r="C7" s="2" t="s">
        <v>7</v>
      </c>
      <c r="D7" s="2" t="s">
        <v>8</v>
      </c>
      <c r="E7" s="4" t="s">
        <v>37</v>
      </c>
      <c r="F7" s="2" t="s">
        <v>29</v>
      </c>
      <c r="G7" s="2" t="s">
        <v>124</v>
      </c>
      <c r="H7" s="8"/>
      <c r="I7" s="8">
        <v>33</v>
      </c>
      <c r="J7" s="8">
        <v>1237</v>
      </c>
      <c r="K7" s="8">
        <f t="shared" ref="K7:K70" si="0">J7/1000</f>
        <v>1.2370000000000001</v>
      </c>
      <c r="L7" s="8">
        <f t="shared" ref="L7:L70" si="1">I7/K7</f>
        <v>26.677445432497976</v>
      </c>
      <c r="M7" s="8">
        <f t="shared" ref="M7:M70" si="2">100/I7</f>
        <v>3.0303030303030303</v>
      </c>
      <c r="O7" s="2">
        <v>2009</v>
      </c>
      <c r="P7" s="8">
        <f t="shared" ref="P7:P19" si="3">(-0.8189*O7) + 1668.9</f>
        <v>23.729900000000271</v>
      </c>
      <c r="Q7" s="8">
        <f t="shared" ref="Q7:Q19" si="4">0.0265*O7 - 50.3</f>
        <v>2.9385000000000048</v>
      </c>
    </row>
    <row r="8" spans="1:17" x14ac:dyDescent="0.2">
      <c r="A8" s="2">
        <v>2009</v>
      </c>
      <c r="B8" s="2" t="s">
        <v>10</v>
      </c>
      <c r="C8" s="2" t="s">
        <v>7</v>
      </c>
      <c r="D8" s="2" t="s">
        <v>8</v>
      </c>
      <c r="E8" s="4" t="s">
        <v>11</v>
      </c>
      <c r="F8" s="2" t="s">
        <v>29</v>
      </c>
      <c r="G8" s="2" t="s">
        <v>124</v>
      </c>
      <c r="H8" s="8"/>
      <c r="I8" s="8">
        <v>33</v>
      </c>
      <c r="J8" s="8">
        <v>1237</v>
      </c>
      <c r="K8" s="8">
        <f t="shared" si="0"/>
        <v>1.2370000000000001</v>
      </c>
      <c r="L8" s="8">
        <f t="shared" si="1"/>
        <v>26.677445432497976</v>
      </c>
      <c r="M8" s="8">
        <f t="shared" si="2"/>
        <v>3.0303030303030303</v>
      </c>
      <c r="O8" s="2">
        <v>2010</v>
      </c>
      <c r="P8" s="8">
        <f t="shared" si="3"/>
        <v>22.911000000000058</v>
      </c>
      <c r="Q8" s="8">
        <f t="shared" si="4"/>
        <v>2.9650000000000034</v>
      </c>
    </row>
    <row r="9" spans="1:17" x14ac:dyDescent="0.2">
      <c r="A9" s="2">
        <v>2010</v>
      </c>
      <c r="B9" s="2" t="s">
        <v>12</v>
      </c>
      <c r="C9" s="2" t="s">
        <v>7</v>
      </c>
      <c r="D9" s="2" t="s">
        <v>8</v>
      </c>
      <c r="E9" s="4" t="s">
        <v>13</v>
      </c>
      <c r="F9" s="2" t="s">
        <v>29</v>
      </c>
      <c r="G9" s="2" t="s">
        <v>124</v>
      </c>
      <c r="H9" s="8"/>
      <c r="I9" s="8">
        <v>33</v>
      </c>
      <c r="J9" s="8">
        <v>1237</v>
      </c>
      <c r="K9" s="8">
        <f t="shared" si="0"/>
        <v>1.2370000000000001</v>
      </c>
      <c r="L9" s="8">
        <f t="shared" si="1"/>
        <v>26.677445432497976</v>
      </c>
      <c r="M9" s="8">
        <f t="shared" si="2"/>
        <v>3.0303030303030303</v>
      </c>
      <c r="O9" s="2">
        <v>2011</v>
      </c>
      <c r="P9" s="8">
        <f t="shared" si="3"/>
        <v>22.092100000000073</v>
      </c>
      <c r="Q9" s="8">
        <f t="shared" si="4"/>
        <v>2.991500000000002</v>
      </c>
    </row>
    <row r="10" spans="1:17" x14ac:dyDescent="0.2">
      <c r="A10" s="2">
        <v>2011</v>
      </c>
      <c r="B10" s="2" t="s">
        <v>205</v>
      </c>
      <c r="C10" s="2" t="s">
        <v>202</v>
      </c>
      <c r="D10" s="2" t="s">
        <v>8</v>
      </c>
      <c r="E10" s="4" t="s">
        <v>208</v>
      </c>
      <c r="F10" s="2" t="s">
        <v>26</v>
      </c>
      <c r="G10" s="2" t="s">
        <v>124</v>
      </c>
      <c r="H10" s="8"/>
      <c r="I10" s="8">
        <v>34</v>
      </c>
      <c r="J10" s="8">
        <v>1543</v>
      </c>
      <c r="K10" s="8">
        <f t="shared" si="0"/>
        <v>1.5429999999999999</v>
      </c>
      <c r="L10" s="8">
        <f t="shared" si="1"/>
        <v>22.034996759559302</v>
      </c>
      <c r="M10" s="8">
        <f t="shared" si="2"/>
        <v>2.9411764705882355</v>
      </c>
      <c r="O10" s="2">
        <v>2012</v>
      </c>
      <c r="P10" s="8">
        <f t="shared" si="3"/>
        <v>21.273200000000088</v>
      </c>
      <c r="Q10" s="8">
        <f t="shared" si="4"/>
        <v>3.0180000000000007</v>
      </c>
    </row>
    <row r="11" spans="1:17" x14ac:dyDescent="0.2">
      <c r="A11" s="2">
        <v>2011</v>
      </c>
      <c r="B11" s="2" t="s">
        <v>201</v>
      </c>
      <c r="C11" s="2" t="s">
        <v>202</v>
      </c>
      <c r="D11" s="2" t="s">
        <v>8</v>
      </c>
      <c r="E11" s="4" t="s">
        <v>207</v>
      </c>
      <c r="F11" s="2" t="s">
        <v>26</v>
      </c>
      <c r="G11" s="2" t="s">
        <v>124</v>
      </c>
      <c r="H11" s="8"/>
      <c r="I11" s="8">
        <v>34</v>
      </c>
      <c r="J11" s="8">
        <v>1521</v>
      </c>
      <c r="K11" s="8">
        <f t="shared" si="0"/>
        <v>1.5209999999999999</v>
      </c>
      <c r="L11" s="8">
        <f t="shared" si="1"/>
        <v>22.353714661406972</v>
      </c>
      <c r="M11" s="8">
        <f t="shared" si="2"/>
        <v>2.9411764705882355</v>
      </c>
      <c r="O11" s="2">
        <v>2013</v>
      </c>
      <c r="P11" s="8">
        <f t="shared" si="3"/>
        <v>20.454300000000103</v>
      </c>
      <c r="Q11" s="8">
        <f t="shared" si="4"/>
        <v>3.0444999999999993</v>
      </c>
    </row>
    <row r="12" spans="1:17" x14ac:dyDescent="0.2">
      <c r="A12" s="2">
        <v>2012</v>
      </c>
      <c r="B12" s="2" t="s">
        <v>38</v>
      </c>
      <c r="C12" s="2" t="s">
        <v>7</v>
      </c>
      <c r="D12" s="2" t="s">
        <v>8</v>
      </c>
      <c r="E12" s="4" t="s">
        <v>14</v>
      </c>
      <c r="F12" s="2" t="s">
        <v>26</v>
      </c>
      <c r="G12" s="2" t="s">
        <v>124</v>
      </c>
      <c r="H12" s="8"/>
      <c r="I12" s="8">
        <v>38</v>
      </c>
      <c r="J12" s="8">
        <v>2100</v>
      </c>
      <c r="K12" s="8">
        <f t="shared" si="0"/>
        <v>2.1</v>
      </c>
      <c r="L12" s="8">
        <f t="shared" si="1"/>
        <v>18.095238095238095</v>
      </c>
      <c r="M12" s="8">
        <f t="shared" si="2"/>
        <v>2.6315789473684212</v>
      </c>
      <c r="O12" s="2">
        <v>2014</v>
      </c>
      <c r="P12" s="8">
        <f t="shared" si="3"/>
        <v>19.635400000000118</v>
      </c>
      <c r="Q12" s="8">
        <f t="shared" si="4"/>
        <v>3.070999999999998</v>
      </c>
    </row>
    <row r="13" spans="1:17" x14ac:dyDescent="0.2">
      <c r="A13" s="2">
        <v>2012</v>
      </c>
      <c r="B13" s="2" t="s">
        <v>205</v>
      </c>
      <c r="C13" s="2" t="s">
        <v>202</v>
      </c>
      <c r="D13" s="2" t="s">
        <v>8</v>
      </c>
      <c r="E13" s="4" t="s">
        <v>206</v>
      </c>
      <c r="F13" s="2" t="s">
        <v>26</v>
      </c>
      <c r="G13" s="2" t="s">
        <v>124</v>
      </c>
      <c r="H13" s="8"/>
      <c r="I13" s="8">
        <v>34</v>
      </c>
      <c r="J13" s="8">
        <v>1543</v>
      </c>
      <c r="K13" s="8">
        <f t="shared" si="0"/>
        <v>1.5429999999999999</v>
      </c>
      <c r="L13" s="8">
        <f t="shared" si="1"/>
        <v>22.034996759559302</v>
      </c>
      <c r="M13" s="8">
        <f t="shared" si="2"/>
        <v>2.9411764705882355</v>
      </c>
      <c r="O13" s="2">
        <v>2015</v>
      </c>
      <c r="P13" s="8">
        <f t="shared" si="3"/>
        <v>18.816500000000133</v>
      </c>
      <c r="Q13" s="8">
        <f t="shared" si="4"/>
        <v>3.0975000000000037</v>
      </c>
    </row>
    <row r="14" spans="1:17" x14ac:dyDescent="0.2">
      <c r="A14" s="2">
        <v>2013</v>
      </c>
      <c r="B14" s="2" t="s">
        <v>38</v>
      </c>
      <c r="C14" s="2" t="s">
        <v>7</v>
      </c>
      <c r="D14" s="2" t="s">
        <v>8</v>
      </c>
      <c r="E14" s="4" t="s">
        <v>15</v>
      </c>
      <c r="F14" s="2" t="s">
        <v>26</v>
      </c>
      <c r="G14" s="2" t="s">
        <v>124</v>
      </c>
      <c r="H14" s="8"/>
      <c r="I14" s="8">
        <v>38</v>
      </c>
      <c r="J14" s="8">
        <v>2100</v>
      </c>
      <c r="K14" s="8">
        <f t="shared" si="0"/>
        <v>2.1</v>
      </c>
      <c r="L14" s="8">
        <f t="shared" si="1"/>
        <v>18.095238095238095</v>
      </c>
      <c r="M14" s="8">
        <f t="shared" si="2"/>
        <v>2.6315789473684212</v>
      </c>
      <c r="O14" s="2">
        <v>2016</v>
      </c>
      <c r="P14" s="8">
        <f t="shared" si="3"/>
        <v>17.997600000000148</v>
      </c>
      <c r="Q14" s="8">
        <f t="shared" si="4"/>
        <v>3.1240000000000023</v>
      </c>
    </row>
    <row r="15" spans="1:17" x14ac:dyDescent="0.2">
      <c r="A15" s="2">
        <v>2013</v>
      </c>
      <c r="B15" s="2" t="s">
        <v>39</v>
      </c>
      <c r="C15" s="2" t="s">
        <v>7</v>
      </c>
      <c r="D15" s="2" t="s">
        <v>8</v>
      </c>
      <c r="E15" s="4" t="s">
        <v>40</v>
      </c>
      <c r="F15" s="2" t="s">
        <v>26</v>
      </c>
      <c r="G15" s="2" t="s">
        <v>124</v>
      </c>
      <c r="H15" s="8"/>
      <c r="I15" s="8">
        <v>35</v>
      </c>
      <c r="J15" s="8">
        <v>1999</v>
      </c>
      <c r="K15" s="8">
        <f t="shared" si="0"/>
        <v>1.9990000000000001</v>
      </c>
      <c r="L15" s="8">
        <f t="shared" si="1"/>
        <v>17.508754377188595</v>
      </c>
      <c r="M15" s="8">
        <f t="shared" si="2"/>
        <v>2.8571428571428572</v>
      </c>
      <c r="O15" s="2">
        <v>2017</v>
      </c>
      <c r="P15" s="8">
        <f t="shared" si="3"/>
        <v>17.178700000000163</v>
      </c>
      <c r="Q15" s="8">
        <f t="shared" si="4"/>
        <v>3.150500000000001</v>
      </c>
    </row>
    <row r="16" spans="1:17" x14ac:dyDescent="0.2">
      <c r="A16" s="2">
        <v>2013</v>
      </c>
      <c r="B16" s="2" t="s">
        <v>41</v>
      </c>
      <c r="C16" s="2" t="s">
        <v>7</v>
      </c>
      <c r="D16" s="2" t="s">
        <v>8</v>
      </c>
      <c r="E16" s="4" t="s">
        <v>42</v>
      </c>
      <c r="F16" s="2" t="s">
        <v>26</v>
      </c>
      <c r="G16" s="2" t="s">
        <v>124</v>
      </c>
      <c r="H16" s="8"/>
      <c r="I16" s="8">
        <v>36</v>
      </c>
      <c r="J16" s="8">
        <v>1999</v>
      </c>
      <c r="K16" s="8">
        <f t="shared" si="0"/>
        <v>1.9990000000000001</v>
      </c>
      <c r="L16" s="8">
        <f t="shared" si="1"/>
        <v>18.009004502251123</v>
      </c>
      <c r="M16" s="8">
        <f t="shared" si="2"/>
        <v>2.7777777777777777</v>
      </c>
      <c r="O16" s="2">
        <v>2018</v>
      </c>
      <c r="P16" s="8">
        <f t="shared" si="3"/>
        <v>16.359800000000178</v>
      </c>
      <c r="Q16" s="8">
        <f t="shared" si="4"/>
        <v>3.1769999999999996</v>
      </c>
    </row>
    <row r="17" spans="1:17" x14ac:dyDescent="0.2">
      <c r="A17" s="2">
        <v>2013</v>
      </c>
      <c r="B17" s="2" t="s">
        <v>43</v>
      </c>
      <c r="C17" s="2" t="s">
        <v>7</v>
      </c>
      <c r="D17" s="2" t="s">
        <v>8</v>
      </c>
      <c r="E17" s="4" t="s">
        <v>44</v>
      </c>
      <c r="F17" s="2" t="s">
        <v>26</v>
      </c>
      <c r="G17" s="2" t="s">
        <v>124</v>
      </c>
      <c r="H17" s="8"/>
      <c r="I17" s="8">
        <v>38</v>
      </c>
      <c r="J17" s="8">
        <v>2108</v>
      </c>
      <c r="K17" s="8">
        <f t="shared" si="0"/>
        <v>2.1080000000000001</v>
      </c>
      <c r="L17" s="8">
        <f t="shared" si="1"/>
        <v>18.026565464895636</v>
      </c>
      <c r="M17" s="8">
        <f t="shared" si="2"/>
        <v>2.6315789473684212</v>
      </c>
      <c r="O17" s="2">
        <v>2019</v>
      </c>
      <c r="P17" s="8">
        <f t="shared" si="3"/>
        <v>15.540900000000192</v>
      </c>
      <c r="Q17" s="8">
        <f t="shared" si="4"/>
        <v>3.2034999999999982</v>
      </c>
    </row>
    <row r="18" spans="1:17" x14ac:dyDescent="0.2">
      <c r="A18" s="2">
        <v>2013</v>
      </c>
      <c r="B18" s="2" t="s">
        <v>45</v>
      </c>
      <c r="C18" s="2" t="s">
        <v>7</v>
      </c>
      <c r="D18" s="2" t="s">
        <v>8</v>
      </c>
      <c r="E18" s="4" t="s">
        <v>46</v>
      </c>
      <c r="F18" s="2" t="s">
        <v>26</v>
      </c>
      <c r="G18" s="2" t="s">
        <v>124</v>
      </c>
      <c r="H18" s="8"/>
      <c r="I18" s="8">
        <v>38</v>
      </c>
      <c r="J18" s="8">
        <v>2108</v>
      </c>
      <c r="K18" s="8">
        <f t="shared" si="0"/>
        <v>2.1080000000000001</v>
      </c>
      <c r="L18" s="8">
        <f t="shared" si="1"/>
        <v>18.026565464895636</v>
      </c>
      <c r="M18" s="8">
        <f t="shared" si="2"/>
        <v>2.6315789473684212</v>
      </c>
      <c r="O18" s="2">
        <v>2020</v>
      </c>
      <c r="P18" s="8">
        <f t="shared" si="3"/>
        <v>14.722000000000207</v>
      </c>
      <c r="Q18" s="8">
        <f t="shared" si="4"/>
        <v>3.230000000000004</v>
      </c>
    </row>
    <row r="19" spans="1:17" x14ac:dyDescent="0.2">
      <c r="A19" s="2">
        <v>2013</v>
      </c>
      <c r="B19" s="2" t="s">
        <v>201</v>
      </c>
      <c r="C19" s="2" t="s">
        <v>202</v>
      </c>
      <c r="D19" s="2" t="s">
        <v>8</v>
      </c>
      <c r="E19" s="4" t="s">
        <v>204</v>
      </c>
      <c r="F19" s="2" t="s">
        <v>29</v>
      </c>
      <c r="G19" s="2" t="s">
        <v>124</v>
      </c>
      <c r="H19" s="8"/>
      <c r="I19" s="8">
        <v>34</v>
      </c>
      <c r="J19" s="8">
        <v>1493</v>
      </c>
      <c r="K19" s="8">
        <f t="shared" si="0"/>
        <v>1.4930000000000001</v>
      </c>
      <c r="L19" s="8">
        <f t="shared" si="1"/>
        <v>22.772940388479569</v>
      </c>
      <c r="M19" s="8">
        <f t="shared" si="2"/>
        <v>2.9411764705882355</v>
      </c>
      <c r="O19" s="2">
        <v>2021</v>
      </c>
      <c r="P19" s="8">
        <f t="shared" si="3"/>
        <v>13.903100000000222</v>
      </c>
      <c r="Q19" s="8">
        <f t="shared" si="4"/>
        <v>3.2565000000000026</v>
      </c>
    </row>
    <row r="20" spans="1:17" x14ac:dyDescent="0.2">
      <c r="A20" s="2">
        <v>2013</v>
      </c>
      <c r="B20" s="2" t="s">
        <v>209</v>
      </c>
      <c r="C20" s="2" t="s">
        <v>210</v>
      </c>
      <c r="D20" s="2" t="s">
        <v>8</v>
      </c>
      <c r="E20" s="4" t="s">
        <v>211</v>
      </c>
      <c r="F20" s="2" t="s">
        <v>26</v>
      </c>
      <c r="G20" s="2" t="s">
        <v>200</v>
      </c>
      <c r="H20" s="13">
        <v>14.6</v>
      </c>
      <c r="I20" s="8">
        <f>H20*(1/km_to_miles)</f>
        <v>23.496422484602157</v>
      </c>
      <c r="J20" s="8">
        <v>1468</v>
      </c>
      <c r="K20" s="8">
        <f t="shared" si="0"/>
        <v>1.468</v>
      </c>
      <c r="L20" s="8">
        <f t="shared" si="1"/>
        <v>16.00573738733117</v>
      </c>
      <c r="M20" s="8">
        <f t="shared" si="2"/>
        <v>4.255967054794521</v>
      </c>
    </row>
    <row r="21" spans="1:17" x14ac:dyDescent="0.2">
      <c r="A21" s="2">
        <v>2013</v>
      </c>
      <c r="B21" s="2" t="s">
        <v>183</v>
      </c>
      <c r="C21" s="2" t="s">
        <v>182</v>
      </c>
      <c r="D21" s="2" t="s">
        <v>8</v>
      </c>
      <c r="E21" s="4" t="s">
        <v>184</v>
      </c>
      <c r="F21" s="2" t="s">
        <v>26</v>
      </c>
      <c r="G21" s="2" t="s">
        <v>124</v>
      </c>
      <c r="H21" s="8"/>
      <c r="I21" s="8">
        <v>29</v>
      </c>
      <c r="J21" s="8">
        <v>1355</v>
      </c>
      <c r="K21" s="8">
        <f t="shared" si="0"/>
        <v>1.355</v>
      </c>
      <c r="L21" s="8">
        <f t="shared" si="1"/>
        <v>21.402214022140221</v>
      </c>
      <c r="M21" s="8">
        <f t="shared" si="2"/>
        <v>3.4482758620689653</v>
      </c>
    </row>
    <row r="22" spans="1:17" x14ac:dyDescent="0.2">
      <c r="A22" s="2">
        <v>2014</v>
      </c>
      <c r="B22" s="2" t="s">
        <v>16</v>
      </c>
      <c r="C22" s="2" t="s">
        <v>7</v>
      </c>
      <c r="D22" s="2" t="s">
        <v>8</v>
      </c>
      <c r="E22" s="4" t="s">
        <v>17</v>
      </c>
      <c r="F22" s="2" t="s">
        <v>26</v>
      </c>
      <c r="G22" s="2" t="s">
        <v>124</v>
      </c>
      <c r="H22" s="8"/>
      <c r="I22" s="8">
        <v>38</v>
      </c>
      <c r="J22" s="8">
        <v>2100</v>
      </c>
      <c r="K22" s="8">
        <f t="shared" si="0"/>
        <v>2.1</v>
      </c>
      <c r="L22" s="8">
        <f t="shared" si="1"/>
        <v>18.095238095238095</v>
      </c>
      <c r="M22" s="8">
        <f t="shared" si="2"/>
        <v>2.6315789473684212</v>
      </c>
    </row>
    <row r="23" spans="1:17" x14ac:dyDescent="0.2">
      <c r="A23" s="2">
        <v>2014</v>
      </c>
      <c r="B23" s="2" t="s">
        <v>47</v>
      </c>
      <c r="C23" s="2" t="s">
        <v>7</v>
      </c>
      <c r="D23" s="2" t="s">
        <v>8</v>
      </c>
      <c r="E23" s="4" t="s">
        <v>48</v>
      </c>
      <c r="F23" s="2" t="s">
        <v>26</v>
      </c>
      <c r="G23" s="2" t="s">
        <v>124</v>
      </c>
      <c r="H23" s="8"/>
      <c r="I23" s="8">
        <v>38</v>
      </c>
      <c r="J23" s="8">
        <v>2108</v>
      </c>
      <c r="K23" s="8">
        <f t="shared" si="0"/>
        <v>2.1080000000000001</v>
      </c>
      <c r="L23" s="8">
        <f t="shared" si="1"/>
        <v>18.026565464895636</v>
      </c>
      <c r="M23" s="8">
        <f t="shared" si="2"/>
        <v>2.6315789473684212</v>
      </c>
    </row>
    <row r="24" spans="1:17" x14ac:dyDescent="0.2">
      <c r="A24" s="2">
        <v>2014</v>
      </c>
      <c r="B24" s="2" t="s">
        <v>49</v>
      </c>
      <c r="C24" s="2" t="s">
        <v>7</v>
      </c>
      <c r="D24" s="2" t="s">
        <v>8</v>
      </c>
      <c r="E24" s="4" t="s">
        <v>50</v>
      </c>
      <c r="F24" s="2" t="s">
        <v>26</v>
      </c>
      <c r="G24" s="2" t="s">
        <v>124</v>
      </c>
      <c r="H24" s="8"/>
      <c r="I24" s="8">
        <v>38</v>
      </c>
      <c r="J24" s="8">
        <v>2108</v>
      </c>
      <c r="K24" s="8">
        <f t="shared" si="0"/>
        <v>2.1080000000000001</v>
      </c>
      <c r="L24" s="8">
        <f t="shared" si="1"/>
        <v>18.026565464895636</v>
      </c>
      <c r="M24" s="8">
        <f t="shared" si="2"/>
        <v>2.6315789473684212</v>
      </c>
    </row>
    <row r="25" spans="1:17" x14ac:dyDescent="0.2">
      <c r="A25" s="2">
        <v>2014</v>
      </c>
      <c r="B25" s="2" t="s">
        <v>51</v>
      </c>
      <c r="C25" s="2" t="s">
        <v>7</v>
      </c>
      <c r="D25" s="2" t="s">
        <v>8</v>
      </c>
      <c r="E25" s="4" t="s">
        <v>52</v>
      </c>
      <c r="F25" s="2" t="s">
        <v>26</v>
      </c>
      <c r="G25" s="2" t="s">
        <v>124</v>
      </c>
      <c r="H25" s="8"/>
      <c r="I25" s="8">
        <v>35</v>
      </c>
      <c r="J25" s="8">
        <v>1999</v>
      </c>
      <c r="K25" s="8">
        <f t="shared" si="0"/>
        <v>1.9990000000000001</v>
      </c>
      <c r="L25" s="8">
        <f t="shared" si="1"/>
        <v>17.508754377188595</v>
      </c>
      <c r="M25" s="8">
        <f t="shared" si="2"/>
        <v>2.8571428571428572</v>
      </c>
    </row>
    <row r="26" spans="1:17" x14ac:dyDescent="0.2">
      <c r="A26" s="2">
        <v>2014</v>
      </c>
      <c r="B26" s="2" t="s">
        <v>53</v>
      </c>
      <c r="C26" s="2" t="s">
        <v>7</v>
      </c>
      <c r="D26" s="2" t="s">
        <v>8</v>
      </c>
      <c r="E26" s="4" t="s">
        <v>54</v>
      </c>
      <c r="F26" s="2" t="s">
        <v>26</v>
      </c>
      <c r="G26" s="2" t="s">
        <v>124</v>
      </c>
      <c r="H26" s="8"/>
      <c r="I26" s="8">
        <v>38</v>
      </c>
      <c r="J26" s="8">
        <v>2251</v>
      </c>
      <c r="K26" s="8">
        <f t="shared" si="0"/>
        <v>2.2509999999999999</v>
      </c>
      <c r="L26" s="8">
        <f t="shared" si="1"/>
        <v>16.88138605064416</v>
      </c>
      <c r="M26" s="8">
        <f t="shared" si="2"/>
        <v>2.6315789473684212</v>
      </c>
    </row>
    <row r="27" spans="1:17" x14ac:dyDescent="0.2">
      <c r="A27" s="2">
        <v>2014</v>
      </c>
      <c r="B27" s="2" t="s">
        <v>133</v>
      </c>
      <c r="C27" s="2" t="s">
        <v>134</v>
      </c>
      <c r="D27" s="2" t="s">
        <v>8</v>
      </c>
      <c r="E27" s="4" t="s">
        <v>135</v>
      </c>
      <c r="F27" s="2" t="s">
        <v>29</v>
      </c>
      <c r="G27" s="2" t="s">
        <v>124</v>
      </c>
      <c r="H27" s="8"/>
      <c r="I27" s="8">
        <v>30</v>
      </c>
      <c r="J27" s="8">
        <v>1195</v>
      </c>
      <c r="K27" s="8">
        <f t="shared" si="0"/>
        <v>1.1950000000000001</v>
      </c>
      <c r="L27" s="8">
        <f t="shared" si="1"/>
        <v>25.10460251046025</v>
      </c>
      <c r="M27" s="8">
        <f t="shared" si="2"/>
        <v>3.3333333333333335</v>
      </c>
    </row>
    <row r="28" spans="1:17" x14ac:dyDescent="0.2">
      <c r="A28" s="2">
        <v>2014</v>
      </c>
      <c r="B28" s="2" t="s">
        <v>173</v>
      </c>
      <c r="C28" s="2" t="s">
        <v>158</v>
      </c>
      <c r="D28" s="2" t="s">
        <v>8</v>
      </c>
      <c r="E28" s="4" t="s">
        <v>175</v>
      </c>
      <c r="F28" s="2" t="s">
        <v>26</v>
      </c>
      <c r="G28" s="2" t="s">
        <v>124</v>
      </c>
      <c r="H28" s="8"/>
      <c r="I28" s="8">
        <v>28</v>
      </c>
      <c r="J28" s="8">
        <v>1346</v>
      </c>
      <c r="K28" s="8">
        <f t="shared" si="0"/>
        <v>1.3460000000000001</v>
      </c>
      <c r="L28" s="8">
        <f t="shared" si="1"/>
        <v>20.802377414561661</v>
      </c>
      <c r="M28" s="8">
        <f t="shared" si="2"/>
        <v>3.5714285714285716</v>
      </c>
    </row>
    <row r="29" spans="1:17" x14ac:dyDescent="0.2">
      <c r="A29" s="2">
        <v>2014</v>
      </c>
      <c r="B29" s="2" t="s">
        <v>201</v>
      </c>
      <c r="C29" s="2" t="s">
        <v>202</v>
      </c>
      <c r="D29" s="2" t="s">
        <v>8</v>
      </c>
      <c r="E29" s="4" t="s">
        <v>203</v>
      </c>
      <c r="F29" s="2" t="s">
        <v>29</v>
      </c>
      <c r="G29" s="2" t="s">
        <v>124</v>
      </c>
      <c r="H29" s="8"/>
      <c r="I29" s="8">
        <v>34</v>
      </c>
      <c r="J29" s="8">
        <v>1486</v>
      </c>
      <c r="K29" s="8">
        <f t="shared" si="0"/>
        <v>1.486</v>
      </c>
      <c r="L29" s="8">
        <f t="shared" si="1"/>
        <v>22.880215343203229</v>
      </c>
      <c r="M29" s="8">
        <f t="shared" si="2"/>
        <v>2.9411764705882355</v>
      </c>
    </row>
    <row r="30" spans="1:17" x14ac:dyDescent="0.2">
      <c r="A30" s="2">
        <v>2015</v>
      </c>
      <c r="B30" s="2" t="s">
        <v>16</v>
      </c>
      <c r="C30" s="2" t="s">
        <v>7</v>
      </c>
      <c r="D30" s="2" t="s">
        <v>8</v>
      </c>
      <c r="E30" s="4" t="s">
        <v>18</v>
      </c>
      <c r="F30" s="2" t="s">
        <v>26</v>
      </c>
      <c r="G30" s="2" t="s">
        <v>124</v>
      </c>
      <c r="H30" s="8"/>
      <c r="I30" s="8">
        <v>38</v>
      </c>
      <c r="J30" s="8">
        <v>2100</v>
      </c>
      <c r="K30" s="8">
        <f t="shared" si="0"/>
        <v>2.1</v>
      </c>
      <c r="L30" s="8">
        <f t="shared" si="1"/>
        <v>18.095238095238095</v>
      </c>
      <c r="M30" s="8">
        <f t="shared" si="2"/>
        <v>2.6315789473684212</v>
      </c>
    </row>
    <row r="31" spans="1:17" x14ac:dyDescent="0.2">
      <c r="A31" s="2">
        <v>2015</v>
      </c>
      <c r="B31" s="2" t="s">
        <v>55</v>
      </c>
      <c r="C31" s="2" t="s">
        <v>7</v>
      </c>
      <c r="D31" s="2" t="s">
        <v>8</v>
      </c>
      <c r="E31" s="4" t="s">
        <v>56</v>
      </c>
      <c r="F31" s="2" t="s">
        <v>26</v>
      </c>
      <c r="G31" s="2" t="s">
        <v>124</v>
      </c>
      <c r="H31" s="8"/>
      <c r="I31" s="8">
        <v>36</v>
      </c>
      <c r="J31" s="8">
        <v>2251</v>
      </c>
      <c r="K31" s="8">
        <f t="shared" si="0"/>
        <v>2.2509999999999999</v>
      </c>
      <c r="L31" s="8">
        <f t="shared" si="1"/>
        <v>15.992892047978676</v>
      </c>
      <c r="M31" s="8">
        <f t="shared" si="2"/>
        <v>2.7777777777777777</v>
      </c>
    </row>
    <row r="32" spans="1:17" x14ac:dyDescent="0.2">
      <c r="A32" s="2">
        <v>2015</v>
      </c>
      <c r="B32" s="2" t="s">
        <v>51</v>
      </c>
      <c r="C32" s="2" t="s">
        <v>7</v>
      </c>
      <c r="D32" s="2" t="s">
        <v>8</v>
      </c>
      <c r="E32" s="4" t="s">
        <v>57</v>
      </c>
      <c r="F32" s="2" t="s">
        <v>26</v>
      </c>
      <c r="G32" s="2" t="s">
        <v>124</v>
      </c>
      <c r="H32" s="8"/>
      <c r="I32" s="8">
        <v>35</v>
      </c>
      <c r="J32" s="8">
        <v>1999</v>
      </c>
      <c r="K32" s="8">
        <f t="shared" si="0"/>
        <v>1.9990000000000001</v>
      </c>
      <c r="L32" s="8">
        <f t="shared" si="1"/>
        <v>17.508754377188595</v>
      </c>
      <c r="M32" s="8">
        <f t="shared" si="2"/>
        <v>2.8571428571428572</v>
      </c>
    </row>
    <row r="33" spans="1:13" x14ac:dyDescent="0.2">
      <c r="A33" s="2">
        <v>2015</v>
      </c>
      <c r="B33" s="2" t="s">
        <v>58</v>
      </c>
      <c r="C33" s="2" t="s">
        <v>7</v>
      </c>
      <c r="D33" s="2" t="s">
        <v>8</v>
      </c>
      <c r="E33" s="4" t="s">
        <v>59</v>
      </c>
      <c r="F33" s="2" t="s">
        <v>26</v>
      </c>
      <c r="G33" s="2" t="s">
        <v>124</v>
      </c>
      <c r="H33" s="8"/>
      <c r="I33" s="8">
        <v>38</v>
      </c>
      <c r="J33" s="8">
        <v>2066</v>
      </c>
      <c r="K33" s="8">
        <f t="shared" si="0"/>
        <v>2.0659999999999998</v>
      </c>
      <c r="L33" s="8">
        <f t="shared" si="1"/>
        <v>18.393030009680544</v>
      </c>
      <c r="M33" s="8">
        <f t="shared" si="2"/>
        <v>2.6315789473684212</v>
      </c>
    </row>
    <row r="34" spans="1:13" x14ac:dyDescent="0.2">
      <c r="A34" s="2">
        <v>2015</v>
      </c>
      <c r="B34" s="2" t="s">
        <v>60</v>
      </c>
      <c r="C34" s="2" t="s">
        <v>7</v>
      </c>
      <c r="D34" s="2" t="s">
        <v>8</v>
      </c>
      <c r="E34" s="4" t="s">
        <v>61</v>
      </c>
      <c r="F34" s="2" t="s">
        <v>26</v>
      </c>
      <c r="G34" s="2" t="s">
        <v>124</v>
      </c>
      <c r="H34" s="8"/>
      <c r="I34" s="8">
        <v>36</v>
      </c>
      <c r="J34" s="8">
        <v>2251</v>
      </c>
      <c r="K34" s="8">
        <f t="shared" si="0"/>
        <v>2.2509999999999999</v>
      </c>
      <c r="L34" s="8">
        <f t="shared" si="1"/>
        <v>15.992892047978676</v>
      </c>
      <c r="M34" s="8">
        <f t="shared" si="2"/>
        <v>2.7777777777777777</v>
      </c>
    </row>
    <row r="35" spans="1:13" x14ac:dyDescent="0.2">
      <c r="A35" s="2">
        <v>2015</v>
      </c>
      <c r="B35" s="2" t="s">
        <v>133</v>
      </c>
      <c r="C35" s="2" t="s">
        <v>134</v>
      </c>
      <c r="D35" s="2" t="s">
        <v>8</v>
      </c>
      <c r="E35" s="4" t="s">
        <v>136</v>
      </c>
      <c r="F35" s="2" t="s">
        <v>29</v>
      </c>
      <c r="G35" s="2" t="s">
        <v>124</v>
      </c>
      <c r="H35" s="8"/>
      <c r="I35" s="8">
        <v>30</v>
      </c>
      <c r="J35" s="8">
        <v>1195</v>
      </c>
      <c r="K35" s="8">
        <f t="shared" si="0"/>
        <v>1.1950000000000001</v>
      </c>
      <c r="L35" s="8">
        <f t="shared" si="1"/>
        <v>25.10460251046025</v>
      </c>
      <c r="M35" s="8">
        <f t="shared" si="2"/>
        <v>3.3333333333333335</v>
      </c>
    </row>
    <row r="36" spans="1:13" x14ac:dyDescent="0.2">
      <c r="A36" s="2">
        <v>2015</v>
      </c>
      <c r="B36" s="2" t="s">
        <v>173</v>
      </c>
      <c r="C36" s="2" t="s">
        <v>158</v>
      </c>
      <c r="D36" s="2" t="s">
        <v>8</v>
      </c>
      <c r="E36" s="4" t="s">
        <v>174</v>
      </c>
      <c r="F36" s="2" t="s">
        <v>26</v>
      </c>
      <c r="G36" s="2" t="s">
        <v>124</v>
      </c>
      <c r="H36" s="8"/>
      <c r="I36" s="8">
        <v>28</v>
      </c>
      <c r="J36" s="8">
        <v>1300</v>
      </c>
      <c r="K36" s="8">
        <f t="shared" si="0"/>
        <v>1.3</v>
      </c>
      <c r="L36" s="8">
        <f t="shared" si="1"/>
        <v>21.538461538461537</v>
      </c>
      <c r="M36" s="8">
        <f t="shared" si="2"/>
        <v>3.5714285714285716</v>
      </c>
    </row>
    <row r="37" spans="1:13" x14ac:dyDescent="0.2">
      <c r="A37" s="2">
        <v>2015</v>
      </c>
      <c r="B37" s="2" t="s">
        <v>192</v>
      </c>
      <c r="C37" s="2" t="s">
        <v>193</v>
      </c>
      <c r="D37" s="2" t="s">
        <v>8</v>
      </c>
      <c r="E37" s="4" t="s">
        <v>194</v>
      </c>
      <c r="F37" s="2" t="s">
        <v>26</v>
      </c>
      <c r="G37" s="2" t="s">
        <v>124</v>
      </c>
      <c r="H37" s="8"/>
      <c r="I37" s="8">
        <v>32</v>
      </c>
      <c r="J37" s="8">
        <v>1492</v>
      </c>
      <c r="K37" s="8">
        <f t="shared" si="0"/>
        <v>1.492</v>
      </c>
      <c r="L37" s="8">
        <f t="shared" si="1"/>
        <v>21.447721179624665</v>
      </c>
      <c r="M37" s="8">
        <f t="shared" si="2"/>
        <v>3.125</v>
      </c>
    </row>
    <row r="38" spans="1:13" x14ac:dyDescent="0.2">
      <c r="A38" s="2">
        <v>2016</v>
      </c>
      <c r="B38" s="2" t="s">
        <v>19</v>
      </c>
      <c r="C38" s="2" t="s">
        <v>7</v>
      </c>
      <c r="D38" s="2" t="s">
        <v>8</v>
      </c>
      <c r="E38" s="4" t="s">
        <v>62</v>
      </c>
      <c r="F38" s="2" t="s">
        <v>26</v>
      </c>
      <c r="G38" s="2" t="s">
        <v>124</v>
      </c>
      <c r="H38" s="8"/>
      <c r="I38" s="8">
        <v>34</v>
      </c>
      <c r="J38" s="8">
        <v>2027</v>
      </c>
      <c r="K38" s="8">
        <f t="shared" si="0"/>
        <v>2.0270000000000001</v>
      </c>
      <c r="L38" s="8">
        <f t="shared" si="1"/>
        <v>16.773556980759743</v>
      </c>
      <c r="M38" s="8">
        <f t="shared" si="2"/>
        <v>2.9411764705882355</v>
      </c>
    </row>
    <row r="39" spans="1:13" x14ac:dyDescent="0.2">
      <c r="A39" s="2">
        <v>2016</v>
      </c>
      <c r="B39" s="2" t="s">
        <v>63</v>
      </c>
      <c r="C39" s="2" t="s">
        <v>7</v>
      </c>
      <c r="D39" s="2" t="s">
        <v>8</v>
      </c>
      <c r="E39" s="4" t="s">
        <v>64</v>
      </c>
      <c r="F39" s="2" t="s">
        <v>26</v>
      </c>
      <c r="G39" s="2" t="s">
        <v>124</v>
      </c>
      <c r="H39" s="8"/>
      <c r="I39" s="8">
        <v>32</v>
      </c>
      <c r="J39" s="8">
        <v>2027</v>
      </c>
      <c r="K39" s="8">
        <f t="shared" si="0"/>
        <v>2.0270000000000001</v>
      </c>
      <c r="L39" s="8">
        <f t="shared" si="1"/>
        <v>15.78687715836211</v>
      </c>
      <c r="M39" s="8">
        <f t="shared" si="2"/>
        <v>3.125</v>
      </c>
    </row>
    <row r="40" spans="1:13" x14ac:dyDescent="0.2">
      <c r="A40" s="2">
        <v>2016</v>
      </c>
      <c r="B40" s="2" t="s">
        <v>65</v>
      </c>
      <c r="C40" s="2" t="s">
        <v>7</v>
      </c>
      <c r="D40" s="2" t="s">
        <v>8</v>
      </c>
      <c r="E40" s="4" t="s">
        <v>66</v>
      </c>
      <c r="F40" s="2" t="s">
        <v>26</v>
      </c>
      <c r="G40" s="2" t="s">
        <v>124</v>
      </c>
      <c r="H40" s="8"/>
      <c r="I40" s="8">
        <v>35</v>
      </c>
      <c r="J40" s="8">
        <v>2251</v>
      </c>
      <c r="K40" s="8">
        <f t="shared" si="0"/>
        <v>2.2509999999999999</v>
      </c>
      <c r="L40" s="8">
        <f t="shared" si="1"/>
        <v>15.548645046645936</v>
      </c>
      <c r="M40" s="8">
        <f t="shared" si="2"/>
        <v>2.8571428571428572</v>
      </c>
    </row>
    <row r="41" spans="1:13" x14ac:dyDescent="0.2">
      <c r="A41" s="2">
        <v>2016</v>
      </c>
      <c r="B41" s="2" t="s">
        <v>67</v>
      </c>
      <c r="C41" s="2" t="s">
        <v>7</v>
      </c>
      <c r="D41" s="2" t="s">
        <v>8</v>
      </c>
      <c r="E41" s="4" t="s">
        <v>68</v>
      </c>
      <c r="F41" s="2" t="s">
        <v>26</v>
      </c>
      <c r="G41" s="2" t="s">
        <v>124</v>
      </c>
      <c r="H41" s="8"/>
      <c r="I41" s="8">
        <v>33</v>
      </c>
      <c r="J41" s="8">
        <v>2199</v>
      </c>
      <c r="K41" s="8">
        <f t="shared" si="0"/>
        <v>2.1989999999999998</v>
      </c>
      <c r="L41" s="8">
        <f t="shared" si="1"/>
        <v>15.006821282401093</v>
      </c>
      <c r="M41" s="8">
        <f t="shared" si="2"/>
        <v>3.0303030303030303</v>
      </c>
    </row>
    <row r="42" spans="1:13" x14ac:dyDescent="0.2">
      <c r="A42" s="2">
        <v>2016</v>
      </c>
      <c r="B42" s="2" t="s">
        <v>69</v>
      </c>
      <c r="C42" s="2" t="s">
        <v>7</v>
      </c>
      <c r="D42" s="2" t="s">
        <v>8</v>
      </c>
      <c r="E42" s="4" t="s">
        <v>70</v>
      </c>
      <c r="F42" s="2" t="s">
        <v>71</v>
      </c>
      <c r="G42" s="2" t="s">
        <v>124</v>
      </c>
      <c r="H42" s="8"/>
      <c r="I42" s="8">
        <v>36</v>
      </c>
      <c r="J42" s="8">
        <v>2352</v>
      </c>
      <c r="K42" s="8">
        <f t="shared" si="0"/>
        <v>2.3519999999999999</v>
      </c>
      <c r="L42" s="8">
        <f t="shared" si="1"/>
        <v>15.306122448979593</v>
      </c>
      <c r="M42" s="8">
        <f t="shared" si="2"/>
        <v>2.7777777777777777</v>
      </c>
    </row>
    <row r="43" spans="1:13" x14ac:dyDescent="0.2">
      <c r="A43" s="2">
        <v>2016</v>
      </c>
      <c r="B43" s="2" t="s">
        <v>73</v>
      </c>
      <c r="C43" s="2" t="s">
        <v>7</v>
      </c>
      <c r="D43" s="2" t="s">
        <v>8</v>
      </c>
      <c r="E43" s="4" t="s">
        <v>72</v>
      </c>
      <c r="F43" s="2" t="s">
        <v>29</v>
      </c>
      <c r="G43" s="2" t="s">
        <v>124</v>
      </c>
      <c r="H43" s="8"/>
      <c r="I43" s="8">
        <v>32</v>
      </c>
      <c r="J43" s="8">
        <v>2389</v>
      </c>
      <c r="K43" s="8">
        <f t="shared" si="0"/>
        <v>2.3889999999999998</v>
      </c>
      <c r="L43" s="8">
        <f t="shared" si="1"/>
        <v>13.394725826705736</v>
      </c>
      <c r="M43" s="8">
        <f t="shared" si="2"/>
        <v>3.125</v>
      </c>
    </row>
    <row r="44" spans="1:13" x14ac:dyDescent="0.2">
      <c r="A44" s="2">
        <v>2016</v>
      </c>
      <c r="B44" s="2" t="s">
        <v>133</v>
      </c>
      <c r="C44" s="2" t="s">
        <v>134</v>
      </c>
      <c r="D44" s="2" t="s">
        <v>8</v>
      </c>
      <c r="E44" s="4" t="s">
        <v>137</v>
      </c>
      <c r="F44" s="2" t="s">
        <v>29</v>
      </c>
      <c r="G44" s="2" t="s">
        <v>124</v>
      </c>
      <c r="H44" s="8"/>
      <c r="I44" s="8">
        <v>30</v>
      </c>
      <c r="J44" s="8">
        <v>1195</v>
      </c>
      <c r="K44" s="8">
        <f t="shared" si="0"/>
        <v>1.1950000000000001</v>
      </c>
      <c r="L44" s="8">
        <f t="shared" si="1"/>
        <v>25.10460251046025</v>
      </c>
      <c r="M44" s="8">
        <f t="shared" si="2"/>
        <v>3.3333333333333335</v>
      </c>
    </row>
    <row r="45" spans="1:13" x14ac:dyDescent="0.2">
      <c r="A45" s="2">
        <v>2016</v>
      </c>
      <c r="B45" s="2" t="s">
        <v>173</v>
      </c>
      <c r="C45" s="2" t="s">
        <v>158</v>
      </c>
      <c r="D45" s="2" t="s">
        <v>8</v>
      </c>
      <c r="E45" s="4" t="s">
        <v>172</v>
      </c>
      <c r="F45" s="2" t="s">
        <v>26</v>
      </c>
      <c r="G45" s="2" t="s">
        <v>124</v>
      </c>
      <c r="H45" s="8"/>
      <c r="I45" s="8">
        <v>28</v>
      </c>
      <c r="J45" s="8">
        <v>1300</v>
      </c>
      <c r="K45" s="8">
        <f t="shared" si="0"/>
        <v>1.3</v>
      </c>
      <c r="L45" s="8">
        <f t="shared" si="1"/>
        <v>21.538461538461537</v>
      </c>
      <c r="M45" s="8">
        <f t="shared" si="2"/>
        <v>3.5714285714285716</v>
      </c>
    </row>
    <row r="46" spans="1:13" x14ac:dyDescent="0.2">
      <c r="A46" s="2">
        <v>2016</v>
      </c>
      <c r="B46" s="2" t="s">
        <v>183</v>
      </c>
      <c r="C46" s="2" t="s">
        <v>182</v>
      </c>
      <c r="D46" s="2" t="s">
        <v>8</v>
      </c>
      <c r="E46" s="4" t="s">
        <v>181</v>
      </c>
      <c r="F46" s="2" t="s">
        <v>26</v>
      </c>
      <c r="G46" s="2" t="s">
        <v>124</v>
      </c>
      <c r="H46" s="8"/>
      <c r="I46" s="8">
        <v>30</v>
      </c>
      <c r="J46" s="8">
        <v>1355</v>
      </c>
      <c r="K46" s="8">
        <f t="shared" si="0"/>
        <v>1.355</v>
      </c>
      <c r="L46" s="8">
        <f t="shared" si="1"/>
        <v>22.140221402214021</v>
      </c>
      <c r="M46" s="8">
        <f t="shared" si="2"/>
        <v>3.3333333333333335</v>
      </c>
    </row>
    <row r="47" spans="1:13" x14ac:dyDescent="0.2">
      <c r="A47" s="2">
        <v>2017</v>
      </c>
      <c r="B47" s="2" t="s">
        <v>74</v>
      </c>
      <c r="C47" s="2" t="s">
        <v>7</v>
      </c>
      <c r="D47" s="2" t="s">
        <v>8</v>
      </c>
      <c r="E47" s="4" t="s">
        <v>75</v>
      </c>
      <c r="F47" s="2" t="s">
        <v>71</v>
      </c>
      <c r="G47" s="2" t="s">
        <v>124</v>
      </c>
      <c r="H47" s="8"/>
      <c r="I47" s="8">
        <v>27</v>
      </c>
      <c r="J47" s="8">
        <v>1753</v>
      </c>
      <c r="K47" s="8">
        <f t="shared" si="0"/>
        <v>1.7529999999999999</v>
      </c>
      <c r="L47" s="8">
        <f t="shared" si="1"/>
        <v>15.40216771249287</v>
      </c>
      <c r="M47" s="8">
        <f t="shared" si="2"/>
        <v>3.7037037037037037</v>
      </c>
    </row>
    <row r="48" spans="1:13" x14ac:dyDescent="0.2">
      <c r="A48" s="2">
        <v>2017</v>
      </c>
      <c r="B48" s="2" t="s">
        <v>76</v>
      </c>
      <c r="C48" s="2" t="s">
        <v>7</v>
      </c>
      <c r="D48" s="2" t="s">
        <v>8</v>
      </c>
      <c r="E48" s="4" t="s">
        <v>77</v>
      </c>
      <c r="F48" s="2" t="s">
        <v>26</v>
      </c>
      <c r="G48" s="2" t="s">
        <v>124</v>
      </c>
      <c r="H48" s="8"/>
      <c r="I48" s="8">
        <v>35</v>
      </c>
      <c r="J48" s="8">
        <v>2241</v>
      </c>
      <c r="K48" s="8">
        <f t="shared" si="0"/>
        <v>2.2410000000000001</v>
      </c>
      <c r="L48" s="8">
        <f t="shared" si="1"/>
        <v>15.618027666220437</v>
      </c>
      <c r="M48" s="8">
        <f t="shared" si="2"/>
        <v>2.8571428571428572</v>
      </c>
    </row>
    <row r="49" spans="1:13" x14ac:dyDescent="0.2">
      <c r="A49" s="2">
        <v>2017</v>
      </c>
      <c r="B49" s="2" t="s">
        <v>78</v>
      </c>
      <c r="C49" s="2" t="s">
        <v>7</v>
      </c>
      <c r="D49" s="2" t="s">
        <v>8</v>
      </c>
      <c r="E49" s="4" t="s">
        <v>79</v>
      </c>
      <c r="F49" s="2" t="s">
        <v>26</v>
      </c>
      <c r="G49" s="2" t="s">
        <v>124</v>
      </c>
      <c r="H49" s="8"/>
      <c r="I49" s="8">
        <v>33</v>
      </c>
      <c r="J49" s="8">
        <v>2027</v>
      </c>
      <c r="K49" s="8">
        <f t="shared" si="0"/>
        <v>2.0270000000000001</v>
      </c>
      <c r="L49" s="8">
        <f t="shared" si="1"/>
        <v>16.280217069560926</v>
      </c>
      <c r="M49" s="8">
        <f t="shared" si="2"/>
        <v>3.0303030303030303</v>
      </c>
    </row>
    <row r="50" spans="1:13" x14ac:dyDescent="0.2">
      <c r="A50" s="2">
        <v>2017</v>
      </c>
      <c r="B50" s="2" t="s">
        <v>80</v>
      </c>
      <c r="C50" s="2" t="s">
        <v>7</v>
      </c>
      <c r="D50" s="2" t="s">
        <v>8</v>
      </c>
      <c r="E50" s="4" t="s">
        <v>81</v>
      </c>
      <c r="F50" s="2" t="s">
        <v>26</v>
      </c>
      <c r="G50" s="2" t="s">
        <v>124</v>
      </c>
      <c r="H50" s="8"/>
      <c r="I50" s="8">
        <v>34</v>
      </c>
      <c r="J50" s="8">
        <v>2027</v>
      </c>
      <c r="K50" s="8">
        <f t="shared" si="0"/>
        <v>2.0270000000000001</v>
      </c>
      <c r="L50" s="8">
        <f t="shared" si="1"/>
        <v>16.773556980759743</v>
      </c>
      <c r="M50" s="8">
        <f t="shared" si="2"/>
        <v>2.9411764705882355</v>
      </c>
    </row>
    <row r="51" spans="1:13" x14ac:dyDescent="0.2">
      <c r="A51" s="2">
        <v>2017</v>
      </c>
      <c r="B51" s="2" t="s">
        <v>73</v>
      </c>
      <c r="C51" s="2" t="s">
        <v>7</v>
      </c>
      <c r="D51" s="2" t="s">
        <v>8</v>
      </c>
      <c r="E51" s="4" t="s">
        <v>82</v>
      </c>
      <c r="F51" s="2" t="s">
        <v>29</v>
      </c>
      <c r="G51" s="2" t="s">
        <v>124</v>
      </c>
      <c r="H51" s="8"/>
      <c r="I51" s="8">
        <v>32</v>
      </c>
      <c r="J51" s="8">
        <v>2389</v>
      </c>
      <c r="K51" s="8">
        <f t="shared" si="0"/>
        <v>2.3889999999999998</v>
      </c>
      <c r="L51" s="8">
        <f t="shared" si="1"/>
        <v>13.394725826705736</v>
      </c>
      <c r="M51" s="8">
        <f t="shared" si="2"/>
        <v>3.125</v>
      </c>
    </row>
    <row r="52" spans="1:13" x14ac:dyDescent="0.2">
      <c r="A52" s="2">
        <v>2017</v>
      </c>
      <c r="B52" s="2" t="s">
        <v>83</v>
      </c>
      <c r="C52" s="2" t="s">
        <v>7</v>
      </c>
      <c r="D52" s="2" t="s">
        <v>8</v>
      </c>
      <c r="E52" s="4" t="s">
        <v>84</v>
      </c>
      <c r="F52" s="2" t="s">
        <v>26</v>
      </c>
      <c r="G52" s="2" t="s">
        <v>124</v>
      </c>
      <c r="H52" s="8"/>
      <c r="I52" s="8">
        <v>39</v>
      </c>
      <c r="J52" s="8">
        <v>2487</v>
      </c>
      <c r="K52" s="8">
        <f t="shared" si="0"/>
        <v>2.4870000000000001</v>
      </c>
      <c r="L52" s="8">
        <f t="shared" si="1"/>
        <v>15.681544028950542</v>
      </c>
      <c r="M52" s="8">
        <f t="shared" si="2"/>
        <v>2.5641025641025643</v>
      </c>
    </row>
    <row r="53" spans="1:13" x14ac:dyDescent="0.2">
      <c r="A53" s="2">
        <v>2017</v>
      </c>
      <c r="B53" s="2" t="s">
        <v>138</v>
      </c>
      <c r="C53" s="2" t="s">
        <v>134</v>
      </c>
      <c r="D53" s="2" t="s">
        <v>8</v>
      </c>
      <c r="E53" s="4" t="s">
        <v>139</v>
      </c>
      <c r="F53" s="2" t="s">
        <v>26</v>
      </c>
      <c r="G53" s="2" t="s">
        <v>124</v>
      </c>
      <c r="H53" s="8"/>
      <c r="I53" s="8">
        <v>29</v>
      </c>
      <c r="J53" s="8">
        <v>1245</v>
      </c>
      <c r="K53" s="8">
        <f t="shared" si="0"/>
        <v>1.2450000000000001</v>
      </c>
      <c r="L53" s="8">
        <f t="shared" si="1"/>
        <v>23.293172690763051</v>
      </c>
      <c r="M53" s="8">
        <f t="shared" si="2"/>
        <v>3.4482758620689653</v>
      </c>
    </row>
    <row r="54" spans="1:13" x14ac:dyDescent="0.2">
      <c r="A54" s="2">
        <v>2017</v>
      </c>
      <c r="B54" s="2" t="s">
        <v>168</v>
      </c>
      <c r="C54" s="2" t="s">
        <v>158</v>
      </c>
      <c r="D54" s="2" t="s">
        <v>8</v>
      </c>
      <c r="E54" s="4" t="s">
        <v>171</v>
      </c>
      <c r="F54" s="2" t="s">
        <v>26</v>
      </c>
      <c r="G54" s="2" t="s">
        <v>124</v>
      </c>
      <c r="H54" s="8"/>
      <c r="I54" s="8">
        <v>28</v>
      </c>
      <c r="J54" s="8">
        <v>1625</v>
      </c>
      <c r="K54" s="8">
        <f t="shared" si="0"/>
        <v>1.625</v>
      </c>
      <c r="L54" s="8">
        <f t="shared" si="1"/>
        <v>17.23076923076923</v>
      </c>
      <c r="M54" s="8">
        <f t="shared" si="2"/>
        <v>3.5714285714285716</v>
      </c>
    </row>
    <row r="55" spans="1:13" x14ac:dyDescent="0.2">
      <c r="A55" s="2">
        <v>2017</v>
      </c>
      <c r="B55" s="2" t="s">
        <v>192</v>
      </c>
      <c r="C55" s="2" t="s">
        <v>193</v>
      </c>
      <c r="D55" s="2" t="s">
        <v>8</v>
      </c>
      <c r="E55" s="4" t="s">
        <v>195</v>
      </c>
      <c r="F55" s="2" t="s">
        <v>26</v>
      </c>
      <c r="G55" s="2" t="s">
        <v>124</v>
      </c>
      <c r="H55" s="8"/>
      <c r="I55" s="8">
        <v>32</v>
      </c>
      <c r="J55" s="8">
        <v>1492</v>
      </c>
      <c r="K55" s="8">
        <f t="shared" si="0"/>
        <v>1.492</v>
      </c>
      <c r="L55" s="8">
        <f t="shared" si="1"/>
        <v>21.447721179624665</v>
      </c>
      <c r="M55" s="8">
        <f t="shared" si="2"/>
        <v>3.125</v>
      </c>
    </row>
    <row r="56" spans="1:13" x14ac:dyDescent="0.2">
      <c r="A56" s="2">
        <v>2018</v>
      </c>
      <c r="B56" s="2" t="s">
        <v>85</v>
      </c>
      <c r="C56" s="2" t="s">
        <v>7</v>
      </c>
      <c r="D56" s="2" t="s">
        <v>8</v>
      </c>
      <c r="E56" s="4" t="s">
        <v>86</v>
      </c>
      <c r="F56" s="2" t="s">
        <v>71</v>
      </c>
      <c r="G56" s="2" t="s">
        <v>124</v>
      </c>
      <c r="H56" s="8"/>
      <c r="I56" s="8">
        <v>36</v>
      </c>
      <c r="J56" s="8">
        <v>2352</v>
      </c>
      <c r="K56" s="8">
        <f t="shared" si="0"/>
        <v>2.3519999999999999</v>
      </c>
      <c r="L56" s="8">
        <f t="shared" si="1"/>
        <v>15.306122448979593</v>
      </c>
      <c r="M56" s="8">
        <f t="shared" si="2"/>
        <v>2.7777777777777777</v>
      </c>
    </row>
    <row r="57" spans="1:13" x14ac:dyDescent="0.2">
      <c r="A57" s="2">
        <v>2018</v>
      </c>
      <c r="B57" s="2" t="s">
        <v>76</v>
      </c>
      <c r="C57" s="2" t="s">
        <v>7</v>
      </c>
      <c r="D57" s="2" t="s">
        <v>8</v>
      </c>
      <c r="E57" s="4" t="s">
        <v>87</v>
      </c>
      <c r="F57" s="2" t="s">
        <v>26</v>
      </c>
      <c r="G57" s="2" t="s">
        <v>124</v>
      </c>
      <c r="H57" s="8"/>
      <c r="I57" s="8">
        <v>35</v>
      </c>
      <c r="J57" s="8">
        <v>2241</v>
      </c>
      <c r="K57" s="8">
        <f t="shared" si="0"/>
        <v>2.2410000000000001</v>
      </c>
      <c r="L57" s="8">
        <f t="shared" si="1"/>
        <v>15.618027666220437</v>
      </c>
      <c r="M57" s="8">
        <f t="shared" si="2"/>
        <v>2.8571428571428572</v>
      </c>
    </row>
    <row r="58" spans="1:13" x14ac:dyDescent="0.2">
      <c r="A58" s="2">
        <v>2018</v>
      </c>
      <c r="B58" s="2" t="s">
        <v>74</v>
      </c>
      <c r="C58" s="2" t="s">
        <v>7</v>
      </c>
      <c r="D58" s="2" t="s">
        <v>8</v>
      </c>
      <c r="E58" s="4" t="s">
        <v>88</v>
      </c>
      <c r="F58" s="2" t="s">
        <v>71</v>
      </c>
      <c r="G58" s="2" t="s">
        <v>124</v>
      </c>
      <c r="H58" s="8"/>
      <c r="I58" s="8">
        <v>29</v>
      </c>
      <c r="J58" s="8">
        <v>1847</v>
      </c>
      <c r="K58" s="8">
        <f t="shared" si="0"/>
        <v>1.847</v>
      </c>
      <c r="L58" s="8">
        <f t="shared" si="1"/>
        <v>15.701136978884678</v>
      </c>
      <c r="M58" s="8">
        <f t="shared" si="2"/>
        <v>3.4482758620689653</v>
      </c>
    </row>
    <row r="59" spans="1:13" x14ac:dyDescent="0.2">
      <c r="A59" s="2">
        <v>2018</v>
      </c>
      <c r="B59" s="2" t="s">
        <v>89</v>
      </c>
      <c r="C59" s="2" t="s">
        <v>7</v>
      </c>
      <c r="D59" s="2" t="s">
        <v>8</v>
      </c>
      <c r="E59" s="4" t="s">
        <v>90</v>
      </c>
      <c r="F59" s="2" t="s">
        <v>71</v>
      </c>
      <c r="G59" s="2" t="s">
        <v>124</v>
      </c>
      <c r="H59" s="8"/>
      <c r="I59" s="8">
        <v>27</v>
      </c>
      <c r="J59" s="8">
        <v>1672</v>
      </c>
      <c r="K59" s="8">
        <f t="shared" si="0"/>
        <v>1.6719999999999999</v>
      </c>
      <c r="L59" s="8">
        <f t="shared" si="1"/>
        <v>16.148325358851675</v>
      </c>
      <c r="M59" s="8">
        <f t="shared" si="2"/>
        <v>3.7037037037037037</v>
      </c>
    </row>
    <row r="60" spans="1:13" x14ac:dyDescent="0.2">
      <c r="A60" s="2">
        <v>2018</v>
      </c>
      <c r="B60" s="2" t="s">
        <v>83</v>
      </c>
      <c r="C60" s="2" t="s">
        <v>7</v>
      </c>
      <c r="D60" s="2" t="s">
        <v>8</v>
      </c>
      <c r="E60" s="4" t="s">
        <v>91</v>
      </c>
      <c r="F60" s="2" t="s">
        <v>26</v>
      </c>
      <c r="G60" s="2" t="s">
        <v>124</v>
      </c>
      <c r="H60" s="8"/>
      <c r="I60" s="8">
        <v>40</v>
      </c>
      <c r="J60" s="8">
        <v>2487</v>
      </c>
      <c r="K60" s="8">
        <f t="shared" si="0"/>
        <v>2.4870000000000001</v>
      </c>
      <c r="L60" s="8">
        <f t="shared" si="1"/>
        <v>16.083634901487734</v>
      </c>
      <c r="M60" s="8">
        <f t="shared" si="2"/>
        <v>2.5</v>
      </c>
    </row>
    <row r="61" spans="1:13" x14ac:dyDescent="0.2">
      <c r="A61" s="2">
        <v>2018</v>
      </c>
      <c r="B61" s="2" t="s">
        <v>140</v>
      </c>
      <c r="C61" s="2" t="s">
        <v>134</v>
      </c>
      <c r="D61" s="2" t="s">
        <v>8</v>
      </c>
      <c r="E61" s="4" t="s">
        <v>141</v>
      </c>
      <c r="F61" s="2" t="s">
        <v>26</v>
      </c>
      <c r="G61" s="2" t="s">
        <v>124</v>
      </c>
      <c r="H61" s="8"/>
      <c r="I61" s="8">
        <v>30</v>
      </c>
      <c r="J61" s="8">
        <v>1265</v>
      </c>
      <c r="K61" s="8">
        <f t="shared" si="0"/>
        <v>1.2649999999999999</v>
      </c>
      <c r="L61" s="8">
        <f t="shared" si="1"/>
        <v>23.715415019762847</v>
      </c>
      <c r="M61" s="8">
        <f t="shared" si="2"/>
        <v>3.3333333333333335</v>
      </c>
    </row>
    <row r="62" spans="1:13" x14ac:dyDescent="0.2">
      <c r="A62" s="2">
        <v>2018</v>
      </c>
      <c r="B62" s="2" t="s">
        <v>138</v>
      </c>
      <c r="C62" s="2" t="s">
        <v>134</v>
      </c>
      <c r="D62" s="2" t="s">
        <v>8</v>
      </c>
      <c r="E62" s="4" t="s">
        <v>142</v>
      </c>
      <c r="F62" s="2" t="s">
        <v>26</v>
      </c>
      <c r="G62" s="2" t="s">
        <v>124</v>
      </c>
      <c r="H62" s="8"/>
      <c r="I62" s="8">
        <v>29</v>
      </c>
      <c r="J62" s="8">
        <v>1245</v>
      </c>
      <c r="K62" s="8">
        <f t="shared" si="0"/>
        <v>1.2450000000000001</v>
      </c>
      <c r="L62" s="8">
        <f t="shared" si="1"/>
        <v>23.293172690763051</v>
      </c>
      <c r="M62" s="8">
        <f t="shared" si="2"/>
        <v>3.4482758620689653</v>
      </c>
    </row>
    <row r="63" spans="1:13" x14ac:dyDescent="0.2">
      <c r="A63" s="2">
        <v>2018</v>
      </c>
      <c r="B63" s="2" t="s">
        <v>168</v>
      </c>
      <c r="C63" s="2" t="s">
        <v>158</v>
      </c>
      <c r="D63" s="2" t="s">
        <v>8</v>
      </c>
      <c r="E63" s="4" t="s">
        <v>170</v>
      </c>
      <c r="F63" s="2" t="s">
        <v>26</v>
      </c>
      <c r="G63" s="2" t="s">
        <v>124</v>
      </c>
      <c r="H63" s="8"/>
      <c r="I63" s="8">
        <v>28</v>
      </c>
      <c r="J63" s="8">
        <v>1625</v>
      </c>
      <c r="K63" s="8">
        <f t="shared" si="0"/>
        <v>1.625</v>
      </c>
      <c r="L63" s="8">
        <f t="shared" si="1"/>
        <v>17.23076923076923</v>
      </c>
      <c r="M63" s="8">
        <f t="shared" si="2"/>
        <v>3.5714285714285716</v>
      </c>
    </row>
    <row r="64" spans="1:13" x14ac:dyDescent="0.2">
      <c r="A64" s="2">
        <v>2018</v>
      </c>
      <c r="B64" s="2" t="s">
        <v>197</v>
      </c>
      <c r="C64" s="2" t="s">
        <v>198</v>
      </c>
      <c r="D64" s="2" t="s">
        <v>8</v>
      </c>
      <c r="E64" s="4" t="s">
        <v>199</v>
      </c>
      <c r="F64" s="2" t="s">
        <v>26</v>
      </c>
      <c r="G64" s="2" t="s">
        <v>200</v>
      </c>
      <c r="H64" s="14">
        <v>20</v>
      </c>
      <c r="I64" s="8">
        <f>H64*(1/km_to_miles)</f>
        <v>32.186880115893366</v>
      </c>
      <c r="J64" s="8">
        <v>2460</v>
      </c>
      <c r="K64" s="8">
        <f t="shared" si="0"/>
        <v>2.46</v>
      </c>
      <c r="L64" s="8">
        <f>H64/K64</f>
        <v>8.1300813008130088</v>
      </c>
      <c r="M64" s="8">
        <f t="shared" si="2"/>
        <v>3.1068559500000004</v>
      </c>
    </row>
    <row r="65" spans="1:13" x14ac:dyDescent="0.2">
      <c r="A65" s="2">
        <v>2018</v>
      </c>
      <c r="B65" s="2" t="s">
        <v>192</v>
      </c>
      <c r="C65" s="2" t="s">
        <v>193</v>
      </c>
      <c r="D65" s="2" t="s">
        <v>8</v>
      </c>
      <c r="E65" s="4" t="s">
        <v>196</v>
      </c>
      <c r="F65" s="2" t="s">
        <v>26</v>
      </c>
      <c r="G65" s="2" t="s">
        <v>124</v>
      </c>
      <c r="H65" s="8"/>
      <c r="I65" s="8">
        <v>31</v>
      </c>
      <c r="J65" s="8">
        <v>1506</v>
      </c>
      <c r="K65" s="8">
        <f t="shared" si="0"/>
        <v>1.506</v>
      </c>
      <c r="L65" s="8">
        <f t="shared" si="1"/>
        <v>20.584329349269588</v>
      </c>
      <c r="M65" s="8">
        <f t="shared" si="2"/>
        <v>3.225806451612903</v>
      </c>
    </row>
    <row r="66" spans="1:13" x14ac:dyDescent="0.2">
      <c r="A66" s="2">
        <v>2019</v>
      </c>
      <c r="B66" s="2" t="s">
        <v>92</v>
      </c>
      <c r="C66" s="2" t="s">
        <v>7</v>
      </c>
      <c r="D66" s="2" t="s">
        <v>8</v>
      </c>
      <c r="E66" s="4" t="s">
        <v>93</v>
      </c>
      <c r="F66" s="2" t="s">
        <v>26</v>
      </c>
      <c r="G66" s="2" t="s">
        <v>124</v>
      </c>
      <c r="H66" s="8"/>
      <c r="I66" s="8">
        <v>43</v>
      </c>
      <c r="J66" s="8">
        <v>2604</v>
      </c>
      <c r="K66" s="8">
        <f t="shared" si="0"/>
        <v>2.6040000000000001</v>
      </c>
      <c r="L66" s="8">
        <f t="shared" si="1"/>
        <v>16.513056835637482</v>
      </c>
      <c r="M66" s="8">
        <f t="shared" si="2"/>
        <v>2.3255813953488373</v>
      </c>
    </row>
    <row r="67" spans="1:13" x14ac:dyDescent="0.2">
      <c r="A67" s="2">
        <v>2019</v>
      </c>
      <c r="B67" s="2" t="s">
        <v>94</v>
      </c>
      <c r="C67" s="2" t="s">
        <v>7</v>
      </c>
      <c r="D67" s="2" t="s">
        <v>8</v>
      </c>
      <c r="E67" s="4" t="s">
        <v>95</v>
      </c>
      <c r="F67" s="2" t="s">
        <v>26</v>
      </c>
      <c r="G67" s="2" t="s">
        <v>124</v>
      </c>
      <c r="H67" s="8"/>
      <c r="I67" s="8">
        <v>30</v>
      </c>
      <c r="J67" s="8">
        <v>2215</v>
      </c>
      <c r="K67" s="8">
        <f t="shared" si="0"/>
        <v>2.2149999999999999</v>
      </c>
      <c r="L67" s="8">
        <f t="shared" si="1"/>
        <v>13.544018058690746</v>
      </c>
      <c r="M67" s="8">
        <f t="shared" si="2"/>
        <v>3.3333333333333335</v>
      </c>
    </row>
    <row r="68" spans="1:13" x14ac:dyDescent="0.2">
      <c r="A68" s="2">
        <v>2019</v>
      </c>
      <c r="B68" s="2" t="s">
        <v>96</v>
      </c>
      <c r="C68" s="2" t="s">
        <v>7</v>
      </c>
      <c r="D68" s="2" t="s">
        <v>8</v>
      </c>
      <c r="E68" s="4" t="s">
        <v>97</v>
      </c>
      <c r="F68" s="2" t="s">
        <v>26</v>
      </c>
      <c r="G68" s="2" t="s">
        <v>124</v>
      </c>
      <c r="H68" s="8"/>
      <c r="I68" s="8">
        <v>29</v>
      </c>
      <c r="J68" s="8">
        <v>1847</v>
      </c>
      <c r="K68" s="8">
        <f t="shared" si="0"/>
        <v>1.847</v>
      </c>
      <c r="L68" s="8">
        <f t="shared" si="1"/>
        <v>15.701136978884678</v>
      </c>
      <c r="M68" s="8">
        <f t="shared" si="2"/>
        <v>3.4482758620689653</v>
      </c>
    </row>
    <row r="69" spans="1:13" x14ac:dyDescent="0.2">
      <c r="A69" s="2">
        <v>2019</v>
      </c>
      <c r="B69" s="2" t="s">
        <v>98</v>
      </c>
      <c r="C69" s="2" t="s">
        <v>7</v>
      </c>
      <c r="D69" s="2" t="s">
        <v>8</v>
      </c>
      <c r="E69" s="4" t="s">
        <v>99</v>
      </c>
      <c r="F69" s="2" t="s">
        <v>26</v>
      </c>
      <c r="G69" s="2" t="s">
        <v>124</v>
      </c>
      <c r="H69" s="8"/>
      <c r="I69" s="8">
        <v>39</v>
      </c>
      <c r="J69" s="8">
        <v>2459</v>
      </c>
      <c r="K69" s="8">
        <f t="shared" si="0"/>
        <v>2.4590000000000001</v>
      </c>
      <c r="L69" s="8">
        <f t="shared" si="1"/>
        <v>15.860105734038227</v>
      </c>
      <c r="M69" s="8">
        <f t="shared" si="2"/>
        <v>2.5641025641025643</v>
      </c>
    </row>
    <row r="70" spans="1:13" x14ac:dyDescent="0.2">
      <c r="A70" s="2">
        <v>2019</v>
      </c>
      <c r="B70" s="2" t="s">
        <v>100</v>
      </c>
      <c r="C70" s="2" t="s">
        <v>7</v>
      </c>
      <c r="D70" s="2" t="s">
        <v>8</v>
      </c>
      <c r="E70" s="4" t="s">
        <v>101</v>
      </c>
      <c r="F70" s="2" t="s">
        <v>26</v>
      </c>
      <c r="G70" s="2" t="s">
        <v>124</v>
      </c>
      <c r="H70" s="8"/>
      <c r="I70" s="8">
        <v>26</v>
      </c>
      <c r="J70" s="8">
        <v>1611</v>
      </c>
      <c r="K70" s="8">
        <f t="shared" si="0"/>
        <v>1.611</v>
      </c>
      <c r="L70" s="8">
        <f t="shared" si="1"/>
        <v>16.139044072004967</v>
      </c>
      <c r="M70" s="8">
        <f t="shared" si="2"/>
        <v>3.8461538461538463</v>
      </c>
    </row>
    <row r="71" spans="1:13" x14ac:dyDescent="0.2">
      <c r="A71" s="2">
        <v>2019</v>
      </c>
      <c r="B71" s="2" t="s">
        <v>125</v>
      </c>
      <c r="C71" s="2" t="s">
        <v>120</v>
      </c>
      <c r="D71" s="2" t="s">
        <v>8</v>
      </c>
      <c r="E71" s="4" t="s">
        <v>126</v>
      </c>
      <c r="F71" s="2" t="s">
        <v>26</v>
      </c>
      <c r="G71" s="2" t="s">
        <v>212</v>
      </c>
      <c r="H71" s="14">
        <v>26.2</v>
      </c>
      <c r="I71" s="8">
        <f>H71*(1/km_to_miles)</f>
        <v>42.164812951820309</v>
      </c>
      <c r="J71" s="8">
        <v>2490</v>
      </c>
      <c r="K71" s="8">
        <f t="shared" ref="K71:K104" si="5">J71/1000</f>
        <v>2.4900000000000002</v>
      </c>
      <c r="L71" s="8">
        <f>H71/K71</f>
        <v>10.522088353413654</v>
      </c>
      <c r="M71" s="8">
        <f t="shared" ref="M71:M104" si="6">100/I71</f>
        <v>2.3716457633587789</v>
      </c>
    </row>
    <row r="72" spans="1:13" x14ac:dyDescent="0.2">
      <c r="A72" s="2">
        <v>2019</v>
      </c>
      <c r="B72" s="2" t="s">
        <v>119</v>
      </c>
      <c r="C72" s="2" t="s">
        <v>120</v>
      </c>
      <c r="D72" s="2" t="s">
        <v>8</v>
      </c>
      <c r="E72" s="4" t="s">
        <v>121</v>
      </c>
      <c r="F72" s="2" t="s">
        <v>26</v>
      </c>
      <c r="G72" s="2" t="s">
        <v>123</v>
      </c>
      <c r="H72" s="14">
        <v>26.1</v>
      </c>
      <c r="I72" s="8">
        <f>H72*(1/km_to_miles)</f>
        <v>42.003878551240845</v>
      </c>
      <c r="J72" s="8">
        <v>2490</v>
      </c>
      <c r="K72" s="8">
        <f t="shared" si="5"/>
        <v>2.4900000000000002</v>
      </c>
      <c r="L72" s="8">
        <f>H72/K72</f>
        <v>10.481927710843372</v>
      </c>
      <c r="M72" s="8">
        <f t="shared" si="6"/>
        <v>2.3807325287356322</v>
      </c>
    </row>
    <row r="73" spans="1:13" x14ac:dyDescent="0.2">
      <c r="A73" s="2">
        <v>2019</v>
      </c>
      <c r="B73" s="2" t="s">
        <v>143</v>
      </c>
      <c r="C73" s="2" t="s">
        <v>134</v>
      </c>
      <c r="D73" s="2" t="s">
        <v>8</v>
      </c>
      <c r="E73" s="4" t="s">
        <v>144</v>
      </c>
      <c r="F73" s="2" t="s">
        <v>26</v>
      </c>
      <c r="G73" s="2" t="s">
        <v>124</v>
      </c>
      <c r="H73" s="8"/>
      <c r="I73" s="8">
        <v>30</v>
      </c>
      <c r="J73" s="8">
        <v>1290</v>
      </c>
      <c r="K73" s="8">
        <f t="shared" si="5"/>
        <v>1.29</v>
      </c>
      <c r="L73" s="8">
        <f t="shared" ref="L73:L104" si="7">I73/K73</f>
        <v>23.255813953488371</v>
      </c>
      <c r="M73" s="8">
        <f t="shared" si="6"/>
        <v>3.3333333333333335</v>
      </c>
    </row>
    <row r="74" spans="1:13" x14ac:dyDescent="0.2">
      <c r="A74" s="2">
        <v>2019</v>
      </c>
      <c r="B74" s="2" t="s">
        <v>145</v>
      </c>
      <c r="C74" s="2" t="s">
        <v>134</v>
      </c>
      <c r="D74" s="2" t="s">
        <v>8</v>
      </c>
      <c r="E74" s="4" t="s">
        <v>146</v>
      </c>
      <c r="F74" s="2" t="s">
        <v>26</v>
      </c>
      <c r="G74" s="2" t="s">
        <v>124</v>
      </c>
      <c r="H74" s="8"/>
      <c r="I74" s="8">
        <v>30</v>
      </c>
      <c r="J74" s="8">
        <v>1345</v>
      </c>
      <c r="K74" s="8">
        <f t="shared" si="5"/>
        <v>1.345</v>
      </c>
      <c r="L74" s="8">
        <f t="shared" si="7"/>
        <v>22.304832713754646</v>
      </c>
      <c r="M74" s="8">
        <f t="shared" si="6"/>
        <v>3.3333333333333335</v>
      </c>
    </row>
    <row r="75" spans="1:13" x14ac:dyDescent="0.2">
      <c r="A75" s="2">
        <v>2019</v>
      </c>
      <c r="B75" s="2" t="s">
        <v>168</v>
      </c>
      <c r="C75" s="2" t="s">
        <v>158</v>
      </c>
      <c r="D75" s="2" t="s">
        <v>8</v>
      </c>
      <c r="E75" s="4" t="s">
        <v>169</v>
      </c>
      <c r="F75" s="2" t="s">
        <v>26</v>
      </c>
      <c r="G75" s="2" t="s">
        <v>124</v>
      </c>
      <c r="H75" s="8"/>
      <c r="I75" s="8">
        <v>29</v>
      </c>
      <c r="J75" s="8">
        <v>1616</v>
      </c>
      <c r="K75" s="8">
        <f t="shared" si="5"/>
        <v>1.6160000000000001</v>
      </c>
      <c r="L75" s="8">
        <f t="shared" si="7"/>
        <v>17.945544554455445</v>
      </c>
      <c r="M75" s="8">
        <f t="shared" si="6"/>
        <v>3.4482758620689653</v>
      </c>
    </row>
    <row r="76" spans="1:13" x14ac:dyDescent="0.2">
      <c r="A76" s="2">
        <v>2019</v>
      </c>
      <c r="B76" s="2" t="s">
        <v>176</v>
      </c>
      <c r="C76" s="2" t="s">
        <v>177</v>
      </c>
      <c r="D76" s="2" t="s">
        <v>8</v>
      </c>
      <c r="E76" s="4" t="s">
        <v>178</v>
      </c>
      <c r="F76" s="2" t="s">
        <v>26</v>
      </c>
      <c r="G76" s="2" t="s">
        <v>123</v>
      </c>
      <c r="H76" s="14">
        <v>16.2</v>
      </c>
      <c r="I76" s="8">
        <f>H76*(1/km_to_miles)</f>
        <v>26.071372893873626</v>
      </c>
      <c r="J76" s="8">
        <v>1210</v>
      </c>
      <c r="K76" s="8">
        <f t="shared" si="5"/>
        <v>1.21</v>
      </c>
      <c r="L76" s="8">
        <f>H76/K76</f>
        <v>13.388429752066115</v>
      </c>
      <c r="M76" s="8">
        <f t="shared" si="6"/>
        <v>3.8356246296296299</v>
      </c>
    </row>
    <row r="77" spans="1:13" x14ac:dyDescent="0.2">
      <c r="A77" s="2">
        <v>2019</v>
      </c>
      <c r="B77" s="2" t="s">
        <v>179</v>
      </c>
      <c r="C77" s="2" t="s">
        <v>177</v>
      </c>
      <c r="D77" s="2" t="s">
        <v>8</v>
      </c>
      <c r="E77" s="4" t="s">
        <v>180</v>
      </c>
      <c r="F77" s="2" t="s">
        <v>26</v>
      </c>
      <c r="G77" s="2" t="s">
        <v>123</v>
      </c>
      <c r="H77" s="14">
        <v>14.5</v>
      </c>
      <c r="I77" s="8">
        <f>H77*(1/km_to_miles)</f>
        <v>23.335488084022693</v>
      </c>
      <c r="J77" s="8">
        <v>1150</v>
      </c>
      <c r="K77" s="8">
        <f t="shared" si="5"/>
        <v>1.1499999999999999</v>
      </c>
      <c r="L77" s="8">
        <f>H77/K77</f>
        <v>12.608695652173914</v>
      </c>
      <c r="M77" s="8">
        <f t="shared" si="6"/>
        <v>4.2853185517241377</v>
      </c>
    </row>
    <row r="78" spans="1:13" x14ac:dyDescent="0.2">
      <c r="A78" s="2">
        <v>2020</v>
      </c>
      <c r="B78" s="2" t="s">
        <v>106</v>
      </c>
      <c r="C78" s="2" t="s">
        <v>7</v>
      </c>
      <c r="D78" s="2" t="s">
        <v>8</v>
      </c>
      <c r="E78" s="4" t="s">
        <v>107</v>
      </c>
      <c r="F78" s="2" t="s">
        <v>26</v>
      </c>
      <c r="G78" s="2" t="s">
        <v>124</v>
      </c>
      <c r="H78" s="8"/>
      <c r="I78" s="14">
        <v>35</v>
      </c>
      <c r="J78" s="8">
        <v>2241</v>
      </c>
      <c r="K78" s="8">
        <f t="shared" si="5"/>
        <v>2.2410000000000001</v>
      </c>
      <c r="L78" s="8">
        <f t="shared" si="7"/>
        <v>15.618027666220437</v>
      </c>
      <c r="M78" s="8">
        <f t="shared" si="6"/>
        <v>2.8571428571428572</v>
      </c>
    </row>
    <row r="79" spans="1:13" x14ac:dyDescent="0.2">
      <c r="A79" s="2">
        <v>2020</v>
      </c>
      <c r="B79" s="2" t="s">
        <v>102</v>
      </c>
      <c r="C79" s="2" t="s">
        <v>7</v>
      </c>
      <c r="D79" s="2" t="s">
        <v>8</v>
      </c>
      <c r="E79" s="4" t="s">
        <v>103</v>
      </c>
      <c r="F79" s="2" t="s">
        <v>26</v>
      </c>
      <c r="G79" s="2" t="s">
        <v>124</v>
      </c>
      <c r="H79" s="8"/>
      <c r="I79" s="8">
        <v>24</v>
      </c>
      <c r="J79" s="8">
        <v>1611</v>
      </c>
      <c r="K79" s="8">
        <f t="shared" si="5"/>
        <v>1.611</v>
      </c>
      <c r="L79" s="8">
        <f t="shared" si="7"/>
        <v>14.8975791433892</v>
      </c>
      <c r="M79" s="8">
        <f t="shared" si="6"/>
        <v>4.166666666666667</v>
      </c>
    </row>
    <row r="80" spans="1:13" x14ac:dyDescent="0.2">
      <c r="A80" s="2">
        <v>2020</v>
      </c>
      <c r="B80" s="2" t="s">
        <v>96</v>
      </c>
      <c r="C80" s="2" t="s">
        <v>7</v>
      </c>
      <c r="D80" s="2" t="s">
        <v>8</v>
      </c>
      <c r="E80" s="4" t="s">
        <v>104</v>
      </c>
      <c r="F80" s="2" t="s">
        <v>26</v>
      </c>
      <c r="G80" s="2" t="s">
        <v>124</v>
      </c>
      <c r="H80" s="8"/>
      <c r="I80" s="8">
        <v>28</v>
      </c>
      <c r="J80" s="8">
        <v>1847</v>
      </c>
      <c r="K80" s="8">
        <f t="shared" si="5"/>
        <v>1.847</v>
      </c>
      <c r="L80" s="8">
        <f t="shared" si="7"/>
        <v>15.159718462371414</v>
      </c>
      <c r="M80" s="8">
        <f t="shared" si="6"/>
        <v>3.5714285714285716</v>
      </c>
    </row>
    <row r="81" spans="1:60" x14ac:dyDescent="0.2">
      <c r="A81" s="2">
        <v>2020</v>
      </c>
      <c r="B81" s="2" t="s">
        <v>108</v>
      </c>
      <c r="C81" s="2" t="s">
        <v>7</v>
      </c>
      <c r="D81" s="2" t="s">
        <v>8</v>
      </c>
      <c r="E81" s="4" t="s">
        <v>109</v>
      </c>
      <c r="F81" s="2" t="s">
        <v>26</v>
      </c>
      <c r="G81" s="2" t="s">
        <v>124</v>
      </c>
      <c r="H81" s="8"/>
      <c r="I81" s="8">
        <v>29</v>
      </c>
      <c r="J81" s="8">
        <v>2215</v>
      </c>
      <c r="K81" s="8">
        <f t="shared" si="5"/>
        <v>2.2149999999999999</v>
      </c>
      <c r="L81" s="8">
        <f t="shared" si="7"/>
        <v>13.092550790067721</v>
      </c>
      <c r="M81" s="8">
        <f t="shared" si="6"/>
        <v>3.4482758620689653</v>
      </c>
    </row>
    <row r="82" spans="1:60" x14ac:dyDescent="0.2">
      <c r="A82" s="2">
        <v>2020</v>
      </c>
      <c r="B82" s="2" t="s">
        <v>27</v>
      </c>
      <c r="C82" s="2" t="s">
        <v>7</v>
      </c>
      <c r="D82" s="2" t="s">
        <v>8</v>
      </c>
      <c r="E82" s="4" t="s">
        <v>25</v>
      </c>
      <c r="F82" s="2" t="s">
        <v>26</v>
      </c>
      <c r="G82" s="2" t="s">
        <v>124</v>
      </c>
      <c r="H82" s="8"/>
      <c r="I82" s="8">
        <v>43</v>
      </c>
      <c r="J82" s="8">
        <v>2604</v>
      </c>
      <c r="K82" s="8">
        <f t="shared" si="5"/>
        <v>2.6040000000000001</v>
      </c>
      <c r="L82" s="8">
        <f t="shared" si="7"/>
        <v>16.513056835637482</v>
      </c>
      <c r="M82" s="8">
        <f t="shared" si="6"/>
        <v>2.3255813953488373</v>
      </c>
    </row>
    <row r="83" spans="1:60" x14ac:dyDescent="0.2">
      <c r="A83" s="2">
        <v>2020</v>
      </c>
      <c r="B83" s="2" t="s">
        <v>127</v>
      </c>
      <c r="C83" s="2" t="s">
        <v>120</v>
      </c>
      <c r="D83" s="2" t="s">
        <v>8</v>
      </c>
      <c r="E83" s="4" t="s">
        <v>128</v>
      </c>
      <c r="F83" s="2" t="s">
        <v>26</v>
      </c>
      <c r="G83" s="2" t="s">
        <v>123</v>
      </c>
      <c r="H83" s="14">
        <v>21.6</v>
      </c>
      <c r="I83" s="8">
        <f>H83*(1/km_to_miles)</f>
        <v>34.761830525164839</v>
      </c>
      <c r="J83" s="8">
        <v>2370</v>
      </c>
      <c r="K83" s="8">
        <f t="shared" si="5"/>
        <v>2.37</v>
      </c>
      <c r="L83" s="8">
        <f>H83/K83</f>
        <v>9.113924050632912</v>
      </c>
      <c r="M83" s="8">
        <f t="shared" si="6"/>
        <v>2.8767184722222221</v>
      </c>
    </row>
    <row r="84" spans="1:60" x14ac:dyDescent="0.2">
      <c r="A84" s="2">
        <v>2020</v>
      </c>
      <c r="B84" s="2" t="s">
        <v>119</v>
      </c>
      <c r="C84" s="2" t="s">
        <v>120</v>
      </c>
      <c r="D84" s="2" t="s">
        <v>8</v>
      </c>
      <c r="E84" s="4" t="s">
        <v>129</v>
      </c>
      <c r="F84" s="2" t="s">
        <v>26</v>
      </c>
      <c r="G84" s="2" t="s">
        <v>123</v>
      </c>
      <c r="H84" s="14">
        <v>22.4</v>
      </c>
      <c r="I84" s="8">
        <f>H84*(1/km_to_miles)</f>
        <v>36.049305729800572</v>
      </c>
      <c r="J84" s="8">
        <v>2490</v>
      </c>
      <c r="K84" s="8">
        <f t="shared" si="5"/>
        <v>2.4900000000000002</v>
      </c>
      <c r="L84" s="8">
        <f>H84/K84</f>
        <v>8.9959839357429701</v>
      </c>
      <c r="M84" s="8">
        <f t="shared" si="6"/>
        <v>2.7739785267857142</v>
      </c>
    </row>
    <row r="85" spans="1:60" x14ac:dyDescent="0.2">
      <c r="A85" s="2">
        <v>2020</v>
      </c>
      <c r="B85" s="2" t="s">
        <v>130</v>
      </c>
      <c r="C85" s="2" t="s">
        <v>131</v>
      </c>
      <c r="D85" s="2" t="s">
        <v>8</v>
      </c>
      <c r="E85" s="4" t="s">
        <v>132</v>
      </c>
      <c r="F85" s="2" t="s">
        <v>26</v>
      </c>
      <c r="G85" s="2" t="s">
        <v>123</v>
      </c>
      <c r="H85" s="14">
        <v>26.2</v>
      </c>
      <c r="I85" s="8">
        <f>H85*(1/km_to_miles)</f>
        <v>42.164812951820309</v>
      </c>
      <c r="J85" s="8">
        <v>2220</v>
      </c>
      <c r="K85" s="8">
        <f t="shared" si="5"/>
        <v>2.2200000000000002</v>
      </c>
      <c r="L85" s="8">
        <f>H85/K85</f>
        <v>11.801801801801801</v>
      </c>
      <c r="M85" s="8">
        <f t="shared" si="6"/>
        <v>2.3716457633587789</v>
      </c>
    </row>
    <row r="86" spans="1:60" x14ac:dyDescent="0.2">
      <c r="A86" s="2">
        <v>2020</v>
      </c>
      <c r="B86" s="2" t="s">
        <v>147</v>
      </c>
      <c r="C86" s="2" t="s">
        <v>134</v>
      </c>
      <c r="D86" s="2" t="s">
        <v>8</v>
      </c>
      <c r="E86" s="4" t="s">
        <v>148</v>
      </c>
      <c r="F86" s="2" t="s">
        <v>26</v>
      </c>
      <c r="G86" s="2" t="s">
        <v>123</v>
      </c>
      <c r="H86" s="14">
        <v>14.6</v>
      </c>
      <c r="I86" s="8">
        <f>H86*(1/km_to_miles)</f>
        <v>23.496422484602157</v>
      </c>
      <c r="J86" s="8">
        <v>1379</v>
      </c>
      <c r="K86" s="8">
        <f t="shared" si="5"/>
        <v>1.379</v>
      </c>
      <c r="L86" s="8">
        <f>H86/K86</f>
        <v>10.587382160986222</v>
      </c>
      <c r="M86" s="8">
        <f t="shared" si="6"/>
        <v>4.255967054794521</v>
      </c>
    </row>
    <row r="87" spans="1:60" x14ac:dyDescent="0.2">
      <c r="A87" s="2">
        <v>2020</v>
      </c>
      <c r="B87" s="2" t="s">
        <v>168</v>
      </c>
      <c r="C87" s="2" t="s">
        <v>158</v>
      </c>
      <c r="D87" s="2" t="s">
        <v>8</v>
      </c>
      <c r="E87" s="4" t="s">
        <v>169</v>
      </c>
      <c r="F87" s="2" t="s">
        <v>26</v>
      </c>
      <c r="G87" s="2" t="s">
        <v>124</v>
      </c>
      <c r="H87" s="8"/>
      <c r="I87" s="14">
        <v>29</v>
      </c>
      <c r="J87" s="8">
        <v>1616</v>
      </c>
      <c r="K87" s="8">
        <f t="shared" si="5"/>
        <v>1.6160000000000001</v>
      </c>
      <c r="L87" s="8">
        <f t="shared" si="7"/>
        <v>17.945544554455445</v>
      </c>
      <c r="M87" s="8">
        <f t="shared" si="6"/>
        <v>3.4482758620689653</v>
      </c>
    </row>
    <row r="88" spans="1:60" x14ac:dyDescent="0.2">
      <c r="A88" s="2">
        <v>2020</v>
      </c>
      <c r="B88" s="2" t="s">
        <v>185</v>
      </c>
      <c r="C88" s="2" t="s">
        <v>186</v>
      </c>
      <c r="D88" s="2" t="s">
        <v>8</v>
      </c>
      <c r="E88" s="4" t="s">
        <v>187</v>
      </c>
      <c r="F88" s="2" t="s">
        <v>26</v>
      </c>
      <c r="G88" s="2" t="s">
        <v>123</v>
      </c>
      <c r="H88" s="14">
        <v>14.3</v>
      </c>
      <c r="I88" s="8">
        <f>H88*(1/km_to_miles)</f>
        <v>23.013619282863761</v>
      </c>
      <c r="J88" s="8">
        <v>1535</v>
      </c>
      <c r="K88" s="8">
        <f t="shared" si="5"/>
        <v>1.5349999999999999</v>
      </c>
      <c r="L88" s="8">
        <f>H88/K88</f>
        <v>9.3159609120521178</v>
      </c>
      <c r="M88" s="8">
        <f t="shared" si="6"/>
        <v>4.3452530769230764</v>
      </c>
    </row>
    <row r="89" spans="1:60" x14ac:dyDescent="0.2">
      <c r="A89" s="2">
        <v>2020</v>
      </c>
      <c r="B89" s="2" t="s">
        <v>191</v>
      </c>
      <c r="C89" s="2" t="s">
        <v>190</v>
      </c>
      <c r="D89" s="2" t="s">
        <v>8</v>
      </c>
      <c r="E89" s="4" t="s">
        <v>189</v>
      </c>
      <c r="F89" s="2" t="s">
        <v>26</v>
      </c>
      <c r="G89" s="2" t="s">
        <v>124</v>
      </c>
      <c r="H89" s="8"/>
      <c r="I89" s="8">
        <v>44</v>
      </c>
      <c r="J89" s="8">
        <v>2170</v>
      </c>
      <c r="K89" s="8">
        <f t="shared" si="5"/>
        <v>2.17</v>
      </c>
      <c r="L89" s="8">
        <f t="shared" si="7"/>
        <v>20.276497695852534</v>
      </c>
      <c r="M89" s="8">
        <f t="shared" si="6"/>
        <v>2.2727272727272729</v>
      </c>
    </row>
    <row r="90" spans="1:60" x14ac:dyDescent="0.2">
      <c r="A90" s="2">
        <v>2021</v>
      </c>
      <c r="B90" s="2" t="s">
        <v>110</v>
      </c>
      <c r="C90" s="2" t="s">
        <v>7</v>
      </c>
      <c r="D90" s="2" t="s">
        <v>8</v>
      </c>
      <c r="E90" s="4" t="s">
        <v>111</v>
      </c>
      <c r="F90" s="2" t="s">
        <v>26</v>
      </c>
      <c r="G90" s="2" t="s">
        <v>124</v>
      </c>
      <c r="H90" s="8"/>
      <c r="I90" s="8">
        <v>30</v>
      </c>
      <c r="J90" s="8">
        <v>1860</v>
      </c>
      <c r="K90" s="8">
        <f t="shared" si="5"/>
        <v>1.86</v>
      </c>
      <c r="L90" s="8">
        <f t="shared" si="7"/>
        <v>16.129032258064516</v>
      </c>
      <c r="M90" s="8">
        <f t="shared" si="6"/>
        <v>3.3333333333333335</v>
      </c>
    </row>
    <row r="91" spans="1:60" x14ac:dyDescent="0.2">
      <c r="A91" s="2">
        <v>2021</v>
      </c>
      <c r="B91" s="2" t="s">
        <v>105</v>
      </c>
      <c r="C91" s="2" t="s">
        <v>7</v>
      </c>
      <c r="D91" s="2" t="s">
        <v>8</v>
      </c>
      <c r="E91" s="4" t="s">
        <v>112</v>
      </c>
      <c r="F91" s="2" t="s">
        <v>26</v>
      </c>
      <c r="G91" s="2" t="s">
        <v>124</v>
      </c>
      <c r="H91" s="8"/>
      <c r="I91" s="8">
        <v>27</v>
      </c>
      <c r="J91" s="8">
        <v>2003</v>
      </c>
      <c r="K91" s="8">
        <f t="shared" si="5"/>
        <v>2.0030000000000001</v>
      </c>
      <c r="L91" s="8">
        <f t="shared" si="7"/>
        <v>13.47978032950574</v>
      </c>
      <c r="M91" s="8">
        <f t="shared" si="6"/>
        <v>3.7037037037037037</v>
      </c>
    </row>
    <row r="92" spans="1:60" x14ac:dyDescent="0.2">
      <c r="A92" s="2">
        <v>2021</v>
      </c>
      <c r="B92" s="2" t="s">
        <v>113</v>
      </c>
      <c r="C92" s="2" t="s">
        <v>7</v>
      </c>
      <c r="D92" s="2" t="s">
        <v>8</v>
      </c>
      <c r="E92" s="4" t="s">
        <v>114</v>
      </c>
      <c r="F92" s="2" t="s">
        <v>26</v>
      </c>
      <c r="G92" s="2" t="s">
        <v>124</v>
      </c>
      <c r="H92" s="8"/>
      <c r="I92" s="8">
        <v>35</v>
      </c>
      <c r="J92" s="8">
        <v>2604</v>
      </c>
      <c r="K92" s="8">
        <f t="shared" si="5"/>
        <v>2.6040000000000001</v>
      </c>
      <c r="L92" s="8">
        <f t="shared" si="7"/>
        <v>13.440860215053762</v>
      </c>
      <c r="M92" s="8">
        <f t="shared" si="6"/>
        <v>2.8571428571428572</v>
      </c>
    </row>
    <row r="93" spans="1:60" x14ac:dyDescent="0.2">
      <c r="A93" s="2">
        <v>2021</v>
      </c>
      <c r="B93" s="2" t="s">
        <v>115</v>
      </c>
      <c r="C93" s="2" t="s">
        <v>7</v>
      </c>
      <c r="D93" s="2" t="s">
        <v>8</v>
      </c>
      <c r="E93" s="4" t="s">
        <v>116</v>
      </c>
      <c r="F93" s="2" t="s">
        <v>26</v>
      </c>
      <c r="G93" s="2" t="s">
        <v>124</v>
      </c>
      <c r="H93" s="8"/>
      <c r="I93" s="8">
        <v>35</v>
      </c>
      <c r="J93" s="8">
        <v>2241</v>
      </c>
      <c r="K93" s="8">
        <f t="shared" si="5"/>
        <v>2.2410000000000001</v>
      </c>
      <c r="L93" s="8">
        <f t="shared" si="7"/>
        <v>15.618027666220437</v>
      </c>
      <c r="M93" s="8">
        <f t="shared" si="6"/>
        <v>2.8571428571428572</v>
      </c>
    </row>
    <row r="94" spans="1:60" x14ac:dyDescent="0.2">
      <c r="A94" s="2">
        <v>2021</v>
      </c>
      <c r="B94" s="2" t="s">
        <v>117</v>
      </c>
      <c r="C94" s="2" t="s">
        <v>7</v>
      </c>
      <c r="D94" s="2" t="s">
        <v>8</v>
      </c>
      <c r="E94" s="4" t="s">
        <v>118</v>
      </c>
      <c r="F94" s="2" t="s">
        <v>26</v>
      </c>
      <c r="G94" s="2" t="s">
        <v>124</v>
      </c>
      <c r="H94" s="8"/>
      <c r="I94" s="8">
        <v>29</v>
      </c>
      <c r="J94" s="8">
        <v>2215</v>
      </c>
      <c r="K94" s="8">
        <f t="shared" si="5"/>
        <v>2.2149999999999999</v>
      </c>
      <c r="L94" s="8">
        <f t="shared" si="7"/>
        <v>13.092550790067721</v>
      </c>
      <c r="M94" s="8">
        <f t="shared" si="6"/>
        <v>3.4482758620689653</v>
      </c>
    </row>
    <row r="95" spans="1:60" ht="15" x14ac:dyDescent="0.25">
      <c r="A95" s="2">
        <v>2021</v>
      </c>
      <c r="B95" s="2" t="s">
        <v>157</v>
      </c>
      <c r="C95" s="2" t="s">
        <v>158</v>
      </c>
      <c r="D95" s="2" t="s">
        <v>8</v>
      </c>
      <c r="E95" s="4" t="s">
        <v>159</v>
      </c>
      <c r="F95" s="2" t="s">
        <v>26</v>
      </c>
      <c r="G95" s="2" t="s">
        <v>124</v>
      </c>
      <c r="H95" s="8"/>
      <c r="I95" s="8">
        <v>29</v>
      </c>
      <c r="J95" s="8">
        <v>1616</v>
      </c>
      <c r="K95" s="8">
        <f t="shared" si="5"/>
        <v>1.6160000000000001</v>
      </c>
      <c r="L95" s="8">
        <f t="shared" si="7"/>
        <v>17.945544554455445</v>
      </c>
      <c r="M95" s="8">
        <f t="shared" si="6"/>
        <v>3.4482758620689653</v>
      </c>
      <c r="Q95" s="34"/>
      <c r="R95" s="35" t="s">
        <v>276</v>
      </c>
      <c r="S95" s="36" t="s">
        <v>274</v>
      </c>
      <c r="T95" s="34">
        <v>0</v>
      </c>
      <c r="U95" s="34">
        <v>0.25</v>
      </c>
      <c r="V95" s="34">
        <v>0.5</v>
      </c>
      <c r="W95" s="34">
        <v>0.75</v>
      </c>
      <c r="X95" s="34">
        <v>1</v>
      </c>
      <c r="Y95" s="34">
        <v>1.25</v>
      </c>
      <c r="Z95" s="34">
        <v>1.5</v>
      </c>
      <c r="AA95" s="34">
        <v>1.75</v>
      </c>
      <c r="AB95" s="34">
        <v>2</v>
      </c>
      <c r="AC95" s="34">
        <v>2.25</v>
      </c>
      <c r="AD95" s="34">
        <v>2.5</v>
      </c>
      <c r="AE95" s="34">
        <v>2.75</v>
      </c>
      <c r="AF95" s="34">
        <v>3</v>
      </c>
      <c r="AG95" s="34">
        <v>3.25</v>
      </c>
      <c r="AH95" s="34">
        <v>3.5</v>
      </c>
      <c r="AI95" s="34">
        <v>3.75</v>
      </c>
      <c r="AJ95" s="34">
        <v>4</v>
      </c>
      <c r="AK95" s="34">
        <v>4.25</v>
      </c>
      <c r="AL95" s="34">
        <v>4.5</v>
      </c>
      <c r="AM95" s="34">
        <v>4.75</v>
      </c>
      <c r="AN95" s="34">
        <v>5</v>
      </c>
      <c r="AO95" s="34">
        <v>5.25</v>
      </c>
      <c r="AP95" s="34">
        <v>5.5</v>
      </c>
      <c r="AQ95" s="34">
        <v>5.75</v>
      </c>
      <c r="AR95" s="34">
        <v>6</v>
      </c>
      <c r="AS95" s="34">
        <v>6.25</v>
      </c>
      <c r="AT95" s="34">
        <v>6.5</v>
      </c>
      <c r="AU95" s="34">
        <v>6.75</v>
      </c>
      <c r="AV95" s="34">
        <v>7</v>
      </c>
      <c r="AW95" s="34">
        <v>7.25</v>
      </c>
      <c r="AX95" s="34">
        <v>7.5</v>
      </c>
      <c r="AY95" s="34">
        <v>7.75</v>
      </c>
      <c r="AZ95" s="34">
        <v>8</v>
      </c>
      <c r="BA95" s="34">
        <v>8.25</v>
      </c>
      <c r="BB95" s="34">
        <v>8.5</v>
      </c>
      <c r="BC95" s="34">
        <v>8.75</v>
      </c>
      <c r="BD95" s="34">
        <v>9</v>
      </c>
      <c r="BE95" s="34">
        <v>9.25</v>
      </c>
      <c r="BF95" s="34">
        <v>9.5</v>
      </c>
      <c r="BG95" s="34">
        <v>9.75</v>
      </c>
      <c r="BH95" s="34">
        <v>10</v>
      </c>
    </row>
    <row r="96" spans="1:60" ht="15" x14ac:dyDescent="0.25">
      <c r="A96" s="2">
        <v>2021</v>
      </c>
      <c r="B96" s="2" t="s">
        <v>160</v>
      </c>
      <c r="C96" s="2" t="s">
        <v>158</v>
      </c>
      <c r="D96" s="2" t="s">
        <v>8</v>
      </c>
      <c r="E96" s="4" t="s">
        <v>161</v>
      </c>
      <c r="F96" s="2" t="s">
        <v>26</v>
      </c>
      <c r="G96" s="2" t="s">
        <v>124</v>
      </c>
      <c r="H96" s="8"/>
      <c r="I96" s="8">
        <v>29</v>
      </c>
      <c r="J96" s="8">
        <v>1616</v>
      </c>
      <c r="K96" s="8">
        <f t="shared" si="5"/>
        <v>1.6160000000000001</v>
      </c>
      <c r="L96" s="8">
        <f t="shared" si="7"/>
        <v>17.945544554455445</v>
      </c>
      <c r="M96" s="8">
        <f t="shared" si="6"/>
        <v>3.4482758620689653</v>
      </c>
      <c r="Q96" s="34"/>
      <c r="R96" s="37" t="s">
        <v>278</v>
      </c>
      <c r="S96" s="36" t="s">
        <v>275</v>
      </c>
      <c r="T96" s="38">
        <f t="shared" ref="T96:AF96" si="8">90*(1-EXP(-0.55*T$95))/100</f>
        <v>0</v>
      </c>
      <c r="U96" s="38">
        <f>90*(1-EXP(-0.55*U$95))/100</f>
        <v>0.11561908500255795</v>
      </c>
      <c r="V96" s="38">
        <f t="shared" si="8"/>
        <v>0.21638508909752838</v>
      </c>
      <c r="W96" s="38">
        <f t="shared" si="8"/>
        <v>0.30420612297824939</v>
      </c>
      <c r="X96" s="38">
        <f t="shared" si="8"/>
        <v>0.38074517065756203</v>
      </c>
      <c r="Y96" s="38">
        <f t="shared" si="8"/>
        <v>0.44745157982615319</v>
      </c>
      <c r="Z96" s="38">
        <f t="shared" si="8"/>
        <v>0.50558850678154577</v>
      </c>
      <c r="AA96" s="38">
        <f t="shared" si="8"/>
        <v>0.55625683562644612</v>
      </c>
      <c r="AB96" s="38">
        <f t="shared" si="8"/>
        <v>0.60041602467172839</v>
      </c>
      <c r="AC96" s="38">
        <f t="shared" si="8"/>
        <v>0.63890227479271033</v>
      </c>
      <c r="AD96" s="38">
        <f t="shared" si="8"/>
        <v>0.67244436377572825</v>
      </c>
      <c r="AE96" s="38">
        <f t="shared" si="8"/>
        <v>0.70167744649508956</v>
      </c>
      <c r="AF96" s="38">
        <f t="shared" si="8"/>
        <v>0.72715508224132142</v>
      </c>
      <c r="AG96" s="38">
        <f>90*(1-EXP(-0.55*AG$95))/100</f>
        <v>0.74935971695087777</v>
      </c>
      <c r="AH96" s="39">
        <f>90*(1-EXP(-0.55*AH$95))/100</f>
        <v>0.76871181882939543</v>
      </c>
      <c r="AI96" s="38">
        <f>90*(1-EXP(-0.55*AI$95))/100</f>
        <v>0.78557784036116796</v>
      </c>
      <c r="AJ96" s="38">
        <f t="shared" ref="AJ96:BH96" si="9">90*(1-EXP(-0.55*AJ$95))/100</f>
        <v>0.80027715747389949</v>
      </c>
      <c r="AK96" s="38">
        <f t="shared" si="9"/>
        <v>0.81308811725914609</v>
      </c>
      <c r="AL96" s="38">
        <f t="shared" si="9"/>
        <v>0.82425330876842073</v>
      </c>
      <c r="AM96" s="38">
        <f t="shared" si="9"/>
        <v>0.83398415669305015</v>
      </c>
      <c r="AN96" s="38">
        <f t="shared" si="9"/>
        <v>0.8424649249139633</v>
      </c>
      <c r="AO96" s="38">
        <f t="shared" si="9"/>
        <v>0.84985620573285336</v>
      </c>
      <c r="AP96" s="38">
        <f t="shared" si="9"/>
        <v>0.85629796085699095</v>
      </c>
      <c r="AQ96" s="38">
        <f t="shared" si="9"/>
        <v>0.86191217172194745</v>
      </c>
      <c r="AR96" s="38">
        <f t="shared" si="9"/>
        <v>0.86680514933888408</v>
      </c>
      <c r="AS96" s="38">
        <f t="shared" si="9"/>
        <v>0.87106954740581155</v>
      </c>
      <c r="AT96" s="38">
        <f t="shared" si="9"/>
        <v>0.8747861168032004</v>
      </c>
      <c r="AU96" s="38">
        <f t="shared" si="9"/>
        <v>0.87802523469717297</v>
      </c>
      <c r="AV96" s="38">
        <f t="shared" si="9"/>
        <v>0.88084823720546057</v>
      </c>
      <c r="AW96" s="38">
        <f t="shared" si="9"/>
        <v>0.88330858086156128</v>
      </c>
      <c r="AX96" s="38">
        <f t="shared" si="9"/>
        <v>0.88545285487065073</v>
      </c>
      <c r="AY96" s="38">
        <f t="shared" si="9"/>
        <v>0.88732166332537832</v>
      </c>
      <c r="AZ96" s="38">
        <f t="shared" si="9"/>
        <v>0.88895039408723842</v>
      </c>
      <c r="BA96" s="38">
        <f t="shared" si="9"/>
        <v>0.89036988889309654</v>
      </c>
      <c r="BB96" s="38">
        <f t="shared" si="9"/>
        <v>0.89160702737604458</v>
      </c>
      <c r="BC96" s="38">
        <f t="shared" si="9"/>
        <v>0.8926852360596369</v>
      </c>
      <c r="BD96" s="38">
        <f t="shared" si="9"/>
        <v>0.89362493196385318</v>
      </c>
      <c r="BE96" s="38">
        <f t="shared" si="9"/>
        <v>0.89444390922292893</v>
      </c>
      <c r="BF96" s="38">
        <f t="shared" si="9"/>
        <v>0.89515767603608021</v>
      </c>
      <c r="BG96" s="38">
        <f t="shared" si="9"/>
        <v>0.89577974833162954</v>
      </c>
      <c r="BH96" s="38">
        <f t="shared" si="9"/>
        <v>0.89632190570538239</v>
      </c>
    </row>
    <row r="97" spans="1:13" x14ac:dyDescent="0.2">
      <c r="A97" s="2">
        <v>2021</v>
      </c>
      <c r="B97" s="2" t="s">
        <v>185</v>
      </c>
      <c r="C97" s="2" t="s">
        <v>186</v>
      </c>
      <c r="D97" s="2" t="s">
        <v>8</v>
      </c>
      <c r="E97" s="4" t="s">
        <v>188</v>
      </c>
      <c r="F97" s="2" t="s">
        <v>26</v>
      </c>
      <c r="G97" s="2" t="s">
        <v>123</v>
      </c>
      <c r="H97" s="14">
        <v>14.3</v>
      </c>
      <c r="I97" s="8">
        <f>H97*(1/km_to_miles)</f>
        <v>23.013619282863761</v>
      </c>
      <c r="J97" s="8">
        <v>1535</v>
      </c>
      <c r="K97" s="8">
        <f t="shared" si="5"/>
        <v>1.5349999999999999</v>
      </c>
      <c r="L97" s="8">
        <f>H97/K97</f>
        <v>9.3159609120521178</v>
      </c>
      <c r="M97" s="8">
        <f t="shared" si="6"/>
        <v>4.3452530769230764</v>
      </c>
    </row>
    <row r="98" spans="1:13" x14ac:dyDescent="0.2">
      <c r="A98" s="2">
        <v>2022</v>
      </c>
      <c r="B98" s="2" t="s">
        <v>150</v>
      </c>
      <c r="C98" s="2" t="s">
        <v>134</v>
      </c>
      <c r="D98" s="2" t="s">
        <v>8</v>
      </c>
      <c r="E98" s="4" t="s">
        <v>149</v>
      </c>
      <c r="F98" s="2" t="s">
        <v>26</v>
      </c>
      <c r="G98" s="2" t="s">
        <v>123</v>
      </c>
      <c r="H98" s="14">
        <v>23</v>
      </c>
      <c r="I98" s="8">
        <f>H98*(1/km_to_miles)</f>
        <v>37.01491213327737</v>
      </c>
      <c r="J98" s="8">
        <v>2440</v>
      </c>
      <c r="K98" s="8">
        <f t="shared" si="5"/>
        <v>2.44</v>
      </c>
      <c r="L98" s="8">
        <f>H98/K98</f>
        <v>9.4262295081967213</v>
      </c>
      <c r="M98" s="8">
        <f t="shared" si="6"/>
        <v>2.7016138695652177</v>
      </c>
    </row>
    <row r="99" spans="1:13" x14ac:dyDescent="0.2">
      <c r="A99" s="2">
        <v>2022</v>
      </c>
      <c r="B99" s="2" t="s">
        <v>151</v>
      </c>
      <c r="C99" s="2" t="s">
        <v>134</v>
      </c>
      <c r="D99" s="2" t="s">
        <v>8</v>
      </c>
      <c r="E99" s="4" t="s">
        <v>152</v>
      </c>
      <c r="F99" s="2" t="s">
        <v>26</v>
      </c>
      <c r="G99" s="2" t="s">
        <v>123</v>
      </c>
      <c r="H99" s="14">
        <v>24</v>
      </c>
      <c r="I99" s="8">
        <f>H99*(1/km_to_miles)</f>
        <v>38.624256139072045</v>
      </c>
      <c r="J99" s="8">
        <v>2290</v>
      </c>
      <c r="K99" s="8">
        <f t="shared" si="5"/>
        <v>2.29</v>
      </c>
      <c r="L99" s="8">
        <f>H99/K99</f>
        <v>10.480349344978166</v>
      </c>
      <c r="M99" s="8">
        <f t="shared" si="6"/>
        <v>2.5890466249999999</v>
      </c>
    </row>
    <row r="100" spans="1:13" x14ac:dyDescent="0.2">
      <c r="A100" s="2">
        <v>2022</v>
      </c>
      <c r="B100" s="2" t="s">
        <v>153</v>
      </c>
      <c r="C100" s="2" t="s">
        <v>134</v>
      </c>
      <c r="D100" s="2" t="s">
        <v>8</v>
      </c>
      <c r="E100" s="4" t="s">
        <v>154</v>
      </c>
      <c r="F100" s="2" t="s">
        <v>26</v>
      </c>
      <c r="G100" s="2" t="s">
        <v>123</v>
      </c>
      <c r="H100" s="14">
        <v>20</v>
      </c>
      <c r="I100" s="8">
        <f>H100*(1/km_to_miles)</f>
        <v>32.186880115893366</v>
      </c>
      <c r="J100" s="8">
        <v>2125</v>
      </c>
      <c r="K100" s="8">
        <f t="shared" si="5"/>
        <v>2.125</v>
      </c>
      <c r="L100" s="8">
        <f>H100/K100</f>
        <v>9.4117647058823533</v>
      </c>
      <c r="M100" s="8">
        <f t="shared" si="6"/>
        <v>3.1068559500000004</v>
      </c>
    </row>
    <row r="101" spans="1:13" x14ac:dyDescent="0.2">
      <c r="A101" s="2">
        <v>2022</v>
      </c>
      <c r="B101" s="2" t="s">
        <v>155</v>
      </c>
      <c r="C101" s="2" t="s">
        <v>134</v>
      </c>
      <c r="D101" s="2" t="s">
        <v>8</v>
      </c>
      <c r="E101" s="4" t="s">
        <v>156</v>
      </c>
      <c r="F101" s="2" t="s">
        <v>26</v>
      </c>
      <c r="G101" s="2" t="s">
        <v>123</v>
      </c>
      <c r="H101" s="14">
        <v>22.5</v>
      </c>
      <c r="I101" s="8">
        <f>H101*(1/km_to_miles)</f>
        <v>36.210240130380036</v>
      </c>
      <c r="J101" s="8">
        <v>2440</v>
      </c>
      <c r="K101" s="8">
        <f t="shared" si="5"/>
        <v>2.44</v>
      </c>
      <c r="L101" s="8">
        <f>H101/K101</f>
        <v>9.221311475409836</v>
      </c>
      <c r="M101" s="8">
        <f t="shared" si="6"/>
        <v>2.7616497333333334</v>
      </c>
    </row>
    <row r="102" spans="1:13" x14ac:dyDescent="0.2">
      <c r="A102" s="2">
        <v>2022</v>
      </c>
      <c r="B102" s="2" t="s">
        <v>162</v>
      </c>
      <c r="C102" s="2" t="s">
        <v>158</v>
      </c>
      <c r="D102" s="2" t="s">
        <v>8</v>
      </c>
      <c r="E102" s="4" t="s">
        <v>163</v>
      </c>
      <c r="F102" s="2" t="s">
        <v>26</v>
      </c>
      <c r="G102" s="2" t="s">
        <v>124</v>
      </c>
      <c r="H102" s="8"/>
      <c r="I102" s="8">
        <v>29</v>
      </c>
      <c r="J102" s="8">
        <v>1628</v>
      </c>
      <c r="K102" s="8">
        <f t="shared" si="5"/>
        <v>1.6279999999999999</v>
      </c>
      <c r="L102" s="8">
        <f t="shared" si="7"/>
        <v>17.813267813267814</v>
      </c>
      <c r="M102" s="8">
        <f t="shared" si="6"/>
        <v>3.4482758620689653</v>
      </c>
    </row>
    <row r="103" spans="1:13" x14ac:dyDescent="0.2">
      <c r="A103" s="2">
        <v>2022</v>
      </c>
      <c r="B103" s="2" t="s">
        <v>165</v>
      </c>
      <c r="C103" s="2" t="s">
        <v>158</v>
      </c>
      <c r="D103" s="2" t="s">
        <v>8</v>
      </c>
      <c r="E103" s="4" t="s">
        <v>164</v>
      </c>
      <c r="F103" s="2" t="s">
        <v>26</v>
      </c>
      <c r="G103" s="2" t="s">
        <v>124</v>
      </c>
      <c r="H103" s="8"/>
      <c r="I103" s="8">
        <v>29</v>
      </c>
      <c r="J103" s="8">
        <v>1628</v>
      </c>
      <c r="K103" s="8">
        <f t="shared" si="5"/>
        <v>1.6279999999999999</v>
      </c>
      <c r="L103" s="8">
        <f t="shared" si="7"/>
        <v>17.813267813267814</v>
      </c>
      <c r="M103" s="8">
        <f t="shared" si="6"/>
        <v>3.4482758620689653</v>
      </c>
    </row>
    <row r="104" spans="1:13" x14ac:dyDescent="0.2">
      <c r="A104" s="2">
        <v>2022</v>
      </c>
      <c r="B104" s="2" t="s">
        <v>166</v>
      </c>
      <c r="C104" s="2" t="s">
        <v>158</v>
      </c>
      <c r="D104" s="2" t="s">
        <v>8</v>
      </c>
      <c r="E104" s="4" t="s">
        <v>167</v>
      </c>
      <c r="F104" s="2" t="s">
        <v>26</v>
      </c>
      <c r="G104" s="2" t="s">
        <v>124</v>
      </c>
      <c r="H104" s="8"/>
      <c r="I104" s="8">
        <v>29</v>
      </c>
      <c r="J104" s="8">
        <v>1628</v>
      </c>
      <c r="K104" s="8">
        <f t="shared" si="5"/>
        <v>1.6279999999999999</v>
      </c>
      <c r="L104" s="8">
        <f t="shared" si="7"/>
        <v>17.813267813267814</v>
      </c>
      <c r="M104" s="8">
        <f t="shared" si="6"/>
        <v>3.4482758620689653</v>
      </c>
    </row>
  </sheetData>
  <hyperlinks>
    <hyperlink ref="E6" r:id="rId1" xr:uid="{00000000-0004-0000-0500-000000000000}"/>
    <hyperlink ref="E8" r:id="rId2" xr:uid="{00000000-0004-0000-0500-000001000000}"/>
    <hyperlink ref="E9" r:id="rId3" xr:uid="{00000000-0004-0000-0500-000002000000}"/>
    <hyperlink ref="E12" r:id="rId4" xr:uid="{00000000-0004-0000-0500-000003000000}"/>
    <hyperlink ref="E14" r:id="rId5" xr:uid="{00000000-0004-0000-0500-000004000000}"/>
    <hyperlink ref="E22" r:id="rId6" xr:uid="{00000000-0004-0000-0500-000005000000}"/>
    <hyperlink ref="E30" r:id="rId7" xr:uid="{00000000-0004-0000-0500-000006000000}"/>
    <hyperlink ref="A2" r:id="rId8" xr:uid="{00000000-0004-0000-0500-000007000000}"/>
    <hyperlink ref="E17" r:id="rId9" xr:uid="{00000000-0004-0000-0500-000008000000}"/>
    <hyperlink ref="E38" r:id="rId10" xr:uid="{00000000-0004-0000-0500-000009000000}"/>
    <hyperlink ref="E39" r:id="rId11" xr:uid="{00000000-0004-0000-0500-00000A000000}"/>
    <hyperlink ref="E40" r:id="rId12" xr:uid="{00000000-0004-0000-0500-00000B000000}"/>
    <hyperlink ref="E41" r:id="rId13" xr:uid="{00000000-0004-0000-0500-00000C000000}"/>
    <hyperlink ref="E42" r:id="rId14" xr:uid="{00000000-0004-0000-0500-00000D000000}"/>
    <hyperlink ref="E43" r:id="rId15" xr:uid="{00000000-0004-0000-0500-00000E000000}"/>
    <hyperlink ref="E52" r:id="rId16" xr:uid="{00000000-0004-0000-0500-00000F000000}"/>
    <hyperlink ref="E56" r:id="rId17" xr:uid="{00000000-0004-0000-0500-000010000000}"/>
    <hyperlink ref="E67" r:id="rId18" xr:uid="{00000000-0004-0000-0500-000011000000}"/>
    <hyperlink ref="E68" r:id="rId19" xr:uid="{00000000-0004-0000-0500-000012000000}"/>
    <hyperlink ref="E69" r:id="rId20" xr:uid="{00000000-0004-0000-0500-000013000000}"/>
    <hyperlink ref="E70" r:id="rId21" xr:uid="{00000000-0004-0000-0500-000014000000}"/>
    <hyperlink ref="E80" r:id="rId22" xr:uid="{00000000-0004-0000-0500-000015000000}"/>
    <hyperlink ref="E81" r:id="rId23" xr:uid="{00000000-0004-0000-0500-000016000000}"/>
    <hyperlink ref="E90" r:id="rId24" xr:uid="{00000000-0004-0000-0500-000017000000}"/>
    <hyperlink ref="E91" r:id="rId25" xr:uid="{00000000-0004-0000-0500-000018000000}"/>
    <hyperlink ref="E92" r:id="rId26" xr:uid="{00000000-0004-0000-0500-000019000000}"/>
    <hyperlink ref="E93" r:id="rId27" xr:uid="{00000000-0004-0000-0500-00001A000000}"/>
    <hyperlink ref="E94" r:id="rId28" xr:uid="{00000000-0004-0000-0500-00001B000000}"/>
    <hyperlink ref="E72" r:id="rId29" xr:uid="{00000000-0004-0000-0500-00001C000000}"/>
    <hyperlink ref="E78" r:id="rId30" xr:uid="{00000000-0004-0000-0500-00001D000000}"/>
    <hyperlink ref="E98" r:id="rId31" xr:uid="{00000000-0004-0000-0500-00001E000000}"/>
    <hyperlink ref="E99" r:id="rId32" xr:uid="{00000000-0004-0000-0500-00001F000000}"/>
    <hyperlink ref="E100" r:id="rId33" xr:uid="{00000000-0004-0000-0500-000020000000}"/>
    <hyperlink ref="E101" r:id="rId34" xr:uid="{00000000-0004-0000-0500-000021000000}"/>
    <hyperlink ref="E102" r:id="rId35" xr:uid="{00000000-0004-0000-0500-000022000000}"/>
    <hyperlink ref="E103" r:id="rId36" xr:uid="{00000000-0004-0000-0500-000023000000}"/>
    <hyperlink ref="E104" r:id="rId37" xr:uid="{00000000-0004-0000-0500-000024000000}"/>
    <hyperlink ref="E86" r:id="rId38" xr:uid="{00000000-0004-0000-0500-000025000000}"/>
    <hyperlink ref="E82" r:id="rId39" xr:uid="{00000000-0004-0000-0500-000026000000}"/>
    <hyperlink ref="E7" r:id="rId40" xr:uid="{00000000-0004-0000-0500-000027000000}"/>
    <hyperlink ref="E10" r:id="rId41" xr:uid="{00000000-0004-0000-0500-000028000000}"/>
    <hyperlink ref="E11" r:id="rId42" xr:uid="{00000000-0004-0000-0500-000029000000}"/>
    <hyperlink ref="E13" r:id="rId43" xr:uid="{00000000-0004-0000-0500-00002A000000}"/>
    <hyperlink ref="E15" r:id="rId44" xr:uid="{00000000-0004-0000-0500-00002B000000}"/>
    <hyperlink ref="E16" r:id="rId45" xr:uid="{00000000-0004-0000-0500-00002C000000}"/>
    <hyperlink ref="E18" r:id="rId46" xr:uid="{00000000-0004-0000-0500-00002D000000}"/>
    <hyperlink ref="E19" r:id="rId47" xr:uid="{00000000-0004-0000-0500-00002E000000}"/>
    <hyperlink ref="E20" r:id="rId48" xr:uid="{00000000-0004-0000-0500-00002F000000}"/>
    <hyperlink ref="E21" r:id="rId49" xr:uid="{00000000-0004-0000-0500-000030000000}"/>
    <hyperlink ref="E23" r:id="rId50" xr:uid="{00000000-0004-0000-0500-000031000000}"/>
    <hyperlink ref="E24" r:id="rId51" xr:uid="{00000000-0004-0000-0500-000032000000}"/>
    <hyperlink ref="E25" r:id="rId52" xr:uid="{00000000-0004-0000-0500-000033000000}"/>
    <hyperlink ref="E26" r:id="rId53" xr:uid="{00000000-0004-0000-0500-000034000000}"/>
    <hyperlink ref="E27" r:id="rId54" xr:uid="{00000000-0004-0000-0500-000035000000}"/>
    <hyperlink ref="E28" r:id="rId55" xr:uid="{00000000-0004-0000-0500-000036000000}"/>
    <hyperlink ref="E29" r:id="rId56" xr:uid="{00000000-0004-0000-0500-000037000000}"/>
    <hyperlink ref="E31" r:id="rId57" xr:uid="{00000000-0004-0000-0500-000038000000}"/>
    <hyperlink ref="E32" r:id="rId58" xr:uid="{00000000-0004-0000-0500-000039000000}"/>
    <hyperlink ref="E33" r:id="rId59" xr:uid="{00000000-0004-0000-0500-00003A000000}"/>
    <hyperlink ref="E34" r:id="rId60" xr:uid="{00000000-0004-0000-0500-00003B000000}"/>
    <hyperlink ref="E35" r:id="rId61" xr:uid="{00000000-0004-0000-0500-00003C000000}"/>
    <hyperlink ref="E36" r:id="rId62" xr:uid="{00000000-0004-0000-0500-00003D000000}"/>
    <hyperlink ref="E37" r:id="rId63" xr:uid="{00000000-0004-0000-0500-00003E000000}"/>
    <hyperlink ref="E44" r:id="rId64" xr:uid="{00000000-0004-0000-0500-00003F000000}"/>
    <hyperlink ref="E45" r:id="rId65" xr:uid="{00000000-0004-0000-0500-000040000000}"/>
    <hyperlink ref="E46" r:id="rId66" xr:uid="{00000000-0004-0000-0500-000041000000}"/>
    <hyperlink ref="E47" r:id="rId67" xr:uid="{00000000-0004-0000-0500-000042000000}"/>
    <hyperlink ref="E48" r:id="rId68" xr:uid="{00000000-0004-0000-0500-000043000000}"/>
    <hyperlink ref="E49" r:id="rId69" xr:uid="{00000000-0004-0000-0500-000044000000}"/>
    <hyperlink ref="E50" r:id="rId70" xr:uid="{00000000-0004-0000-0500-000045000000}"/>
    <hyperlink ref="E51" r:id="rId71" xr:uid="{00000000-0004-0000-0500-000046000000}"/>
    <hyperlink ref="E53" r:id="rId72" xr:uid="{00000000-0004-0000-0500-000047000000}"/>
    <hyperlink ref="E54" r:id="rId73" xr:uid="{00000000-0004-0000-0500-000048000000}"/>
    <hyperlink ref="E55" r:id="rId74" xr:uid="{00000000-0004-0000-0500-000049000000}"/>
    <hyperlink ref="E57" r:id="rId75" xr:uid="{00000000-0004-0000-0500-00004A000000}"/>
    <hyperlink ref="E58" r:id="rId76" xr:uid="{00000000-0004-0000-0500-00004B000000}"/>
    <hyperlink ref="E59" r:id="rId77" xr:uid="{00000000-0004-0000-0500-00004C000000}"/>
    <hyperlink ref="E60" r:id="rId78" xr:uid="{00000000-0004-0000-0500-00004D000000}"/>
    <hyperlink ref="E61" r:id="rId79" xr:uid="{00000000-0004-0000-0500-00004E000000}"/>
    <hyperlink ref="E62" r:id="rId80" xr:uid="{00000000-0004-0000-0500-00004F000000}"/>
    <hyperlink ref="E63" r:id="rId81" xr:uid="{00000000-0004-0000-0500-000050000000}"/>
    <hyperlink ref="E64" r:id="rId82" xr:uid="{00000000-0004-0000-0500-000051000000}"/>
    <hyperlink ref="E65" r:id="rId83" xr:uid="{00000000-0004-0000-0500-000052000000}"/>
    <hyperlink ref="E66" r:id="rId84" xr:uid="{00000000-0004-0000-0500-000053000000}"/>
    <hyperlink ref="E71" r:id="rId85" xr:uid="{00000000-0004-0000-0500-000054000000}"/>
    <hyperlink ref="E73" r:id="rId86" xr:uid="{00000000-0004-0000-0500-000055000000}"/>
    <hyperlink ref="E74" r:id="rId87" xr:uid="{00000000-0004-0000-0500-000056000000}"/>
    <hyperlink ref="E75" r:id="rId88" xr:uid="{00000000-0004-0000-0500-000057000000}"/>
    <hyperlink ref="E76" r:id="rId89" xr:uid="{00000000-0004-0000-0500-000058000000}"/>
    <hyperlink ref="E77" r:id="rId90" xr:uid="{00000000-0004-0000-0500-000059000000}"/>
    <hyperlink ref="E79" r:id="rId91" xr:uid="{00000000-0004-0000-0500-00005A000000}"/>
    <hyperlink ref="E83" r:id="rId92" xr:uid="{00000000-0004-0000-0500-00005B000000}"/>
    <hyperlink ref="E84" r:id="rId93" xr:uid="{00000000-0004-0000-0500-00005C000000}"/>
    <hyperlink ref="E85" r:id="rId94" xr:uid="{00000000-0004-0000-0500-00005D000000}"/>
    <hyperlink ref="E87" r:id="rId95" xr:uid="{00000000-0004-0000-0500-00005E000000}"/>
    <hyperlink ref="E88" r:id="rId96" xr:uid="{00000000-0004-0000-0500-00005F000000}"/>
    <hyperlink ref="E89" r:id="rId97" xr:uid="{00000000-0004-0000-0500-000060000000}"/>
    <hyperlink ref="E95" r:id="rId98" xr:uid="{00000000-0004-0000-0500-000061000000}"/>
    <hyperlink ref="E96" r:id="rId99" xr:uid="{00000000-0004-0000-0500-000062000000}"/>
    <hyperlink ref="E97" r:id="rId100" xr:uid="{00000000-0004-0000-0500-000063000000}"/>
  </hyperlinks>
  <pageMargins left="0.7" right="0.7" top="0.75" bottom="0.75" header="0.3" footer="0.3"/>
  <pageSetup paperSize="9" orientation="portrait" r:id="rId101"/>
  <drawing r:id="rId102"/>
  <legacyDrawing r:id="rId1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zoomScale="80" zoomScaleNormal="80" workbookViewId="0">
      <selection activeCell="J27" sqref="J27"/>
    </sheetView>
  </sheetViews>
  <sheetFormatPr defaultColWidth="9.140625" defaultRowHeight="15" x14ac:dyDescent="0.25"/>
  <cols>
    <col min="1" max="16384" width="9.140625" style="5"/>
  </cols>
  <sheetData>
    <row r="1" spans="1:1" x14ac:dyDescent="0.25">
      <c r="A1" s="5" t="s">
        <v>20</v>
      </c>
    </row>
    <row r="2" spans="1:1" x14ac:dyDescent="0.25">
      <c r="A2" s="6" t="s">
        <v>21</v>
      </c>
    </row>
  </sheetData>
  <hyperlinks>
    <hyperlink ref="A2" r:id="rId1" xr:uid="{00000000-0004-0000-0700-000000000000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D32" sqref="D32"/>
    </sheetView>
  </sheetViews>
  <sheetFormatPr defaultRowHeight="12.75" x14ac:dyDescent="0.2"/>
  <cols>
    <col min="1" max="1" width="12.28515625" bestFit="1" customWidth="1"/>
  </cols>
  <sheetData>
    <row r="1" spans="1:2" x14ac:dyDescent="0.2">
      <c r="A1" s="12" t="s">
        <v>216</v>
      </c>
      <c r="B1">
        <v>0.62137118999999996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32" sqref="B32"/>
    </sheetView>
  </sheetViews>
  <sheetFormatPr defaultRowHeight="12.75" x14ac:dyDescent="0.2"/>
  <sheetData>
    <row r="1" spans="1:1" x14ac:dyDescent="0.2">
      <c r="A1" s="1" t="s">
        <v>1</v>
      </c>
    </row>
  </sheetData>
  <hyperlinks>
    <hyperlink ref="A1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REFS</vt:lpstr>
      <vt:lpstr>FIN_ETA</vt:lpstr>
      <vt:lpstr>Calcs</vt:lpstr>
      <vt:lpstr>Holmberg_2019</vt:lpstr>
      <vt:lpstr>Westbrook_2001</vt:lpstr>
      <vt:lpstr>EVSpecifications</vt:lpstr>
      <vt:lpstr>Bharathan_2017</vt:lpstr>
      <vt:lpstr>Units</vt:lpstr>
      <vt:lpstr>Shares</vt:lpstr>
      <vt:lpstr>km_to_miles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2021-01-18T14:14:31Z</dcterms:created>
  <dcterms:modified xsi:type="dcterms:W3CDTF">2022-07-17T08:28:27Z</dcterms:modified>
</cp:coreProperties>
</file>