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Electric_hydraulic_mobiles\"/>
    </mc:Choice>
  </mc:AlternateContent>
  <xr:revisionPtr revIDLastSave="0" documentId="13_ncr:1_{D46574D1-E63A-4B16-9F9D-8A2023781B7B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REFS" sheetId="2" r:id="rId1"/>
    <sheet name="FIN_ETA" sheetId="3" r:id="rId2"/>
    <sheet name="Calcs" sheetId="8" r:id="rId3"/>
    <sheet name="Lodewyks_2016" sheetId="7" r:id="rId4"/>
    <sheet name="UNEP_2017" sheetId="9" r:id="rId5"/>
    <sheet name="Minav_2014" sheetId="6" r:id="rId6"/>
    <sheet name="Minav_2010" sheetId="10" r:id="rId7"/>
    <sheet name="Ge_2019" sheetId="11" r:id="rId8"/>
    <sheet name="Quan_2014" sheetId="12" r:id="rId9"/>
    <sheet name="Ochiai_2008" sheetId="13" r:id="rId10"/>
    <sheet name="Quan_2021" sheetId="14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COP_max">'[1]Domestic refrigeration'!$B$12</definedName>
    <definedName name="deltaE_food" localSheetId="2">#REF!</definedName>
    <definedName name="deltaE_food" localSheetId="3">#REF!</definedName>
    <definedName name="deltaE_food" localSheetId="4">#REF!</definedName>
    <definedName name="deltaE_food">#REF!</definedName>
    <definedName name="Ep_tot_cap_2000" localSheetId="2">#REF!</definedName>
    <definedName name="Ep_tot_cap_2000" localSheetId="3">#REF!</definedName>
    <definedName name="Ep_tot_cap_2000" localSheetId="4">#REF!</definedName>
    <definedName name="Ep_tot_cap_2000">#REF!</definedName>
    <definedName name="eta_charcoal">[2]Afrane_2012!$B$6</definedName>
    <definedName name="eta_chcl_stove">'[3]Residential--Stove Efficiency'!$F$91</definedName>
    <definedName name="eta_coke_ttl">'[3]Industry -- Coke furnace'!$L$4</definedName>
    <definedName name="eta_ker_light">'[3]Kerosene Use'!$O$30</definedName>
    <definedName name="eta_ker_stove">'[3]Kerosene Use'!$S$19</definedName>
    <definedName name="eta_kerosene">'[4]Stove efficiencies'!$B$7</definedName>
    <definedName name="eta_lpg_stove">'[3]Residential--Stove Efficiency'!$F$92</definedName>
    <definedName name="hp_to_kw">[5]Units!$B$2</definedName>
    <definedName name="N_ml" localSheetId="2">#REF!</definedName>
    <definedName name="N_ml" localSheetId="3">#REF!</definedName>
    <definedName name="N_ml" localSheetId="4">#REF!</definedName>
    <definedName name="N_ml">#REF!</definedName>
    <definedName name="phi_100">'[3]Phi Values'!$C$9</definedName>
    <definedName name="phi_1000">'[3]Phi Values'!$C$12</definedName>
    <definedName name="phi_200">'[3]Phi Values'!$C$10</definedName>
    <definedName name="phi_Combustible_renewables">[1]phi_heat!$C$17</definedName>
    <definedName name="phi_Electricity">[1]phi_heat!$C$28</definedName>
    <definedName name="phi_Feed">[1]phi_heat!$C$27</definedName>
    <definedName name="phi_Food">[1]phi_heat!$C$26</definedName>
    <definedName name="phi_HTH.600.C">[1]phi_heat!$C$10</definedName>
    <definedName name="phi_Hydro">[1]phi_heat!$C$19</definedName>
    <definedName name="phi_ker_light">'[3]Kerosene Use'!$O$32</definedName>
    <definedName name="phi_LTH.neg20.C">[1]phi_heat!$C$6</definedName>
    <definedName name="phi_MTH.100.C" localSheetId="4">[4]phi_heat!$C$8</definedName>
    <definedName name="phi_MTH.100.C">[1]phi_heat!$C$8</definedName>
    <definedName name="phi_MTH.200.C">[1]phi_heat!$C$9</definedName>
    <definedName name="phi_Natural_gas">[1]phi_heat!$C$15</definedName>
    <definedName name="phi_Oil_and_oil_products">[1]phi_heat!$C$16</definedName>
    <definedName name="phi_Phytomass">[1]phi_heat!$C$29</definedName>
    <definedName name="S_food" localSheetId="2">#REF!</definedName>
    <definedName name="S_food" localSheetId="3">#REF!</definedName>
    <definedName name="S_food" localSheetId="4">#REF!</definedName>
    <definedName name="S_food">#REF!</definedName>
    <definedName name="S_food_2000" localSheetId="2">#REF!</definedName>
    <definedName name="S_food_2000" localSheetId="3">#REF!</definedName>
    <definedName name="S_food_2000" localSheetId="4">#REF!</definedName>
    <definedName name="S_food_2000">#REF!</definedName>
    <definedName name="S_food_S_food_2000" localSheetId="2">#REF!</definedName>
    <definedName name="S_food_S_food_2000" localSheetId="3">#REF!</definedName>
    <definedName name="S_food_S_food_2000" localSheetId="4">#REF!</definedName>
    <definedName name="S_food_S_food_2000">#REF!</definedName>
    <definedName name="T_0_ref">'[1]Domestic refrigeration'!$B$10</definedName>
    <definedName name="T_ref">'[1]Domestic refrigeration'!$B$11</definedName>
    <definedName name="w" localSheetId="2">#REF!</definedName>
    <definedName name="w" localSheetId="3">#REF!</definedName>
    <definedName name="w" localSheetId="4">#REF!</definedName>
    <definedName name="w">#REF!</definedName>
    <definedName name="Year_Food" localSheetId="2">#REF!</definedName>
    <definedName name="Year_Food" localSheetId="3">#REF!</definedName>
    <definedName name="Year_Food" localSheetId="4">#REF!</definedName>
    <definedName name="Year_Food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" i="6" l="1"/>
  <c r="G58" i="9" l="1"/>
  <c r="C56" i="8" s="1"/>
  <c r="G55" i="9"/>
  <c r="G45" i="9"/>
  <c r="G35" i="9"/>
  <c r="G25" i="9"/>
  <c r="C23" i="8" s="1"/>
  <c r="G5" i="9"/>
  <c r="G6" i="9" l="1"/>
  <c r="C3" i="8"/>
  <c r="G46" i="9"/>
  <c r="C43" i="8"/>
  <c r="G26" i="9"/>
  <c r="G36" i="9"/>
  <c r="C33" i="8"/>
  <c r="G56" i="9"/>
  <c r="C54" i="8" s="1"/>
  <c r="C53" i="8"/>
  <c r="G57" i="9"/>
  <c r="G59" i="9" l="1"/>
  <c r="C57" i="8" s="1"/>
  <c r="C55" i="8"/>
  <c r="G47" i="9"/>
  <c r="C44" i="8"/>
  <c r="G37" i="9"/>
  <c r="C34" i="8"/>
  <c r="G27" i="9"/>
  <c r="C24" i="8"/>
  <c r="G7" i="9"/>
  <c r="C4" i="8"/>
  <c r="G28" i="9" l="1"/>
  <c r="C25" i="8"/>
  <c r="G38" i="9"/>
  <c r="C35" i="8"/>
  <c r="G48" i="9"/>
  <c r="C45" i="8"/>
  <c r="G60" i="9"/>
  <c r="C58" i="8" s="1"/>
  <c r="G8" i="9"/>
  <c r="C5" i="8"/>
  <c r="G61" i="9" l="1"/>
  <c r="C59" i="8" s="1"/>
  <c r="G39" i="9"/>
  <c r="C36" i="8"/>
  <c r="G9" i="9"/>
  <c r="C6" i="8"/>
  <c r="G29" i="9"/>
  <c r="C26" i="8"/>
  <c r="G62" i="9"/>
  <c r="C60" i="8" s="1"/>
  <c r="G49" i="9"/>
  <c r="C46" i="8"/>
  <c r="G40" i="9" l="1"/>
  <c r="C37" i="8"/>
  <c r="G50" i="9"/>
  <c r="C47" i="8"/>
  <c r="G30" i="9"/>
  <c r="C27" i="8"/>
  <c r="G10" i="9"/>
  <c r="C7" i="8"/>
  <c r="G63" i="9"/>
  <c r="F21" i="7"/>
  <c r="E21" i="7"/>
  <c r="D19" i="7"/>
  <c r="D18" i="7"/>
  <c r="D17" i="7"/>
  <c r="D20" i="7" s="1"/>
  <c r="D16" i="7"/>
  <c r="D15" i="7"/>
  <c r="F12" i="7"/>
  <c r="E12" i="7"/>
  <c r="D10" i="7"/>
  <c r="D9" i="7"/>
  <c r="D8" i="7"/>
  <c r="D7" i="7"/>
  <c r="D6" i="7"/>
  <c r="F56" i="8" l="1"/>
  <c r="F23" i="8"/>
  <c r="F33" i="8"/>
  <c r="F53" i="8"/>
  <c r="F3" i="8"/>
  <c r="F54" i="8"/>
  <c r="F43" i="8"/>
  <c r="F55" i="8"/>
  <c r="F24" i="8"/>
  <c r="F4" i="8"/>
  <c r="F34" i="8"/>
  <c r="F44" i="8"/>
  <c r="F57" i="8"/>
  <c r="F58" i="8"/>
  <c r="F25" i="8"/>
  <c r="F35" i="8"/>
  <c r="F45" i="8"/>
  <c r="F5" i="8"/>
  <c r="F60" i="8"/>
  <c r="F6" i="8"/>
  <c r="F59" i="8"/>
  <c r="F36" i="8"/>
  <c r="F26" i="8"/>
  <c r="F46" i="8"/>
  <c r="F47" i="8"/>
  <c r="D12" i="7"/>
  <c r="G11" i="9"/>
  <c r="C8" i="8"/>
  <c r="F8" i="8" s="1"/>
  <c r="F27" i="8"/>
  <c r="G51" i="9"/>
  <c r="C48" i="8"/>
  <c r="F48" i="8" s="1"/>
  <c r="F37" i="8"/>
  <c r="G41" i="9"/>
  <c r="C38" i="8"/>
  <c r="F38" i="8" s="1"/>
  <c r="G31" i="9"/>
  <c r="C28" i="8"/>
  <c r="F28" i="8" s="1"/>
  <c r="C61" i="8"/>
  <c r="F61" i="8" s="1"/>
  <c r="G65" i="9"/>
  <c r="C63" i="8" s="1"/>
  <c r="F63" i="8" s="1"/>
  <c r="F7" i="8"/>
  <c r="D11" i="7"/>
  <c r="G64" i="9"/>
  <c r="C62" i="8" s="1"/>
  <c r="F62" i="8" s="1"/>
  <c r="D21" i="7"/>
  <c r="G52" i="9" l="1"/>
  <c r="C49" i="8"/>
  <c r="F49" i="8" s="1"/>
  <c r="G32" i="9"/>
  <c r="C29" i="8"/>
  <c r="F29" i="8" s="1"/>
  <c r="G12" i="9"/>
  <c r="C9" i="8"/>
  <c r="F9" i="8" s="1"/>
  <c r="G42" i="9"/>
  <c r="C39" i="8"/>
  <c r="F39" i="8" s="1"/>
  <c r="G13" i="9" l="1"/>
  <c r="C10" i="8"/>
  <c r="F10" i="8" s="1"/>
  <c r="G33" i="9"/>
  <c r="C30" i="8"/>
  <c r="F30" i="8" s="1"/>
  <c r="G43" i="9"/>
  <c r="C40" i="8"/>
  <c r="F40" i="8" s="1"/>
  <c r="G53" i="9"/>
  <c r="C50" i="8"/>
  <c r="F50" i="8" s="1"/>
  <c r="G54" i="9" l="1"/>
  <c r="C52" i="8" s="1"/>
  <c r="F52" i="8" s="1"/>
  <c r="C51" i="8"/>
  <c r="F51" i="8" s="1"/>
  <c r="G44" i="9"/>
  <c r="C42" i="8" s="1"/>
  <c r="F42" i="8" s="1"/>
  <c r="C41" i="8"/>
  <c r="F41" i="8" s="1"/>
  <c r="G34" i="9"/>
  <c r="C32" i="8" s="1"/>
  <c r="F32" i="8" s="1"/>
  <c r="C31" i="8"/>
  <c r="F31" i="8" s="1"/>
  <c r="G14" i="9"/>
  <c r="C11" i="8"/>
  <c r="F11" i="8" s="1"/>
  <c r="G15" i="9" l="1"/>
  <c r="C12" i="8"/>
  <c r="F12" i="8" s="1"/>
  <c r="G16" i="9" l="1"/>
  <c r="C13" i="8"/>
  <c r="F13" i="8" s="1"/>
  <c r="G17" i="9" l="1"/>
  <c r="C14" i="8"/>
  <c r="F14" i="8" s="1"/>
  <c r="G18" i="9" l="1"/>
  <c r="C15" i="8"/>
  <c r="F15" i="8" s="1"/>
  <c r="G19" i="9" l="1"/>
  <c r="C16" i="8"/>
  <c r="F16" i="8" s="1"/>
  <c r="G20" i="9" l="1"/>
  <c r="C17" i="8"/>
  <c r="F17" i="8" s="1"/>
  <c r="G21" i="9" l="1"/>
  <c r="C18" i="8"/>
  <c r="F18" i="8" s="1"/>
  <c r="G22" i="9" l="1"/>
  <c r="C19" i="8"/>
  <c r="F19" i="8" s="1"/>
  <c r="G23" i="9" l="1"/>
  <c r="C20" i="8"/>
  <c r="F20" i="8" s="1"/>
  <c r="G24" i="9" l="1"/>
  <c r="C22" i="8" s="1"/>
  <c r="F22" i="8" s="1"/>
  <c r="C21" i="8"/>
  <c r="F21" i="8" s="1"/>
  <c r="H2" i="3" l="1" a="1"/>
  <c r="H2" i="3" l="1"/>
  <c r="AD2" i="3"/>
  <c r="BA2" i="3"/>
  <c r="AQ2" i="3"/>
  <c r="AT2" i="3"/>
  <c r="AB2" i="3"/>
  <c r="AX2" i="3"/>
  <c r="AO2" i="3"/>
  <c r="AN2" i="3"/>
  <c r="BK2" i="3"/>
  <c r="AK2" i="3"/>
  <c r="AA2" i="3"/>
  <c r="V2" i="3"/>
  <c r="L2" i="3"/>
  <c r="AP2" i="3"/>
  <c r="AG2" i="3"/>
  <c r="AF2" i="3"/>
  <c r="AU2" i="3"/>
  <c r="M2" i="3"/>
  <c r="K2" i="3"/>
  <c r="BI2" i="3"/>
  <c r="AH2" i="3"/>
  <c r="Y2" i="3"/>
  <c r="X2" i="3"/>
  <c r="AE2" i="3"/>
  <c r="BP2" i="3"/>
  <c r="BE2" i="3"/>
  <c r="AS2" i="3"/>
  <c r="AY2" i="3"/>
  <c r="Z2" i="3"/>
  <c r="P2" i="3"/>
  <c r="O2" i="3"/>
  <c r="BC2" i="3"/>
  <c r="AI2" i="3"/>
  <c r="I2" i="3"/>
  <c r="BB2" i="3"/>
  <c r="U2" i="3"/>
  <c r="T2" i="3"/>
  <c r="BH2" i="3"/>
  <c r="BM2" i="3"/>
  <c r="BG2" i="3"/>
  <c r="BF2" i="3"/>
  <c r="AM2" i="3"/>
  <c r="N2" i="3"/>
  <c r="AR2" i="3"/>
  <c r="AV2" i="3"/>
  <c r="BO2" i="3"/>
  <c r="Q2" i="3"/>
  <c r="AZ2" i="3"/>
  <c r="AC2" i="3"/>
  <c r="R2" i="3"/>
  <c r="AJ2" i="3"/>
  <c r="S2" i="3"/>
  <c r="J2" i="3"/>
  <c r="BL2" i="3"/>
  <c r="AL2" i="3"/>
  <c r="W2" i="3"/>
  <c r="BN2" i="3"/>
  <c r="BD2" i="3"/>
  <c r="BJ2" i="3"/>
  <c r="AW2" i="3"/>
</calcChain>
</file>

<file path=xl/sharedStrings.xml><?xml version="1.0" encoding="utf-8"?>
<sst xmlns="http://schemas.openxmlformats.org/spreadsheetml/2006/main" count="430" uniqueCount="133">
  <si>
    <t>Diesel-hydraulic Component efficiency</t>
  </si>
  <si>
    <t>weighted full cycle values</t>
  </si>
  <si>
    <t>assumed empty bucket</t>
  </si>
  <si>
    <t xml:space="preserve">assumed full bucket </t>
  </si>
  <si>
    <t>Diesel Engine</t>
  </si>
  <si>
    <t>Hydraulic pump</t>
  </si>
  <si>
    <t>Electric-hydraulic Component efficiency</t>
  </si>
  <si>
    <t>Electric motor</t>
  </si>
  <si>
    <t>post-engine Hydraulic efficiency ~49%</t>
  </si>
  <si>
    <t>post engine/motor hydraulic system efficiency = 20-50%, depending on size of machine</t>
  </si>
  <si>
    <t>efficiency of diesel engine up to 50%</t>
  </si>
  <si>
    <t>the ref  suggests hydraulic system efficiency = 25%</t>
  </si>
  <si>
    <t>Country</t>
  </si>
  <si>
    <t>Energy.type</t>
  </si>
  <si>
    <t>Last.stage</t>
  </si>
  <si>
    <t>Method</t>
  </si>
  <si>
    <t>Machine</t>
  </si>
  <si>
    <t>Eu.product</t>
  </si>
  <si>
    <t>Quantity</t>
  </si>
  <si>
    <t>E</t>
  </si>
  <si>
    <t>Final</t>
  </si>
  <si>
    <t>PCM</t>
  </si>
  <si>
    <t>eta.fu</t>
  </si>
  <si>
    <t xml:space="preserve">  title={Decentralized energy-saving hydraulic concepts for mobile working machines},</t>
  </si>
  <si>
    <t xml:space="preserve">  author={Lodewyks, Ing Johann and Zurbr{\"u}gg, Dipl-Ing Pascal},</t>
  </si>
  <si>
    <t xml:space="preserve">  year={2016}</t>
  </si>
  <si>
    <t>}</t>
  </si>
  <si>
    <t xml:space="preserve">  url = {https://core.ac.uk/download/pdf/236373120.pdf},</t>
  </si>
  <si>
    <t>@article{ge2019power,</t>
  </si>
  <si>
    <t xml:space="preserve">  title={Power matching and energy efficiency improvement of hydraulic excavator driven with speed and displacement variable power source},</t>
  </si>
  <si>
    <t xml:space="preserve">  author={Ge, Lei and Quan, Long and Zhang, Xiaogang and Dong, Zhixin and Yang, Jing},</t>
  </si>
  <si>
    <t xml:space="preserve">  journal={Chinese journal of mechanical engineering},</t>
  </si>
  <si>
    <t xml:space="preserve">  volume={32},</t>
  </si>
  <si>
    <t xml:space="preserve">  number={1},</t>
  </si>
  <si>
    <t xml:space="preserve">  pages={1--12},</t>
  </si>
  <si>
    <t xml:space="preserve">  year={2019},</t>
  </si>
  <si>
    <t xml:space="preserve">  publisher={Springer}</t>
  </si>
  <si>
    <t>@inproceedings{ochiai2008hybrid,</t>
  </si>
  <si>
    <t xml:space="preserve">  title={Hybrid in construction machinery},</t>
  </si>
  <si>
    <t xml:space="preserve">  author={Ochiai, Masami and Ryu, Shohei},</t>
  </si>
  <si>
    <t xml:space="preserve">  booktitle={Proceedings of the JFPS International Symposium on Fluid Power},</t>
  </si>
  <si>
    <t xml:space="preserve">  volume={2008},</t>
  </si>
  <si>
    <t xml:space="preserve">  number={7-1},</t>
  </si>
  <si>
    <t xml:space="preserve">  pages={41--44},</t>
  </si>
  <si>
    <t xml:space="preserve">  year={2008},</t>
  </si>
  <si>
    <t xml:space="preserve">  organization={The Japan Fluid Power System Society}</t>
  </si>
  <si>
    <t xml:space="preserve">  url = {https://www.jstage.jst.go.jp/article/isfp1989/2008/7-1/2008_7-1_41/_pdf/-char/ja},</t>
  </si>
  <si>
    <t xml:space="preserve">  doi = {10.1186/s10033-019-0415-x},</t>
  </si>
  <si>
    <t xml:space="preserve">  organization={IEEE}</t>
  </si>
  <si>
    <t xml:space="preserve">  year={2014},</t>
  </si>
  <si>
    <t>@inproceedings{minav2014efficiency,</t>
  </si>
  <si>
    <t xml:space="preserve">  title={Efficiency of direct driven hydraulic drive for non-road mobile working machines},</t>
  </si>
  <si>
    <t xml:space="preserve">  author={Minav, TA and Bonato, C and Sainio, P and Pietola, M},</t>
  </si>
  <si>
    <t xml:space="preserve">  booktitle={2014 International Conference on Electrical Machines (ICEM)},</t>
  </si>
  <si>
    <t xml:space="preserve">  pages={2431--2435},</t>
  </si>
  <si>
    <t xml:space="preserve">  url = {https://ieeexplore.ieee.org/abstract/document/6960527},</t>
  </si>
  <si>
    <t>@inproceedings{minav2010energy,</t>
  </si>
  <si>
    <t xml:space="preserve">  title={Energy recovery efficiency comparison in an electro-hydraulic forklift and in a diesel hybrid heavy forwarder},</t>
  </si>
  <si>
    <t xml:space="preserve">  author={Minav, T and Laurila, L and Pyrh{\"o}nen, J},</t>
  </si>
  <si>
    <t xml:space="preserve">  booktitle={SPEEDAM 2010},</t>
  </si>
  <si>
    <t xml:space="preserve">  url = {https://ieeexplore.ieee.org/abstract/document/5542232/},</t>
  </si>
  <si>
    <t xml:space="preserve">  pages={574--579},</t>
  </si>
  <si>
    <t xml:space="preserve">  year={2010},</t>
  </si>
  <si>
    <t>@article{quan2014review,</t>
  </si>
  <si>
    <t xml:space="preserve">  title={Review of energy efficient direct pump controlled cylinder electro-hydraulic technology},</t>
  </si>
  <si>
    <t xml:space="preserve">  author={Quan, Zhongyi and Quan, Long and Zhang, Jinman},</t>
  </si>
  <si>
    <t xml:space="preserve">  journal={Renewable and Sustainable Energy Reviews},</t>
  </si>
  <si>
    <t xml:space="preserve">  volume={35},</t>
  </si>
  <si>
    <t xml:space="preserve">  pages={336--346},</t>
  </si>
  <si>
    <t xml:space="preserve">  doi = {10.1016/j.rser.2014.04.036},</t>
  </si>
  <si>
    <t xml:space="preserve">  publisher={Elsevier}</t>
  </si>
  <si>
    <t>@article{quan2021survey,</t>
  </si>
  <si>
    <t xml:space="preserve">  title={A Survey of Powertrain Technologies for Energy-Efficient Heavy-Duty Machinery},</t>
  </si>
  <si>
    <t xml:space="preserve">  author={Quan, Zhongyi and Ge, Lei and Wei, Zhongbao and Li, Yun Wei and Quan, Long},</t>
  </si>
  <si>
    <t xml:space="preserve">  journal={Proceedings of the IEEE},</t>
  </si>
  <si>
    <t xml:space="preserve">  volume={109},</t>
  </si>
  <si>
    <t xml:space="preserve">  number={3},</t>
  </si>
  <si>
    <t xml:space="preserve">  pages={279--308},</t>
  </si>
  <si>
    <t xml:space="preserve">  year={2021},</t>
  </si>
  <si>
    <t xml:space="preserve">  url = {https://ieeexplore.ieee.org/abstract/document/9337910},</t>
  </si>
  <si>
    <t xml:space="preserve">  publisher={IEEE}</t>
  </si>
  <si>
    <t>Electric hydraulic mobiles</t>
  </si>
  <si>
    <t>https://doi.org/10.1109/ICELMACH.2014.6960527</t>
  </si>
  <si>
    <t>Minav et al (2014) - Efficiency of direct driven hydraulic drive for non-road mobile working machines</t>
  </si>
  <si>
    <t>Lodewyks &amp; Zurbrugg (2016) - Decentralised energy-saving hydraulic concepts for mobile working machines</t>
  </si>
  <si>
    <t>https://nbn-resolving.org/urn:nbn:de:bsz:14-qucosa-199996</t>
  </si>
  <si>
    <t>Year</t>
  </si>
  <si>
    <t>Units</t>
  </si>
  <si>
    <t>Power (weighted)</t>
  </si>
  <si>
    <t>kW</t>
  </si>
  <si>
    <t>-</t>
  </si>
  <si>
    <t>Throttle valve</t>
  </si>
  <si>
    <t>Cylinder</t>
  </si>
  <si>
    <t>Hydraulic system efficiency</t>
  </si>
  <si>
    <t>Total Efficiency</t>
  </si>
  <si>
    <t>Efficiency [-]</t>
  </si>
  <si>
    <t>Type of Efficiency Data</t>
  </si>
  <si>
    <t>Source/Method</t>
  </si>
  <si>
    <t>UNEP (2017) - Accelerating the Adoption of Energy-Efficient Electric Motors and Motor Systems</t>
  </si>
  <si>
    <t>https://united4efficiency.org/wp-content/uploads/2017/09/U4E-MotorGuide-201709-Final.pd</t>
  </si>
  <si>
    <t>Raw Data</t>
  </si>
  <si>
    <t>Eta.fu</t>
  </si>
  <si>
    <t>Source</t>
  </si>
  <si>
    <t>Electric motor (45KW)</t>
  </si>
  <si>
    <t>UNEP (2017)</t>
  </si>
  <si>
    <t>Interpolated</t>
  </si>
  <si>
    <t>Extrapolated</t>
  </si>
  <si>
    <t>Electric motor efficiency</t>
  </si>
  <si>
    <t>https://doi.org/10.1109/SPEEDAM.2010.5542232</t>
  </si>
  <si>
    <t>Minav et al (2010) - Energy recovery efficiency comparison in an electro-hydraulic forklift and in a diesel hybrid heavy forwarder</t>
  </si>
  <si>
    <t>Ge et al (2019) - Power Matching and Energy Efficiency Improvement of Hydraulic Excavator Driven with Speed and Displacement Variable Power Source</t>
  </si>
  <si>
    <t>https://doi.org/10.1186/s10033-019-0415-x</t>
  </si>
  <si>
    <t>https://doi.org/10.1016/j.rser.2014.04.036</t>
  </si>
  <si>
    <t>Quan et al (2014) - Review of energy efficient direct pump controlled cylinder electro-hydraulic technology</t>
  </si>
  <si>
    <t>https://doi.org/10.5739/isfp.2008.41</t>
  </si>
  <si>
    <t>Ochiai &amp; Ryu (2008) - Hybrid in Construction Machinery</t>
  </si>
  <si>
    <t>https://doi.org/10.1109/JPROC.2021.3051555</t>
  </si>
  <si>
    <t>Quan et al (2021) - A Survey of Powertrain Technologies for Energy-Efficient Heavy-Duty Machinery</t>
  </si>
  <si>
    <t>Metric</t>
  </si>
  <si>
    <t>Hydro-mechanical losses</t>
  </si>
  <si>
    <t>Value</t>
  </si>
  <si>
    <t>Hyrdo-mechanical efficiency</t>
  </si>
  <si>
    <t>Complete Electric-Hydraulic System efficiency</t>
  </si>
  <si>
    <t>Product of UNEP (2017) series and fixed hydraulic system efficiency</t>
  </si>
  <si>
    <t>WRLD</t>
  </si>
  <si>
    <t>MacW</t>
  </si>
  <si>
    <t>@misc{u4e2017,</t>
  </si>
  <si>
    <t xml:space="preserve">  title={Accelerating the Global Adoption of Energy-efficient Electric Motors and Motor Systems},</t>
  </si>
  <si>
    <t xml:space="preserve">  author={United for Efficiency (U4E)},</t>
  </si>
  <si>
    <t xml:space="preserve">  year={2017},</t>
  </si>
  <si>
    <t xml:space="preserve">  publisher={United Nations Environment Programme},</t>
  </si>
  <si>
    <t xml:space="preserve">  url={https://wedocs.unep.org/20.500.11822/21724}</t>
  </si>
  <si>
    <t>@misc{lodewyks2016decentralized,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</si>
</sst>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"/>
  </numFmts>
  <fonts count="16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Arial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u/>
      <sz val="10"/>
      <color theme="10"/>
      <name val="Arial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9"/>
      <name val="Arial"/>
      <family val="2"/>
    </font>
    <font>
      <sz val="10"/>
      <color theme="9"/>
      <name val="Arial Unicode MS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6" fillId="0" borderId="0"/>
    <xf numFmtId="0" fontId="8" fillId="0" borderId="0" applyNumberFormat="0" applyFill="0" applyBorder="0" applyAlignment="0" applyProtection="0"/>
    <xf numFmtId="0" fontId="9" fillId="0" borderId="0"/>
    <xf numFmtId="0" fontId="11" fillId="0" borderId="0" applyNumberFormat="0" applyFill="0" applyBorder="0" applyAlignment="0" applyProtection="0"/>
    <xf numFmtId="0" fontId="6" fillId="0" borderId="0"/>
  </cellStyleXfs>
  <cellXfs count="51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0" fontId="4" fillId="0" borderId="1" xfId="2" applyFont="1" applyBorder="1" applyAlignment="1">
      <alignment horizontal="center"/>
    </xf>
    <xf numFmtId="0" fontId="5" fillId="0" borderId="0" xfId="0" applyFont="1" applyAlignment="1">
      <alignment horizontal="center"/>
    </xf>
    <xf numFmtId="10" fontId="0" fillId="0" borderId="0" xfId="0" applyNumberFormat="1" applyAlignment="1">
      <alignment horizontal="center"/>
    </xf>
    <xf numFmtId="0" fontId="6" fillId="0" borderId="0" xfId="3" applyAlignment="1">
      <alignment horizontal="center"/>
    </xf>
    <xf numFmtId="0" fontId="6" fillId="0" borderId="0" xfId="3"/>
    <xf numFmtId="0" fontId="8" fillId="0" borderId="0" xfId="4"/>
    <xf numFmtId="0" fontId="7" fillId="3" borderId="0" xfId="0" applyFont="1" applyFill="1" applyAlignment="1">
      <alignment vertical="center"/>
    </xf>
    <xf numFmtId="0" fontId="0" fillId="3" borderId="0" xfId="0" applyFill="1"/>
    <xf numFmtId="0" fontId="0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9" fontId="1" fillId="0" borderId="0" xfId="1" applyFont="1" applyAlignment="1">
      <alignment horizontal="center"/>
    </xf>
    <xf numFmtId="0" fontId="0" fillId="0" borderId="1" xfId="0" applyBorder="1" applyAlignment="1">
      <alignment horizontal="center"/>
    </xf>
    <xf numFmtId="9" fontId="1" fillId="0" borderId="1" xfId="1" applyFont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0" fontId="2" fillId="0" borderId="0" xfId="0" applyFont="1" applyFill="1" applyAlignment="1">
      <alignment horizontal="center"/>
    </xf>
    <xf numFmtId="10" fontId="1" fillId="0" borderId="0" xfId="1" applyNumberFormat="1" applyFont="1" applyAlignment="1">
      <alignment horizontal="center"/>
    </xf>
    <xf numFmtId="164" fontId="2" fillId="0" borderId="0" xfId="0" applyNumberFormat="1" applyFont="1" applyFill="1" applyAlignment="1">
      <alignment horizontal="center"/>
    </xf>
    <xf numFmtId="0" fontId="0" fillId="0" borderId="0" xfId="0" applyFill="1" applyAlignment="1">
      <alignment horizontal="center"/>
    </xf>
    <xf numFmtId="0" fontId="9" fillId="0" borderId="0" xfId="5" applyAlignment="1">
      <alignment horizontal="center"/>
    </xf>
    <xf numFmtId="0" fontId="10" fillId="4" borderId="0" xfId="5" applyFont="1" applyFill="1" applyAlignment="1">
      <alignment horizontal="left"/>
    </xf>
    <xf numFmtId="0" fontId="9" fillId="4" borderId="0" xfId="5" applyFill="1" applyAlignment="1">
      <alignment horizontal="center"/>
    </xf>
    <xf numFmtId="0" fontId="10" fillId="5" borderId="0" xfId="5" applyFont="1" applyFill="1" applyAlignment="1">
      <alignment horizontal="left"/>
    </xf>
    <xf numFmtId="0" fontId="9" fillId="5" borderId="0" xfId="5" applyFill="1" applyAlignment="1">
      <alignment horizontal="center"/>
    </xf>
    <xf numFmtId="0" fontId="10" fillId="6" borderId="0" xfId="5" applyFont="1" applyFill="1" applyAlignment="1">
      <alignment horizontal="left"/>
    </xf>
    <xf numFmtId="0" fontId="9" fillId="6" borderId="0" xfId="5" applyFill="1" applyAlignment="1">
      <alignment horizontal="center"/>
    </xf>
    <xf numFmtId="0" fontId="10" fillId="7" borderId="0" xfId="5" applyFont="1" applyFill="1" applyAlignment="1">
      <alignment horizontal="left"/>
    </xf>
    <xf numFmtId="0" fontId="9" fillId="7" borderId="0" xfId="5" applyFill="1" applyAlignment="1">
      <alignment horizontal="center"/>
    </xf>
    <xf numFmtId="0" fontId="10" fillId="8" borderId="0" xfId="5" applyFont="1" applyFill="1" applyAlignment="1">
      <alignment horizontal="left"/>
    </xf>
    <xf numFmtId="0" fontId="9" fillId="8" borderId="0" xfId="5" applyFill="1" applyAlignment="1">
      <alignment horizontal="center"/>
    </xf>
    <xf numFmtId="0" fontId="10" fillId="0" borderId="1" xfId="5" applyFont="1" applyBorder="1" applyAlignment="1">
      <alignment horizontal="center"/>
    </xf>
    <xf numFmtId="10" fontId="9" fillId="0" borderId="0" xfId="5" applyNumberFormat="1" applyAlignment="1">
      <alignment horizontal="center"/>
    </xf>
    <xf numFmtId="0" fontId="11" fillId="0" borderId="0" xfId="6"/>
    <xf numFmtId="0" fontId="12" fillId="9" borderId="0" xfId="3" applyFont="1" applyFill="1" applyAlignment="1">
      <alignment horizontal="left"/>
    </xf>
    <xf numFmtId="0" fontId="12" fillId="0" borderId="0" xfId="3" applyFont="1" applyAlignment="1">
      <alignment horizontal="center"/>
    </xf>
    <xf numFmtId="0" fontId="13" fillId="0" borderId="0" xfId="3" applyFont="1" applyAlignment="1">
      <alignment horizontal="center"/>
    </xf>
    <xf numFmtId="165" fontId="13" fillId="0" borderId="0" xfId="3" applyNumberFormat="1" applyFont="1" applyAlignment="1">
      <alignment horizontal="center"/>
    </xf>
    <xf numFmtId="0" fontId="0" fillId="0" borderId="0" xfId="0" applyFill="1" applyAlignment="1">
      <alignment horizontal="right"/>
    </xf>
    <xf numFmtId="1" fontId="0" fillId="0" borderId="0" xfId="0" applyNumberFormat="1" applyFill="1"/>
    <xf numFmtId="0" fontId="0" fillId="0" borderId="0" xfId="0" applyFill="1"/>
    <xf numFmtId="9" fontId="0" fillId="0" borderId="0" xfId="1" applyFont="1" applyFill="1"/>
    <xf numFmtId="164" fontId="0" fillId="0" borderId="0" xfId="0" applyNumberFormat="1" applyFill="1"/>
    <xf numFmtId="0" fontId="14" fillId="3" borderId="0" xfId="0" applyFont="1" applyFill="1"/>
    <xf numFmtId="0" fontId="15" fillId="3" borderId="0" xfId="0" applyFont="1" applyFill="1" applyAlignment="1">
      <alignment vertical="center"/>
    </xf>
    <xf numFmtId="0" fontId="15" fillId="3" borderId="0" xfId="0" quotePrefix="1" applyFont="1" applyFill="1" applyAlignment="1">
      <alignment vertical="center"/>
    </xf>
    <xf numFmtId="0" fontId="14" fillId="3" borderId="0" xfId="0" applyFont="1" applyFill="1" applyBorder="1"/>
    <xf numFmtId="0" fontId="0" fillId="3" borderId="0" xfId="0" applyFill="1" applyBorder="1"/>
  </cellXfs>
  <cellStyles count="8">
    <cellStyle name="Hyperlink" xfId="4" builtinId="8"/>
    <cellStyle name="Hyperlink 2" xfId="6" xr:uid="{00000000-0005-0000-0000-000001000000}"/>
    <cellStyle name="Normal" xfId="0" builtinId="0"/>
    <cellStyle name="Normal 2" xfId="3" xr:uid="{00000000-0005-0000-0000-000003000000}"/>
    <cellStyle name="Normal 2 2" xfId="5" xr:uid="{00000000-0005-0000-0000-000004000000}"/>
    <cellStyle name="Normal 2 2 3" xfId="2" xr:uid="{00000000-0005-0000-0000-000005000000}"/>
    <cellStyle name="Normal 2 3" xfId="7" xr:uid="{00000000-0005-0000-0000-000006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mp"/><Relationship Id="rId1" Type="http://schemas.openxmlformats.org/officeDocument/2006/relationships/image" Target="../media/image1.tmp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tmp"/><Relationship Id="rId2" Type="http://schemas.openxmlformats.org/officeDocument/2006/relationships/image" Target="../media/image6.tmp"/><Relationship Id="rId1" Type="http://schemas.openxmlformats.org/officeDocument/2006/relationships/image" Target="../media/image5.tmp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tmp"/><Relationship Id="rId1" Type="http://schemas.openxmlformats.org/officeDocument/2006/relationships/image" Target="../media/image9.tmp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tmp"/><Relationship Id="rId1" Type="http://schemas.openxmlformats.org/officeDocument/2006/relationships/image" Target="../media/image11.tmp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tmp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tmp"/><Relationship Id="rId2" Type="http://schemas.openxmlformats.org/officeDocument/2006/relationships/image" Target="../media/image15.tmp"/><Relationship Id="rId1" Type="http://schemas.openxmlformats.org/officeDocument/2006/relationships/image" Target="../media/image14.tmp"/><Relationship Id="rId6" Type="http://schemas.openxmlformats.org/officeDocument/2006/relationships/image" Target="../media/image19.tmp"/><Relationship Id="rId5" Type="http://schemas.openxmlformats.org/officeDocument/2006/relationships/image" Target="../media/image18.tmp"/><Relationship Id="rId4" Type="http://schemas.openxmlformats.org/officeDocument/2006/relationships/image" Target="../media/image17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35717</xdr:colOff>
      <xdr:row>3</xdr:row>
      <xdr:rowOff>119063</xdr:rowOff>
    </xdr:from>
    <xdr:to>
      <xdr:col>27</xdr:col>
      <xdr:colOff>214176</xdr:colOff>
      <xdr:row>29</xdr:row>
      <xdr:rowOff>151053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99842" y="604838"/>
          <a:ext cx="5055259" cy="4242040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3</xdr:row>
      <xdr:rowOff>59531</xdr:rowOff>
    </xdr:from>
    <xdr:to>
      <xdr:col>18</xdr:col>
      <xdr:colOff>529745</xdr:colOff>
      <xdr:row>46</xdr:row>
      <xdr:rowOff>142875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9824" y="545306"/>
          <a:ext cx="7654446" cy="70461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533400</xdr:colOff>
      <xdr:row>0</xdr:row>
      <xdr:rowOff>0</xdr:rowOff>
    </xdr:from>
    <xdr:ext cx="6335712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58375" y="0"/>
          <a:ext cx="6335712" cy="3647619"/>
        </a:xfrm>
        <a:prstGeom prst="rect">
          <a:avLst/>
        </a:prstGeom>
      </xdr:spPr>
    </xdr:pic>
    <xdr:clientData/>
  </xdr:oneCellAnchor>
  <xdr:oneCellAnchor>
    <xdr:from>
      <xdr:col>12</xdr:col>
      <xdr:colOff>542925</xdr:colOff>
      <xdr:row>19</xdr:row>
      <xdr:rowOff>25833</xdr:rowOff>
    </xdr:from>
    <xdr:ext cx="6317456" cy="425033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67900" y="3645333"/>
          <a:ext cx="6317456" cy="425033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33</xdr:row>
      <xdr:rowOff>66675</xdr:rowOff>
    </xdr:from>
    <xdr:ext cx="3991532" cy="2847976"/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72" b="45875"/>
        <a:stretch/>
      </xdr:blipFill>
      <xdr:spPr>
        <a:xfrm>
          <a:off x="5962650" y="5410200"/>
          <a:ext cx="3991532" cy="2847976"/>
        </a:xfrm>
        <a:prstGeom prst="rect">
          <a:avLst/>
        </a:prstGeom>
      </xdr:spPr>
    </xdr:pic>
    <xdr:clientData/>
  </xdr:oneCellAnchor>
  <xdr:oneCellAnchor>
    <xdr:from>
      <xdr:col>13</xdr:col>
      <xdr:colOff>552450</xdr:colOff>
      <xdr:row>33</xdr:row>
      <xdr:rowOff>38100</xdr:rowOff>
    </xdr:from>
    <xdr:ext cx="3991532" cy="2705920"/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963"/>
        <a:stretch/>
      </xdr:blipFill>
      <xdr:spPr>
        <a:xfrm>
          <a:off x="10144125" y="5381625"/>
          <a:ext cx="3991532" cy="2705920"/>
        </a:xfrm>
        <a:prstGeom prst="rect">
          <a:avLst/>
        </a:prstGeom>
      </xdr:spPr>
    </xdr:pic>
    <xdr:clientData/>
  </xdr:oneCellAnchor>
  <xdr:oneCellAnchor>
    <xdr:from>
      <xdr:col>6</xdr:col>
      <xdr:colOff>600075</xdr:colOff>
      <xdr:row>2</xdr:row>
      <xdr:rowOff>152400</xdr:rowOff>
    </xdr:from>
    <xdr:ext cx="3612642" cy="4819650"/>
    <xdr:pic>
      <xdr:nvPicPr>
        <xdr:cNvPr id="4" name="Picture 3" descr="Screen Clippin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4550" y="476250"/>
          <a:ext cx="3612642" cy="4819650"/>
        </a:xfrm>
        <a:prstGeom prst="rect">
          <a:avLst/>
        </a:prstGeom>
      </xdr:spPr>
    </xdr:pic>
    <xdr:clientData/>
  </xdr:oneCellAnchor>
  <xdr:oneCellAnchor>
    <xdr:from>
      <xdr:col>13</xdr:col>
      <xdr:colOff>19050</xdr:colOff>
      <xdr:row>2</xdr:row>
      <xdr:rowOff>123825</xdr:rowOff>
    </xdr:from>
    <xdr:ext cx="3972479" cy="3848637"/>
    <xdr:pic>
      <xdr:nvPicPr>
        <xdr:cNvPr id="5" name="Picture 4" descr="Screen Clippin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10725" y="447675"/>
          <a:ext cx="3972479" cy="3848637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464344</xdr:colOff>
      <xdr:row>2</xdr:row>
      <xdr:rowOff>23813</xdr:rowOff>
    </xdr:from>
    <xdr:ext cx="4403577" cy="4345780"/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337" t="-1416" r="2337" b="47599"/>
        <a:stretch/>
      </xdr:blipFill>
      <xdr:spPr>
        <a:xfrm>
          <a:off x="4107657" y="357188"/>
          <a:ext cx="4403577" cy="4345780"/>
        </a:xfrm>
        <a:prstGeom prst="rect">
          <a:avLst/>
        </a:prstGeom>
      </xdr:spPr>
    </xdr:pic>
    <xdr:clientData/>
  </xdr:oneCellAnchor>
  <xdr:oneCellAnchor>
    <xdr:from>
      <xdr:col>14</xdr:col>
      <xdr:colOff>95249</xdr:colOff>
      <xdr:row>2</xdr:row>
      <xdr:rowOff>119063</xdr:rowOff>
    </xdr:from>
    <xdr:ext cx="5114145" cy="4357687"/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534"/>
        <a:stretch/>
      </xdr:blipFill>
      <xdr:spPr>
        <a:xfrm>
          <a:off x="8596312" y="452438"/>
          <a:ext cx="5114145" cy="4357687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561975</xdr:colOff>
      <xdr:row>4</xdr:row>
      <xdr:rowOff>9525</xdr:rowOff>
    </xdr:from>
    <xdr:to>
      <xdr:col>11</xdr:col>
      <xdr:colOff>171991</xdr:colOff>
      <xdr:row>27</xdr:row>
      <xdr:rowOff>57676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375" y="657225"/>
          <a:ext cx="3877216" cy="3772426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3</xdr:row>
      <xdr:rowOff>133350</xdr:rowOff>
    </xdr:from>
    <xdr:to>
      <xdr:col>17</xdr:col>
      <xdr:colOff>391049</xdr:colOff>
      <xdr:row>20</xdr:row>
      <xdr:rowOff>95629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0875" y="619125"/>
          <a:ext cx="3753374" cy="27150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304800</xdr:colOff>
      <xdr:row>25</xdr:row>
      <xdr:rowOff>142875</xdr:rowOff>
    </xdr:from>
    <xdr:to>
      <xdr:col>10</xdr:col>
      <xdr:colOff>481463</xdr:colOff>
      <xdr:row>34</xdr:row>
      <xdr:rowOff>157362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4191000"/>
          <a:ext cx="3224663" cy="1471812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2</xdr:row>
      <xdr:rowOff>104775</xdr:rowOff>
    </xdr:from>
    <xdr:to>
      <xdr:col>15</xdr:col>
      <xdr:colOff>305744</xdr:colOff>
      <xdr:row>20</xdr:row>
      <xdr:rowOff>24197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05100" y="428625"/>
          <a:ext cx="6744644" cy="28340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3</xdr:row>
      <xdr:rowOff>130969</xdr:rowOff>
    </xdr:from>
    <xdr:to>
      <xdr:col>15</xdr:col>
      <xdr:colOff>346098</xdr:colOff>
      <xdr:row>28</xdr:row>
      <xdr:rowOff>160097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3314" y="631032"/>
          <a:ext cx="5811065" cy="419631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250031</xdr:colOff>
      <xdr:row>4</xdr:row>
      <xdr:rowOff>71438</xdr:rowOff>
    </xdr:from>
    <xdr:to>
      <xdr:col>19</xdr:col>
      <xdr:colOff>360568</xdr:colOff>
      <xdr:row>20</xdr:row>
      <xdr:rowOff>102705</xdr:rowOff>
    </xdr:to>
    <xdr:pic>
      <xdr:nvPicPr>
        <xdr:cNvPr id="2" name="Picture 1" descr="Screen Clippin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9437" y="738188"/>
          <a:ext cx="4968287" cy="2698267"/>
        </a:xfrm>
        <a:prstGeom prst="rect">
          <a:avLst/>
        </a:prstGeom>
      </xdr:spPr>
    </xdr:pic>
    <xdr:clientData/>
  </xdr:twoCellAnchor>
  <xdr:twoCellAnchor editAs="oneCell">
    <xdr:from>
      <xdr:col>19</xdr:col>
      <xdr:colOff>595313</xdr:colOff>
      <xdr:row>5</xdr:row>
      <xdr:rowOff>107155</xdr:rowOff>
    </xdr:from>
    <xdr:to>
      <xdr:col>25</xdr:col>
      <xdr:colOff>241034</xdr:colOff>
      <xdr:row>10</xdr:row>
      <xdr:rowOff>114660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32469" y="940593"/>
          <a:ext cx="3289034" cy="840942"/>
        </a:xfrm>
        <a:prstGeom prst="rect">
          <a:avLst/>
        </a:prstGeom>
      </xdr:spPr>
    </xdr:pic>
    <xdr:clientData/>
  </xdr:twoCellAnchor>
  <xdr:twoCellAnchor editAs="oneCell">
    <xdr:from>
      <xdr:col>10</xdr:col>
      <xdr:colOff>452437</xdr:colOff>
      <xdr:row>22</xdr:row>
      <xdr:rowOff>1</xdr:rowOff>
    </xdr:from>
    <xdr:to>
      <xdr:col>15</xdr:col>
      <xdr:colOff>486282</xdr:colOff>
      <xdr:row>34</xdr:row>
      <xdr:rowOff>34066</xdr:rowOff>
    </xdr:to>
    <xdr:pic>
      <xdr:nvPicPr>
        <xdr:cNvPr id="4" name="Picture 3" descr="Screen Clipping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4625" y="3667126"/>
          <a:ext cx="3069938" cy="2034315"/>
        </a:xfrm>
        <a:prstGeom prst="rect">
          <a:avLst/>
        </a:prstGeom>
      </xdr:spPr>
    </xdr:pic>
    <xdr:clientData/>
  </xdr:twoCellAnchor>
  <xdr:twoCellAnchor editAs="oneCell">
    <xdr:from>
      <xdr:col>16</xdr:col>
      <xdr:colOff>309563</xdr:colOff>
      <xdr:row>20</xdr:row>
      <xdr:rowOff>130968</xdr:rowOff>
    </xdr:from>
    <xdr:to>
      <xdr:col>21</xdr:col>
      <xdr:colOff>129974</xdr:colOff>
      <xdr:row>34</xdr:row>
      <xdr:rowOff>73818</xdr:rowOff>
    </xdr:to>
    <xdr:pic>
      <xdr:nvPicPr>
        <xdr:cNvPr id="5" name="Picture 4" descr="Screen Clippin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5063" y="3464718"/>
          <a:ext cx="2856505" cy="227647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321469</xdr:colOff>
      <xdr:row>48</xdr:row>
      <xdr:rowOff>47626</xdr:rowOff>
    </xdr:from>
    <xdr:to>
      <xdr:col>17</xdr:col>
      <xdr:colOff>355357</xdr:colOff>
      <xdr:row>68</xdr:row>
      <xdr:rowOff>38329</xdr:rowOff>
    </xdr:to>
    <xdr:pic>
      <xdr:nvPicPr>
        <xdr:cNvPr id="6" name="Picture 5" descr="Screen Clipping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8094" y="8048626"/>
          <a:ext cx="3069982" cy="3324453"/>
        </a:xfrm>
        <a:prstGeom prst="rect">
          <a:avLst/>
        </a:prstGeom>
      </xdr:spPr>
    </xdr:pic>
    <xdr:clientData/>
  </xdr:twoCellAnchor>
  <xdr:twoCellAnchor editAs="oneCell">
    <xdr:from>
      <xdr:col>18</xdr:col>
      <xdr:colOff>130969</xdr:colOff>
      <xdr:row>47</xdr:row>
      <xdr:rowOff>83344</xdr:rowOff>
    </xdr:from>
    <xdr:to>
      <xdr:col>26</xdr:col>
      <xdr:colOff>549881</xdr:colOff>
      <xdr:row>76</xdr:row>
      <xdr:rowOff>84127</xdr:rowOff>
    </xdr:to>
    <xdr:pic>
      <xdr:nvPicPr>
        <xdr:cNvPr id="7" name="Picture 6" descr="Screen Clipping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0907" y="7917657"/>
          <a:ext cx="5276662" cy="483472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GHA/GHA%20FU%20Analysi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Charcoal%20stoves/Charcoal%20stov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Country-level%20exergy%20accounting%20data/HND/Details/HN_TFC_Efficiencie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My%20Drive\'18%20Summer\GHUsefulWorkEfficienciesMatrix_10-yr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Diesel%20water%20pumps/Diesel%20water%20pump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 Allocations"/>
      <sheetName val="FU etas"/>
      <sheetName val="FU Allocations (2017)"/>
      <sheetName val="Allocations+"/>
      <sheetName val="etas+"/>
      <sheetName val="EL - Light"/>
      <sheetName val="ISDE - MD"/>
      <sheetName val="ESP - 2.a-LTH-MTH1"/>
      <sheetName val="ESP - 2.b-MTH2-HTH"/>
      <sheetName val="ESP - 3. Mecanical drive"/>
      <sheetName val="GHUsefulWorkEfficienciesMatrix"/>
      <sheetName val="PB Efficiencies"/>
      <sheetName val="phi_heat"/>
      <sheetName val="Stove efficiencies"/>
      <sheetName val="Fan efficiencies"/>
      <sheetName val="Electric lighting efficiencies"/>
      <sheetName val="TV lighting efficiencies"/>
      <sheetName val="Domestic refrigeration"/>
      <sheetName val="Domestic electricity allocation"/>
      <sheetName val="Non-spec. ind. elec. alloc."/>
      <sheetName val="FixedGHIndustryElectricity"/>
      <sheetName val="GHPrimary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3">
          <cell r="B23">
            <v>0.70333299999999999</v>
          </cell>
        </row>
      </sheetData>
      <sheetData sheetId="12">
        <row r="6">
          <cell r="C6">
            <v>0.13300399011970354</v>
          </cell>
        </row>
        <row r="8">
          <cell r="C8">
            <v>0.20099155835454907</v>
          </cell>
        </row>
        <row r="9">
          <cell r="C9">
            <v>0.36986156609954557</v>
          </cell>
        </row>
        <row r="10">
          <cell r="C10">
            <v>0.65853518868464755</v>
          </cell>
        </row>
        <row r="15">
          <cell r="C15">
            <v>1.04</v>
          </cell>
        </row>
        <row r="16">
          <cell r="C16">
            <v>1.07</v>
          </cell>
        </row>
        <row r="17">
          <cell r="C17">
            <v>1.1499999999999999</v>
          </cell>
        </row>
        <row r="19">
          <cell r="C19">
            <v>1</v>
          </cell>
        </row>
        <row r="26">
          <cell r="C26">
            <v>1</v>
          </cell>
        </row>
        <row r="27">
          <cell r="C27">
            <v>1</v>
          </cell>
        </row>
        <row r="28">
          <cell r="C28">
            <v>1</v>
          </cell>
        </row>
        <row r="29">
          <cell r="C29">
            <v>1</v>
          </cell>
        </row>
      </sheetData>
      <sheetData sheetId="13">
        <row r="5">
          <cell r="B5">
            <v>0.14000000000000001</v>
          </cell>
        </row>
      </sheetData>
      <sheetData sheetId="14"/>
      <sheetData sheetId="15"/>
      <sheetData sheetId="16"/>
      <sheetData sheetId="17">
        <row r="10">
          <cell r="B10">
            <v>25</v>
          </cell>
        </row>
        <row r="11">
          <cell r="B11">
            <v>-10</v>
          </cell>
        </row>
        <row r="12">
          <cell r="B12">
            <v>7.5185714285714278</v>
          </cell>
        </row>
      </sheetData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Edwards_2004"/>
      <sheetName val="FAO_2017"/>
      <sheetName val="Boafo-Mensah_2013"/>
      <sheetName val="Hyman_1986"/>
      <sheetName val="Zhang_2013"/>
      <sheetName val="Adeyemi_2017"/>
      <sheetName val="CleanCookingCatalog_2021"/>
      <sheetName val="Coffey_2017"/>
      <sheetName val="Afrane_2012"/>
      <sheetName val="Barnes_1996"/>
    </sheetNames>
    <sheetDataSet>
      <sheetData sheetId="0"/>
      <sheetData sheetId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>
        <row r="6">
          <cell r="B6">
            <v>0.18</v>
          </cell>
        </row>
      </sheetData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_TFC_Efficiencies"/>
      <sheetName val="Ind. -- Elect. (fixed)"/>
      <sheetName val="PB-MH Efficiencies"/>
      <sheetName val="Phi Values"/>
      <sheetName val="Kerosene Use"/>
      <sheetName val="Industry -- Coke furnace"/>
      <sheetName val="Road--Automobile Efficiency"/>
      <sheetName val="Services--Electricity"/>
      <sheetName val="Lighting"/>
      <sheetName val="Industrial--Electricity"/>
      <sheetName val="Refrigerator Efficiency"/>
      <sheetName val="Industrial--Solid Biomass"/>
      <sheetName val="Residential--Electricity"/>
      <sheetName val="Residential--Census Data"/>
      <sheetName val="Residential--Fuel Oil"/>
      <sheetName val="Industrial -- Fuel oil"/>
      <sheetName val="Residential--Stove Efficiency"/>
    </sheetNames>
    <sheetDataSet>
      <sheetData sheetId="0"/>
      <sheetData sheetId="1"/>
      <sheetData sheetId="2"/>
      <sheetData sheetId="3">
        <row r="6">
          <cell r="C6">
            <v>0.13300399011970354</v>
          </cell>
        </row>
        <row r="9">
          <cell r="C9">
            <v>0.20099155835454907</v>
          </cell>
        </row>
        <row r="10">
          <cell r="C10">
            <v>0.36986156609954557</v>
          </cell>
        </row>
        <row r="12">
          <cell r="C12">
            <v>0.76581706790244675</v>
          </cell>
        </row>
      </sheetData>
      <sheetData sheetId="4">
        <row r="19">
          <cell r="S19">
            <v>0.37790000000000001</v>
          </cell>
        </row>
        <row r="30">
          <cell r="O30">
            <v>0.246</v>
          </cell>
        </row>
        <row r="32">
          <cell r="O32">
            <v>3.6017569546120056E-3</v>
          </cell>
        </row>
      </sheetData>
      <sheetData sheetId="5">
        <row r="4">
          <cell r="L4">
            <v>0.47127999999999998</v>
          </cell>
        </row>
      </sheetData>
      <sheetData sheetId="6"/>
      <sheetData sheetId="7"/>
      <sheetData sheetId="8"/>
      <sheetData sheetId="9"/>
      <sheetData sheetId="10">
        <row r="38">
          <cell r="B38">
            <v>2.9704224460067142E-2</v>
          </cell>
        </row>
      </sheetData>
      <sheetData sheetId="11"/>
      <sheetData sheetId="12"/>
      <sheetData sheetId="13">
        <row r="7">
          <cell r="F7">
            <v>0.23057214414717275</v>
          </cell>
        </row>
      </sheetData>
      <sheetData sheetId="14"/>
      <sheetData sheetId="15"/>
      <sheetData sheetId="16">
        <row r="64">
          <cell r="B64">
            <v>0.58742499999999997</v>
          </cell>
        </row>
        <row r="91">
          <cell r="F91">
            <v>0.18</v>
          </cell>
        </row>
        <row r="92">
          <cell r="F92">
            <v>0.45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H_TFC_Efficiencies"/>
      <sheetName val="PB Efficiencies"/>
      <sheetName val="phi_heat"/>
      <sheetName val="Stove efficiencies"/>
      <sheetName val="Domestic electricity allocation"/>
      <sheetName val="Fan efficiencies"/>
      <sheetName val="Electric lighting efficiencies"/>
      <sheetName val="TV lighting efficiencies"/>
      <sheetName val="Domestic refrigeration"/>
      <sheetName val="Non-spec. ind. elec. alloc."/>
      <sheetName val="FixedGHIndustryElectricity"/>
      <sheetName val="PSB"/>
      <sheetName val="FixedGHPSB"/>
      <sheetName val="Xf Eu Xu calcs"/>
      <sheetName val="GHPrimary"/>
      <sheetName val="TFCSummary"/>
      <sheetName val="GH_EIOU_Efficiencies"/>
    </sheetNames>
    <sheetDataSet>
      <sheetData sheetId="0" refreshError="1"/>
      <sheetData sheetId="1" refreshError="1"/>
      <sheetData sheetId="2" refreshError="1">
        <row r="8">
          <cell r="C8">
            <v>0.20099155835454907</v>
          </cell>
        </row>
      </sheetData>
      <sheetData sheetId="3" refreshError="1">
        <row r="7">
          <cell r="B7">
            <v>0.35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Lockeretz_1977"/>
      <sheetName val="Hyundai"/>
      <sheetName val="Units"/>
    </sheetNames>
    <sheetDataSet>
      <sheetData sheetId="0"/>
      <sheetData sheetId="1"/>
      <sheetData sheetId="2"/>
      <sheetData sheetId="3"/>
      <sheetData sheetId="4">
        <row r="2">
          <cell r="B2">
            <v>0.74569987000000004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nbn-resolving.org/urn:nbn:de:bsz:14-qucosa-19999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united4efficiency.org/wp-content/uploads/2017/09/U4E-MotorGuide-201709-Final.pd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oi.org/10.1109/ICELMACH.2014.6960527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oi.org/10.1109/SPEEDAM.2010.5542232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doi.org/10.1186/s10033-019-0415-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doi.org/10.1016/j.rser.2014.04.036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doi.org/10.5739/isfp.2008.41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doi.org/10.1109/JPROC.2021.305155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1"/>
  <sheetViews>
    <sheetView zoomScale="80" zoomScaleNormal="80" workbookViewId="0">
      <selection activeCell="I23" sqref="I23"/>
    </sheetView>
  </sheetViews>
  <sheetFormatPr defaultColWidth="9.109375" defaultRowHeight="13.2"/>
  <cols>
    <col min="1" max="16384" width="9.109375" style="12"/>
  </cols>
  <sheetData>
    <row r="1" spans="1:1">
      <c r="A1" s="48" t="s">
        <v>132</v>
      </c>
    </row>
    <row r="2" spans="1:1">
      <c r="A2" s="47" t="s">
        <v>23</v>
      </c>
    </row>
    <row r="3" spans="1:1">
      <c r="A3" s="47" t="s">
        <v>24</v>
      </c>
    </row>
    <row r="4" spans="1:1">
      <c r="A4" s="46" t="s">
        <v>27</v>
      </c>
    </row>
    <row r="5" spans="1:1">
      <c r="A5" s="47" t="s">
        <v>25</v>
      </c>
    </row>
    <row r="6" spans="1:1">
      <c r="A6" s="47" t="s">
        <v>26</v>
      </c>
    </row>
    <row r="8" spans="1:1">
      <c r="A8" s="46" t="s">
        <v>126</v>
      </c>
    </row>
    <row r="9" spans="1:1">
      <c r="A9" s="46" t="s">
        <v>127</v>
      </c>
    </row>
    <row r="10" spans="1:1">
      <c r="A10" s="46" t="s">
        <v>128</v>
      </c>
    </row>
    <row r="11" spans="1:1">
      <c r="A11" s="46" t="s">
        <v>129</v>
      </c>
    </row>
    <row r="12" spans="1:1">
      <c r="A12" s="46" t="s">
        <v>130</v>
      </c>
    </row>
    <row r="13" spans="1:1">
      <c r="A13" s="46" t="s">
        <v>131</v>
      </c>
    </row>
    <row r="14" spans="1:1" s="50" customFormat="1">
      <c r="A14" s="49" t="s">
        <v>26</v>
      </c>
    </row>
    <row r="16" spans="1:1">
      <c r="A16" s="11" t="s">
        <v>50</v>
      </c>
    </row>
    <row r="17" spans="1:1">
      <c r="A17" s="11" t="s">
        <v>51</v>
      </c>
    </row>
    <row r="18" spans="1:1">
      <c r="A18" s="11" t="s">
        <v>52</v>
      </c>
    </row>
    <row r="19" spans="1:1">
      <c r="A19" s="11" t="s">
        <v>53</v>
      </c>
    </row>
    <row r="20" spans="1:1">
      <c r="A20" s="11" t="s">
        <v>54</v>
      </c>
    </row>
    <row r="21" spans="1:1">
      <c r="A21" s="12" t="s">
        <v>55</v>
      </c>
    </row>
    <row r="22" spans="1:1">
      <c r="A22" s="11" t="s">
        <v>49</v>
      </c>
    </row>
    <row r="23" spans="1:1">
      <c r="A23" s="11" t="s">
        <v>48</v>
      </c>
    </row>
    <row r="24" spans="1:1">
      <c r="A24" s="11" t="s">
        <v>26</v>
      </c>
    </row>
    <row r="26" spans="1:1">
      <c r="A26" s="11" t="s">
        <v>28</v>
      </c>
    </row>
    <row r="27" spans="1:1">
      <c r="A27" s="11" t="s">
        <v>29</v>
      </c>
    </row>
    <row r="28" spans="1:1">
      <c r="A28" s="11" t="s">
        <v>30</v>
      </c>
    </row>
    <row r="29" spans="1:1">
      <c r="A29" s="11" t="s">
        <v>31</v>
      </c>
    </row>
    <row r="30" spans="1:1">
      <c r="A30" s="11" t="s">
        <v>32</v>
      </c>
    </row>
    <row r="31" spans="1:1">
      <c r="A31" s="11" t="s">
        <v>33</v>
      </c>
    </row>
    <row r="32" spans="1:1">
      <c r="A32" s="12" t="s">
        <v>47</v>
      </c>
    </row>
    <row r="33" spans="1:1">
      <c r="A33" s="11" t="s">
        <v>34</v>
      </c>
    </row>
    <row r="34" spans="1:1">
      <c r="A34" s="11" t="s">
        <v>35</v>
      </c>
    </row>
    <row r="35" spans="1:1">
      <c r="A35" s="11" t="s">
        <v>36</v>
      </c>
    </row>
    <row r="36" spans="1:1">
      <c r="A36" s="11" t="s">
        <v>26</v>
      </c>
    </row>
    <row r="38" spans="1:1">
      <c r="A38" s="11" t="s">
        <v>37</v>
      </c>
    </row>
    <row r="39" spans="1:1">
      <c r="A39" s="11" t="s">
        <v>38</v>
      </c>
    </row>
    <row r="40" spans="1:1">
      <c r="A40" s="11" t="s">
        <v>39</v>
      </c>
    </row>
    <row r="41" spans="1:1">
      <c r="A41" s="11" t="s">
        <v>40</v>
      </c>
    </row>
    <row r="42" spans="1:1">
      <c r="A42" s="11" t="s">
        <v>41</v>
      </c>
    </row>
    <row r="43" spans="1:1">
      <c r="A43" s="11" t="s">
        <v>42</v>
      </c>
    </row>
    <row r="44" spans="1:1">
      <c r="A44" s="11" t="s">
        <v>43</v>
      </c>
    </row>
    <row r="45" spans="1:1">
      <c r="A45" s="11" t="s">
        <v>44</v>
      </c>
    </row>
    <row r="46" spans="1:1">
      <c r="A46" s="12" t="s">
        <v>46</v>
      </c>
    </row>
    <row r="47" spans="1:1">
      <c r="A47" s="11" t="s">
        <v>45</v>
      </c>
    </row>
    <row r="48" spans="1:1">
      <c r="A48" s="11" t="s">
        <v>26</v>
      </c>
    </row>
    <row r="50" spans="1:1">
      <c r="A50" s="11" t="s">
        <v>63</v>
      </c>
    </row>
    <row r="51" spans="1:1">
      <c r="A51" s="11" t="s">
        <v>64</v>
      </c>
    </row>
    <row r="52" spans="1:1">
      <c r="A52" s="11" t="s">
        <v>65</v>
      </c>
    </row>
    <row r="53" spans="1:1">
      <c r="A53" s="11" t="s">
        <v>66</v>
      </c>
    </row>
    <row r="54" spans="1:1">
      <c r="A54" s="11" t="s">
        <v>67</v>
      </c>
    </row>
    <row r="55" spans="1:1">
      <c r="A55" s="11" t="s">
        <v>68</v>
      </c>
    </row>
    <row r="56" spans="1:1">
      <c r="A56" s="11" t="s">
        <v>49</v>
      </c>
    </row>
    <row r="57" spans="1:1">
      <c r="A57" s="11" t="s">
        <v>69</v>
      </c>
    </row>
    <row r="58" spans="1:1">
      <c r="A58" s="11" t="s">
        <v>70</v>
      </c>
    </row>
    <row r="59" spans="1:1">
      <c r="A59" s="11" t="s">
        <v>26</v>
      </c>
    </row>
    <row r="61" spans="1:1">
      <c r="A61" s="11" t="s">
        <v>71</v>
      </c>
    </row>
    <row r="62" spans="1:1">
      <c r="A62" s="11" t="s">
        <v>72</v>
      </c>
    </row>
    <row r="63" spans="1:1">
      <c r="A63" s="11" t="s">
        <v>73</v>
      </c>
    </row>
    <row r="64" spans="1:1">
      <c r="A64" s="11" t="s">
        <v>74</v>
      </c>
    </row>
    <row r="65" spans="1:1">
      <c r="A65" s="11" t="s">
        <v>75</v>
      </c>
    </row>
    <row r="66" spans="1:1">
      <c r="A66" s="11" t="s">
        <v>76</v>
      </c>
    </row>
    <row r="67" spans="1:1">
      <c r="A67" s="11" t="s">
        <v>77</v>
      </c>
    </row>
    <row r="68" spans="1:1">
      <c r="A68" s="11" t="s">
        <v>78</v>
      </c>
    </row>
    <row r="69" spans="1:1">
      <c r="A69" s="11" t="s">
        <v>79</v>
      </c>
    </row>
    <row r="70" spans="1:1">
      <c r="A70" s="11" t="s">
        <v>80</v>
      </c>
    </row>
    <row r="71" spans="1:1">
      <c r="A71" s="11" t="s">
        <v>26</v>
      </c>
    </row>
    <row r="73" spans="1:1">
      <c r="A73" s="11" t="s">
        <v>56</v>
      </c>
    </row>
    <row r="74" spans="1:1">
      <c r="A74" s="11" t="s">
        <v>57</v>
      </c>
    </row>
    <row r="75" spans="1:1">
      <c r="A75" s="11" t="s">
        <v>58</v>
      </c>
    </row>
    <row r="76" spans="1:1">
      <c r="A76" s="11" t="s">
        <v>59</v>
      </c>
    </row>
    <row r="77" spans="1:1">
      <c r="A77" s="12" t="s">
        <v>60</v>
      </c>
    </row>
    <row r="78" spans="1:1">
      <c r="A78" s="11" t="s">
        <v>61</v>
      </c>
    </row>
    <row r="79" spans="1:1">
      <c r="A79" s="11" t="s">
        <v>62</v>
      </c>
    </row>
    <row r="80" spans="1:1">
      <c r="A80" s="11" t="s">
        <v>48</v>
      </c>
    </row>
    <row r="81" spans="1:1">
      <c r="A81" s="11" t="s">
        <v>26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23"/>
  <sheetViews>
    <sheetView zoomScale="90" zoomScaleNormal="90" workbookViewId="0">
      <selection activeCell="E6" sqref="E6"/>
    </sheetView>
  </sheetViews>
  <sheetFormatPr defaultColWidth="9.109375" defaultRowHeight="14.4"/>
  <cols>
    <col min="1" max="1" width="9.109375" style="9"/>
    <col min="2" max="2" width="11.6640625" style="9" bestFit="1" customWidth="1"/>
    <col min="3" max="3" width="10.109375" style="9" bestFit="1" customWidth="1"/>
    <col min="4" max="4" width="8.109375" style="9" bestFit="1" customWidth="1"/>
    <col min="5" max="5" width="26.44140625" style="9" bestFit="1" customWidth="1"/>
    <col min="6" max="6" width="12.5546875" style="9" customWidth="1"/>
    <col min="7" max="7" width="11.44140625" style="9" customWidth="1"/>
    <col min="8" max="16384" width="9.109375" style="9"/>
  </cols>
  <sheetData>
    <row r="1" spans="1:68" s="5" customFormat="1">
      <c r="A1" s="5" t="s">
        <v>12</v>
      </c>
      <c r="B1" s="5" t="s">
        <v>13</v>
      </c>
      <c r="C1" s="5" t="s">
        <v>14</v>
      </c>
      <c r="D1" s="5" t="s">
        <v>15</v>
      </c>
      <c r="E1" s="5" t="s">
        <v>16</v>
      </c>
      <c r="F1" s="5" t="s">
        <v>17</v>
      </c>
      <c r="G1" s="5" t="s">
        <v>18</v>
      </c>
      <c r="H1" s="5">
        <v>1960</v>
      </c>
      <c r="I1" s="5">
        <v>1961</v>
      </c>
      <c r="J1" s="5">
        <v>1962</v>
      </c>
      <c r="K1" s="5">
        <v>1963</v>
      </c>
      <c r="L1" s="5">
        <v>1964</v>
      </c>
      <c r="M1" s="5">
        <v>1965</v>
      </c>
      <c r="N1" s="5">
        <v>1966</v>
      </c>
      <c r="O1" s="5">
        <v>1967</v>
      </c>
      <c r="P1" s="5">
        <v>1968</v>
      </c>
      <c r="Q1" s="5">
        <v>1969</v>
      </c>
      <c r="R1" s="5">
        <v>1970</v>
      </c>
      <c r="S1" s="5">
        <v>1971</v>
      </c>
      <c r="T1" s="5">
        <v>1972</v>
      </c>
      <c r="U1" s="5">
        <v>1973</v>
      </c>
      <c r="V1" s="5">
        <v>1974</v>
      </c>
      <c r="W1" s="5">
        <v>1975</v>
      </c>
      <c r="X1" s="5">
        <v>1976</v>
      </c>
      <c r="Y1" s="5">
        <v>1977</v>
      </c>
      <c r="Z1" s="5">
        <v>1978</v>
      </c>
      <c r="AA1" s="5">
        <v>1979</v>
      </c>
      <c r="AB1" s="5">
        <v>1980</v>
      </c>
      <c r="AC1" s="5">
        <v>1981</v>
      </c>
      <c r="AD1" s="5">
        <v>1982</v>
      </c>
      <c r="AE1" s="5">
        <v>1983</v>
      </c>
      <c r="AF1" s="5">
        <v>1984</v>
      </c>
      <c r="AG1" s="5">
        <v>1985</v>
      </c>
      <c r="AH1" s="5">
        <v>1986</v>
      </c>
      <c r="AI1" s="5">
        <v>1987</v>
      </c>
      <c r="AJ1" s="5">
        <v>1988</v>
      </c>
      <c r="AK1" s="5">
        <v>1989</v>
      </c>
      <c r="AL1" s="5">
        <v>1990</v>
      </c>
      <c r="AM1" s="5">
        <v>1991</v>
      </c>
      <c r="AN1" s="5">
        <v>1992</v>
      </c>
      <c r="AO1" s="5">
        <v>1993</v>
      </c>
      <c r="AP1" s="5">
        <v>1994</v>
      </c>
      <c r="AQ1" s="5">
        <v>1995</v>
      </c>
      <c r="AR1" s="5">
        <v>1996</v>
      </c>
      <c r="AS1" s="5">
        <v>1997</v>
      </c>
      <c r="AT1" s="5">
        <v>1998</v>
      </c>
      <c r="AU1" s="5">
        <v>1999</v>
      </c>
      <c r="AV1" s="5">
        <v>2000</v>
      </c>
      <c r="AW1" s="5">
        <v>2001</v>
      </c>
      <c r="AX1" s="5">
        <v>2002</v>
      </c>
      <c r="AY1" s="5">
        <v>2003</v>
      </c>
      <c r="AZ1" s="5">
        <v>2004</v>
      </c>
      <c r="BA1" s="5">
        <v>2005</v>
      </c>
      <c r="BB1" s="5">
        <v>2006</v>
      </c>
      <c r="BC1" s="5">
        <v>2007</v>
      </c>
      <c r="BD1" s="5">
        <v>2008</v>
      </c>
      <c r="BE1" s="5">
        <v>2009</v>
      </c>
      <c r="BF1" s="5">
        <v>2010</v>
      </c>
      <c r="BG1" s="5">
        <v>2011</v>
      </c>
      <c r="BH1" s="5">
        <v>2012</v>
      </c>
      <c r="BI1" s="5">
        <v>2013</v>
      </c>
      <c r="BJ1" s="5">
        <v>2014</v>
      </c>
      <c r="BK1" s="5">
        <v>2015</v>
      </c>
      <c r="BL1" s="5">
        <v>2016</v>
      </c>
      <c r="BM1" s="5">
        <v>2017</v>
      </c>
      <c r="BN1" s="5">
        <v>2018</v>
      </c>
      <c r="BO1" s="5">
        <v>2019</v>
      </c>
      <c r="BP1" s="5">
        <v>2020</v>
      </c>
    </row>
    <row r="2" spans="1:68" s="2" customFormat="1" ht="13.2">
      <c r="A2" s="2" t="s">
        <v>124</v>
      </c>
      <c r="B2" s="6" t="s">
        <v>19</v>
      </c>
      <c r="C2" s="6" t="s">
        <v>20</v>
      </c>
      <c r="D2" s="6" t="s">
        <v>21</v>
      </c>
      <c r="E2" s="2" t="s">
        <v>81</v>
      </c>
      <c r="F2" s="2" t="s">
        <v>125</v>
      </c>
      <c r="G2" s="2" t="s">
        <v>22</v>
      </c>
      <c r="H2" s="7">
        <f t="array" ref="H2:BP2">TRANSPOSE(Calcs!F3:F63)</f>
        <v>0.29895524999999989</v>
      </c>
      <c r="I2" s="7">
        <v>0.29929497187499993</v>
      </c>
      <c r="J2" s="7">
        <v>0.2996346937499999</v>
      </c>
      <c r="K2" s="7">
        <v>0.29997441562499993</v>
      </c>
      <c r="L2" s="7">
        <v>0.30031413749999991</v>
      </c>
      <c r="M2" s="7">
        <v>0.30065385937499989</v>
      </c>
      <c r="N2" s="7">
        <v>0.30099358124999992</v>
      </c>
      <c r="O2" s="7">
        <v>0.3013333031249999</v>
      </c>
      <c r="P2" s="7">
        <v>0.30167302499999993</v>
      </c>
      <c r="Q2" s="7">
        <v>0.3020127468749999</v>
      </c>
      <c r="R2" s="7">
        <v>0.30235246874999994</v>
      </c>
      <c r="S2" s="7">
        <v>0.30269219062499991</v>
      </c>
      <c r="T2" s="7">
        <v>0.30303191249999989</v>
      </c>
      <c r="U2" s="7">
        <v>0.30337163437499992</v>
      </c>
      <c r="V2" s="7">
        <v>0.3037113562499999</v>
      </c>
      <c r="W2" s="7">
        <v>0.30405107812499993</v>
      </c>
      <c r="X2" s="7">
        <v>0.30439079999999991</v>
      </c>
      <c r="Y2" s="7">
        <v>0.30473052187499994</v>
      </c>
      <c r="Z2" s="7">
        <v>0.30507024374999991</v>
      </c>
      <c r="AA2" s="7">
        <v>0.30540996562499989</v>
      </c>
      <c r="AB2" s="7">
        <v>0.30574968749999992</v>
      </c>
      <c r="AC2" s="7">
        <v>0.30581763187499988</v>
      </c>
      <c r="AD2" s="7">
        <v>0.3058855762499999</v>
      </c>
      <c r="AE2" s="7">
        <v>0.30595352062499986</v>
      </c>
      <c r="AF2" s="7">
        <v>0.30602146499999988</v>
      </c>
      <c r="AG2" s="7">
        <v>0.3060894093749999</v>
      </c>
      <c r="AH2" s="7">
        <v>0.30615735374999986</v>
      </c>
      <c r="AI2" s="7">
        <v>0.30622529812499988</v>
      </c>
      <c r="AJ2" s="7">
        <v>0.30629324249999984</v>
      </c>
      <c r="AK2" s="7">
        <v>0.30636118687499986</v>
      </c>
      <c r="AL2" s="7">
        <v>0.30642913124999993</v>
      </c>
      <c r="AM2" s="7">
        <v>0.30768610218749992</v>
      </c>
      <c r="AN2" s="7">
        <v>0.30894307312499991</v>
      </c>
      <c r="AO2" s="7">
        <v>0.31020004406249996</v>
      </c>
      <c r="AP2" s="7">
        <v>0.31145701499999995</v>
      </c>
      <c r="AQ2" s="7">
        <v>0.31271398593749999</v>
      </c>
      <c r="AR2" s="7">
        <v>0.31397095687499998</v>
      </c>
      <c r="AS2" s="7">
        <v>0.31522792781249998</v>
      </c>
      <c r="AT2" s="7">
        <v>0.31648489875000002</v>
      </c>
      <c r="AU2" s="7">
        <v>0.31774186968750001</v>
      </c>
      <c r="AV2" s="7">
        <v>0.31899884062499989</v>
      </c>
      <c r="AW2" s="7">
        <v>0.31940650687499988</v>
      </c>
      <c r="AX2" s="7">
        <v>0.31981417312499988</v>
      </c>
      <c r="AY2" s="7">
        <v>0.32022183937499987</v>
      </c>
      <c r="AZ2" s="7">
        <v>0.32062950562499987</v>
      </c>
      <c r="BA2" s="7">
        <v>0.32103717187499986</v>
      </c>
      <c r="BB2" s="7">
        <v>0.32144483812499985</v>
      </c>
      <c r="BC2" s="7">
        <v>0.32185250437499985</v>
      </c>
      <c r="BD2" s="7">
        <v>0.32226017062499984</v>
      </c>
      <c r="BE2" s="7">
        <v>0.32266783687499984</v>
      </c>
      <c r="BF2" s="7">
        <v>0.32307550312499989</v>
      </c>
      <c r="BG2" s="7">
        <v>0.32386818749999985</v>
      </c>
      <c r="BH2" s="7">
        <v>0.32466087187499987</v>
      </c>
      <c r="BI2" s="7">
        <v>0.32545355624999989</v>
      </c>
      <c r="BJ2" s="7">
        <v>0.32624624062499985</v>
      </c>
      <c r="BK2" s="7">
        <v>0.32703892499999992</v>
      </c>
      <c r="BL2" s="7">
        <v>0.32783160937499983</v>
      </c>
      <c r="BM2" s="7">
        <v>0.32862429374999991</v>
      </c>
      <c r="BN2" s="7">
        <v>0.32941697812499998</v>
      </c>
      <c r="BO2" s="7">
        <v>0.33020966249999989</v>
      </c>
      <c r="BP2" s="7">
        <v>0.33100234687499996</v>
      </c>
    </row>
    <row r="3" spans="1:68" s="8" customFormat="1"/>
    <row r="4" spans="1:68" s="8" customFormat="1"/>
    <row r="5" spans="1:68" s="8" customFormat="1"/>
    <row r="6" spans="1:68" s="8" customFormat="1"/>
    <row r="7" spans="1:68" s="8" customFormat="1"/>
    <row r="8" spans="1:68" s="8" customFormat="1"/>
    <row r="9" spans="1:68" s="8" customFormat="1"/>
    <row r="10" spans="1:68" s="8" customFormat="1"/>
    <row r="11" spans="1:68" s="8" customFormat="1"/>
    <row r="12" spans="1:68" s="8" customFormat="1"/>
    <row r="13" spans="1:68" s="8" customFormat="1"/>
    <row r="14" spans="1:68" s="8" customFormat="1"/>
    <row r="15" spans="1:68" s="8" customFormat="1"/>
    <row r="16" spans="1:68" s="8" customFormat="1"/>
    <row r="17" s="8" customFormat="1"/>
    <row r="18" s="8" customFormat="1"/>
    <row r="19" s="8" customFormat="1"/>
    <row r="20" s="8" customFormat="1"/>
    <row r="21" s="8" customFormat="1"/>
    <row r="22" s="8" customFormat="1"/>
    <row r="23" s="8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63"/>
  <sheetViews>
    <sheetView tabSelected="1" zoomScale="70" zoomScaleNormal="70" workbookViewId="0">
      <selection activeCell="M30" sqref="M30"/>
    </sheetView>
  </sheetViews>
  <sheetFormatPr defaultColWidth="9.109375" defaultRowHeight="15.6"/>
  <cols>
    <col min="1" max="2" width="9.109375" style="23"/>
    <col min="3" max="3" width="13" style="23" bestFit="1" customWidth="1"/>
    <col min="4" max="4" width="19.109375" style="23" bestFit="1" customWidth="1"/>
    <col min="5" max="5" width="9.109375" style="23"/>
    <col min="6" max="6" width="16" style="23" bestFit="1" customWidth="1"/>
    <col min="7" max="7" width="23.6640625" style="23" bestFit="1" customWidth="1"/>
    <col min="8" max="8" width="74.88671875" style="23" bestFit="1" customWidth="1"/>
    <col min="9" max="9" width="9.109375" style="23"/>
    <col min="10" max="10" width="13" style="23" bestFit="1" customWidth="1"/>
    <col min="11" max="11" width="23.6640625" style="23" bestFit="1" customWidth="1"/>
    <col min="12" max="12" width="19.109375" style="23" bestFit="1" customWidth="1"/>
    <col min="13" max="13" width="9.109375" style="23"/>
    <col min="14" max="14" width="13" style="23" bestFit="1" customWidth="1"/>
    <col min="15" max="15" width="23.6640625" style="23" bestFit="1" customWidth="1"/>
    <col min="16" max="16" width="19.109375" style="23" bestFit="1" customWidth="1"/>
    <col min="17" max="17" width="9.109375" style="23"/>
    <col min="18" max="18" width="13" style="23" bestFit="1" customWidth="1"/>
    <col min="19" max="19" width="23.6640625" style="23" bestFit="1" customWidth="1"/>
    <col min="20" max="20" width="19.109375" style="23" bestFit="1" customWidth="1"/>
    <col min="21" max="16384" width="9.109375" style="23"/>
  </cols>
  <sheetData>
    <row r="1" spans="1:20">
      <c r="C1" s="24" t="s">
        <v>107</v>
      </c>
      <c r="D1" s="25"/>
      <c r="F1" s="26" t="s">
        <v>122</v>
      </c>
      <c r="G1" s="26"/>
      <c r="H1" s="27"/>
      <c r="J1" s="28"/>
      <c r="K1" s="28"/>
      <c r="L1" s="29"/>
      <c r="N1" s="30"/>
      <c r="O1" s="30"/>
      <c r="P1" s="31"/>
      <c r="R1" s="32"/>
      <c r="S1" s="32"/>
      <c r="T1" s="33"/>
    </row>
    <row r="2" spans="1:20" s="34" customFormat="1">
      <c r="A2" s="34" t="s">
        <v>86</v>
      </c>
      <c r="C2" s="34" t="s">
        <v>95</v>
      </c>
      <c r="D2" s="34" t="s">
        <v>97</v>
      </c>
      <c r="F2" s="34" t="s">
        <v>95</v>
      </c>
      <c r="G2" s="34" t="s">
        <v>96</v>
      </c>
      <c r="H2" s="34" t="s">
        <v>97</v>
      </c>
      <c r="J2" s="34" t="s">
        <v>95</v>
      </c>
      <c r="K2" s="34" t="s">
        <v>96</v>
      </c>
      <c r="L2" s="34" t="s">
        <v>97</v>
      </c>
      <c r="N2" s="34" t="s">
        <v>95</v>
      </c>
      <c r="O2" s="34" t="s">
        <v>96</v>
      </c>
      <c r="P2" s="34" t="s">
        <v>97</v>
      </c>
      <c r="R2" s="34" t="s">
        <v>95</v>
      </c>
      <c r="S2" s="34" t="s">
        <v>96</v>
      </c>
      <c r="T2" s="34" t="s">
        <v>97</v>
      </c>
    </row>
    <row r="3" spans="1:20">
      <c r="A3" s="23">
        <v>1960</v>
      </c>
      <c r="C3" s="35">
        <f>UNEP_2017!G5</f>
        <v>0.88</v>
      </c>
      <c r="D3" s="23" t="s">
        <v>104</v>
      </c>
      <c r="F3" s="35">
        <f>C3*Lodewyks_2016!$D$20</f>
        <v>0.29895524999999989</v>
      </c>
      <c r="G3" s="35"/>
      <c r="H3" s="23" t="s">
        <v>123</v>
      </c>
    </row>
    <row r="4" spans="1:20">
      <c r="A4" s="23">
        <v>1961</v>
      </c>
      <c r="C4" s="35">
        <f>UNEP_2017!G6</f>
        <v>0.88100000000000001</v>
      </c>
      <c r="D4" s="23" t="s">
        <v>104</v>
      </c>
      <c r="F4" s="35">
        <f>C4*Lodewyks_2016!$D$20</f>
        <v>0.29929497187499993</v>
      </c>
      <c r="G4" s="35"/>
      <c r="H4" s="23" t="s">
        <v>123</v>
      </c>
    </row>
    <row r="5" spans="1:20">
      <c r="A5" s="23">
        <v>1962</v>
      </c>
      <c r="C5" s="35">
        <f>UNEP_2017!G7</f>
        <v>0.88200000000000001</v>
      </c>
      <c r="D5" s="23" t="s">
        <v>104</v>
      </c>
      <c r="F5" s="35">
        <f>C5*Lodewyks_2016!$D$20</f>
        <v>0.2996346937499999</v>
      </c>
      <c r="G5" s="35"/>
      <c r="H5" s="23" t="s">
        <v>123</v>
      </c>
    </row>
    <row r="6" spans="1:20">
      <c r="A6" s="23">
        <v>1963</v>
      </c>
      <c r="C6" s="35">
        <f>UNEP_2017!G8</f>
        <v>0.88300000000000001</v>
      </c>
      <c r="D6" s="23" t="s">
        <v>104</v>
      </c>
      <c r="F6" s="35">
        <f>C6*Lodewyks_2016!$D$20</f>
        <v>0.29997441562499993</v>
      </c>
      <c r="G6" s="35"/>
      <c r="H6" s="23" t="s">
        <v>123</v>
      </c>
    </row>
    <row r="7" spans="1:20">
      <c r="A7" s="23">
        <v>1964</v>
      </c>
      <c r="C7" s="35">
        <f>UNEP_2017!G9</f>
        <v>0.88400000000000001</v>
      </c>
      <c r="D7" s="23" t="s">
        <v>104</v>
      </c>
      <c r="F7" s="35">
        <f>C7*Lodewyks_2016!$D$20</f>
        <v>0.30031413749999991</v>
      </c>
      <c r="G7" s="35"/>
      <c r="H7" s="23" t="s">
        <v>123</v>
      </c>
    </row>
    <row r="8" spans="1:20">
      <c r="A8" s="23">
        <v>1965</v>
      </c>
      <c r="C8" s="35">
        <f>UNEP_2017!G10</f>
        <v>0.88500000000000001</v>
      </c>
      <c r="D8" s="23" t="s">
        <v>104</v>
      </c>
      <c r="F8" s="35">
        <f>C8*Lodewyks_2016!$D$20</f>
        <v>0.30065385937499989</v>
      </c>
      <c r="G8" s="35"/>
      <c r="H8" s="23" t="s">
        <v>123</v>
      </c>
    </row>
    <row r="9" spans="1:20">
      <c r="A9" s="23">
        <v>1966</v>
      </c>
      <c r="C9" s="35">
        <f>UNEP_2017!G11</f>
        <v>0.88600000000000001</v>
      </c>
      <c r="D9" s="23" t="s">
        <v>104</v>
      </c>
      <c r="F9" s="35">
        <f>C9*Lodewyks_2016!$D$20</f>
        <v>0.30099358124999992</v>
      </c>
      <c r="G9" s="35"/>
      <c r="H9" s="23" t="s">
        <v>123</v>
      </c>
    </row>
    <row r="10" spans="1:20">
      <c r="A10" s="23">
        <v>1967</v>
      </c>
      <c r="C10" s="35">
        <f>UNEP_2017!G12</f>
        <v>0.88700000000000001</v>
      </c>
      <c r="D10" s="23" t="s">
        <v>104</v>
      </c>
      <c r="F10" s="35">
        <f>C10*Lodewyks_2016!$D$20</f>
        <v>0.3013333031249999</v>
      </c>
      <c r="G10" s="35"/>
      <c r="H10" s="23" t="s">
        <v>123</v>
      </c>
    </row>
    <row r="11" spans="1:20">
      <c r="A11" s="23">
        <v>1968</v>
      </c>
      <c r="C11" s="35">
        <f>UNEP_2017!G13</f>
        <v>0.88800000000000001</v>
      </c>
      <c r="D11" s="23" t="s">
        <v>104</v>
      </c>
      <c r="F11" s="35">
        <f>C11*Lodewyks_2016!$D$20</f>
        <v>0.30167302499999993</v>
      </c>
      <c r="G11" s="35"/>
      <c r="H11" s="23" t="s">
        <v>123</v>
      </c>
    </row>
    <row r="12" spans="1:20">
      <c r="A12" s="23">
        <v>1969</v>
      </c>
      <c r="C12" s="35">
        <f>UNEP_2017!G14</f>
        <v>0.88900000000000001</v>
      </c>
      <c r="D12" s="23" t="s">
        <v>104</v>
      </c>
      <c r="F12" s="35">
        <f>C12*Lodewyks_2016!$D$20</f>
        <v>0.3020127468749999</v>
      </c>
      <c r="G12" s="35"/>
      <c r="H12" s="23" t="s">
        <v>123</v>
      </c>
    </row>
    <row r="13" spans="1:20">
      <c r="A13" s="23">
        <v>1970</v>
      </c>
      <c r="C13" s="35">
        <f>UNEP_2017!G15</f>
        <v>0.89</v>
      </c>
      <c r="D13" s="23" t="s">
        <v>104</v>
      </c>
      <c r="F13" s="35">
        <f>C13*Lodewyks_2016!$D$20</f>
        <v>0.30235246874999994</v>
      </c>
      <c r="G13" s="35"/>
      <c r="H13" s="23" t="s">
        <v>123</v>
      </c>
    </row>
    <row r="14" spans="1:20">
      <c r="A14" s="23">
        <v>1971</v>
      </c>
      <c r="C14" s="35">
        <f>UNEP_2017!G16</f>
        <v>0.89100000000000001</v>
      </c>
      <c r="D14" s="23" t="s">
        <v>104</v>
      </c>
      <c r="F14" s="35">
        <f>C14*Lodewyks_2016!$D$20</f>
        <v>0.30269219062499991</v>
      </c>
      <c r="G14" s="35"/>
      <c r="H14" s="23" t="s">
        <v>123</v>
      </c>
    </row>
    <row r="15" spans="1:20">
      <c r="A15" s="23">
        <v>1972</v>
      </c>
      <c r="C15" s="35">
        <f>UNEP_2017!G17</f>
        <v>0.89200000000000002</v>
      </c>
      <c r="D15" s="23" t="s">
        <v>104</v>
      </c>
      <c r="F15" s="35">
        <f>C15*Lodewyks_2016!$D$20</f>
        <v>0.30303191249999989</v>
      </c>
      <c r="G15" s="35"/>
      <c r="H15" s="23" t="s">
        <v>123</v>
      </c>
    </row>
    <row r="16" spans="1:20">
      <c r="A16" s="23">
        <v>1973</v>
      </c>
      <c r="C16" s="35">
        <f>UNEP_2017!G18</f>
        <v>0.89300000000000002</v>
      </c>
      <c r="D16" s="23" t="s">
        <v>104</v>
      </c>
      <c r="F16" s="35">
        <f>C16*Lodewyks_2016!$D$20</f>
        <v>0.30337163437499992</v>
      </c>
      <c r="G16" s="35"/>
      <c r="H16" s="23" t="s">
        <v>123</v>
      </c>
    </row>
    <row r="17" spans="1:11">
      <c r="A17" s="23">
        <v>1974</v>
      </c>
      <c r="C17" s="35">
        <f>UNEP_2017!G19</f>
        <v>0.89400000000000002</v>
      </c>
      <c r="D17" s="23" t="s">
        <v>104</v>
      </c>
      <c r="F17" s="35">
        <f>C17*Lodewyks_2016!$D$20</f>
        <v>0.3037113562499999</v>
      </c>
      <c r="G17" s="35"/>
      <c r="H17" s="23" t="s">
        <v>123</v>
      </c>
    </row>
    <row r="18" spans="1:11">
      <c r="A18" s="23">
        <v>1975</v>
      </c>
      <c r="C18" s="35">
        <f>UNEP_2017!G20</f>
        <v>0.89500000000000002</v>
      </c>
      <c r="D18" s="23" t="s">
        <v>104</v>
      </c>
      <c r="F18" s="35">
        <f>C18*Lodewyks_2016!$D$20</f>
        <v>0.30405107812499993</v>
      </c>
      <c r="G18" s="35"/>
      <c r="H18" s="23" t="s">
        <v>123</v>
      </c>
    </row>
    <row r="19" spans="1:11">
      <c r="A19" s="23">
        <v>1976</v>
      </c>
      <c r="C19" s="35">
        <f>UNEP_2017!G21</f>
        <v>0.89600000000000002</v>
      </c>
      <c r="D19" s="23" t="s">
        <v>104</v>
      </c>
      <c r="F19" s="35">
        <f>C19*Lodewyks_2016!$D$20</f>
        <v>0.30439079999999991</v>
      </c>
      <c r="G19" s="35"/>
      <c r="H19" s="23" t="s">
        <v>123</v>
      </c>
    </row>
    <row r="20" spans="1:11">
      <c r="A20" s="23">
        <v>1977</v>
      </c>
      <c r="C20" s="35">
        <f>UNEP_2017!G22</f>
        <v>0.89700000000000002</v>
      </c>
      <c r="D20" s="23" t="s">
        <v>104</v>
      </c>
      <c r="F20" s="35">
        <f>C20*Lodewyks_2016!$D$20</f>
        <v>0.30473052187499994</v>
      </c>
      <c r="G20" s="35"/>
      <c r="H20" s="23" t="s">
        <v>123</v>
      </c>
    </row>
    <row r="21" spans="1:11">
      <c r="A21" s="23">
        <v>1978</v>
      </c>
      <c r="C21" s="35">
        <f>UNEP_2017!G23</f>
        <v>0.89800000000000002</v>
      </c>
      <c r="D21" s="23" t="s">
        <v>104</v>
      </c>
      <c r="F21" s="35">
        <f>C21*Lodewyks_2016!$D$20</f>
        <v>0.30507024374999991</v>
      </c>
      <c r="G21" s="35"/>
      <c r="H21" s="23" t="s">
        <v>123</v>
      </c>
    </row>
    <row r="22" spans="1:11">
      <c r="A22" s="23">
        <v>1979</v>
      </c>
      <c r="C22" s="35">
        <f>UNEP_2017!G24</f>
        <v>0.89900000000000002</v>
      </c>
      <c r="D22" s="23" t="s">
        <v>104</v>
      </c>
      <c r="F22" s="35">
        <f>C22*Lodewyks_2016!$D$20</f>
        <v>0.30540996562499989</v>
      </c>
      <c r="G22" s="35"/>
      <c r="H22" s="23" t="s">
        <v>123</v>
      </c>
    </row>
    <row r="23" spans="1:11">
      <c r="A23" s="23">
        <v>1980</v>
      </c>
      <c r="C23" s="35">
        <f>UNEP_2017!G25</f>
        <v>0.9</v>
      </c>
      <c r="D23" s="23" t="s">
        <v>104</v>
      </c>
      <c r="F23" s="35">
        <f>C23*Lodewyks_2016!$D$20</f>
        <v>0.30574968749999992</v>
      </c>
      <c r="G23" s="35"/>
      <c r="H23" s="23" t="s">
        <v>123</v>
      </c>
    </row>
    <row r="24" spans="1:11">
      <c r="A24" s="23">
        <v>1981</v>
      </c>
      <c r="C24" s="35">
        <f>UNEP_2017!G26</f>
        <v>0.9002</v>
      </c>
      <c r="D24" s="23" t="s">
        <v>104</v>
      </c>
      <c r="F24" s="35">
        <f>C24*Lodewyks_2016!$D$20</f>
        <v>0.30581763187499988</v>
      </c>
      <c r="G24" s="35"/>
      <c r="H24" s="23" t="s">
        <v>123</v>
      </c>
    </row>
    <row r="25" spans="1:11">
      <c r="A25" s="23">
        <v>1982</v>
      </c>
      <c r="C25" s="35">
        <f>UNEP_2017!G27</f>
        <v>0.90039999999999998</v>
      </c>
      <c r="D25" s="23" t="s">
        <v>104</v>
      </c>
      <c r="F25" s="35">
        <f>C25*Lodewyks_2016!$D$20</f>
        <v>0.3058855762499999</v>
      </c>
      <c r="G25" s="35"/>
      <c r="H25" s="23" t="s">
        <v>123</v>
      </c>
    </row>
    <row r="26" spans="1:11">
      <c r="A26" s="23">
        <v>1983</v>
      </c>
      <c r="C26" s="35">
        <f>UNEP_2017!G28</f>
        <v>0.90059999999999996</v>
      </c>
      <c r="D26" s="23" t="s">
        <v>104</v>
      </c>
      <c r="F26" s="35">
        <f>C26*Lodewyks_2016!$D$20</f>
        <v>0.30595352062499986</v>
      </c>
      <c r="G26" s="35"/>
      <c r="H26" s="23" t="s">
        <v>123</v>
      </c>
    </row>
    <row r="27" spans="1:11">
      <c r="A27" s="23">
        <v>1984</v>
      </c>
      <c r="C27" s="35">
        <f>UNEP_2017!G29</f>
        <v>0.90079999999999993</v>
      </c>
      <c r="D27" s="23" t="s">
        <v>104</v>
      </c>
      <c r="F27" s="35">
        <f>C27*Lodewyks_2016!$D$20</f>
        <v>0.30602146499999988</v>
      </c>
      <c r="G27" s="35"/>
      <c r="H27" s="23" t="s">
        <v>123</v>
      </c>
    </row>
    <row r="28" spans="1:11">
      <c r="A28" s="23">
        <v>1985</v>
      </c>
      <c r="C28" s="35">
        <f>UNEP_2017!G30</f>
        <v>0.90099999999999991</v>
      </c>
      <c r="D28" s="23" t="s">
        <v>104</v>
      </c>
      <c r="F28" s="35">
        <f>C28*Lodewyks_2016!$D$20</f>
        <v>0.3060894093749999</v>
      </c>
      <c r="G28" s="35"/>
      <c r="H28" s="23" t="s">
        <v>123</v>
      </c>
      <c r="J28" s="35"/>
      <c r="K28" s="35"/>
    </row>
    <row r="29" spans="1:11">
      <c r="A29" s="23">
        <v>1986</v>
      </c>
      <c r="C29" s="35">
        <f>UNEP_2017!G31</f>
        <v>0.90119999999999989</v>
      </c>
      <c r="D29" s="23" t="s">
        <v>104</v>
      </c>
      <c r="F29" s="35">
        <f>C29*Lodewyks_2016!$D$20</f>
        <v>0.30615735374999986</v>
      </c>
      <c r="G29" s="35"/>
      <c r="H29" s="23" t="s">
        <v>123</v>
      </c>
    </row>
    <row r="30" spans="1:11">
      <c r="A30" s="23">
        <v>1987</v>
      </c>
      <c r="C30" s="35">
        <f>UNEP_2017!G32</f>
        <v>0.90139999999999987</v>
      </c>
      <c r="D30" s="23" t="s">
        <v>104</v>
      </c>
      <c r="F30" s="35">
        <f>C30*Lodewyks_2016!$D$20</f>
        <v>0.30622529812499988</v>
      </c>
      <c r="G30" s="35"/>
      <c r="H30" s="23" t="s">
        <v>123</v>
      </c>
    </row>
    <row r="31" spans="1:11">
      <c r="A31" s="23">
        <v>1988</v>
      </c>
      <c r="C31" s="35">
        <f>UNEP_2017!G33</f>
        <v>0.90159999999999985</v>
      </c>
      <c r="D31" s="23" t="s">
        <v>104</v>
      </c>
      <c r="F31" s="35">
        <f>C31*Lodewyks_2016!$D$20</f>
        <v>0.30629324249999984</v>
      </c>
      <c r="G31" s="35"/>
      <c r="H31" s="23" t="s">
        <v>123</v>
      </c>
    </row>
    <row r="32" spans="1:11">
      <c r="A32" s="23">
        <v>1989</v>
      </c>
      <c r="C32" s="35">
        <f>UNEP_2017!G34</f>
        <v>0.90179999999999982</v>
      </c>
      <c r="D32" s="23" t="s">
        <v>104</v>
      </c>
      <c r="F32" s="35">
        <f>C32*Lodewyks_2016!$D$20</f>
        <v>0.30636118687499986</v>
      </c>
      <c r="G32" s="35"/>
      <c r="H32" s="23" t="s">
        <v>123</v>
      </c>
    </row>
    <row r="33" spans="1:8">
      <c r="A33" s="23">
        <v>1990</v>
      </c>
      <c r="C33" s="35">
        <f>UNEP_2017!G35</f>
        <v>0.90200000000000002</v>
      </c>
      <c r="D33" s="23" t="s">
        <v>104</v>
      </c>
      <c r="F33" s="35">
        <f>C33*Lodewyks_2016!$D$20</f>
        <v>0.30642913124999993</v>
      </c>
      <c r="G33" s="35"/>
      <c r="H33" s="23" t="s">
        <v>123</v>
      </c>
    </row>
    <row r="34" spans="1:8">
      <c r="A34" s="23">
        <v>1991</v>
      </c>
      <c r="C34" s="35">
        <f>UNEP_2017!G36</f>
        <v>0.90570000000000006</v>
      </c>
      <c r="D34" s="23" t="s">
        <v>104</v>
      </c>
      <c r="F34" s="35">
        <f>C34*Lodewyks_2016!$D$20</f>
        <v>0.30768610218749992</v>
      </c>
      <c r="G34" s="35"/>
      <c r="H34" s="23" t="s">
        <v>123</v>
      </c>
    </row>
    <row r="35" spans="1:8">
      <c r="A35" s="23">
        <v>1992</v>
      </c>
      <c r="C35" s="35">
        <f>UNEP_2017!G37</f>
        <v>0.9094000000000001</v>
      </c>
      <c r="D35" s="23" t="s">
        <v>104</v>
      </c>
      <c r="F35" s="35">
        <f>C35*Lodewyks_2016!$D$20</f>
        <v>0.30894307312499991</v>
      </c>
      <c r="G35" s="35"/>
      <c r="H35" s="23" t="s">
        <v>123</v>
      </c>
    </row>
    <row r="36" spans="1:8">
      <c r="A36" s="23">
        <v>1993</v>
      </c>
      <c r="C36" s="35">
        <f>UNEP_2017!G38</f>
        <v>0.91310000000000013</v>
      </c>
      <c r="D36" s="23" t="s">
        <v>104</v>
      </c>
      <c r="F36" s="35">
        <f>C36*Lodewyks_2016!$D$20</f>
        <v>0.31020004406249996</v>
      </c>
      <c r="G36" s="35"/>
      <c r="H36" s="23" t="s">
        <v>123</v>
      </c>
    </row>
    <row r="37" spans="1:8">
      <c r="A37" s="23">
        <v>1994</v>
      </c>
      <c r="C37" s="35">
        <f>UNEP_2017!G39</f>
        <v>0.91680000000000017</v>
      </c>
      <c r="D37" s="23" t="s">
        <v>104</v>
      </c>
      <c r="F37" s="35">
        <f>C37*Lodewyks_2016!$D$20</f>
        <v>0.31145701499999995</v>
      </c>
      <c r="G37" s="35"/>
      <c r="H37" s="23" t="s">
        <v>123</v>
      </c>
    </row>
    <row r="38" spans="1:8">
      <c r="A38" s="23">
        <v>1995</v>
      </c>
      <c r="C38" s="35">
        <f>UNEP_2017!G40</f>
        <v>0.92050000000000021</v>
      </c>
      <c r="D38" s="23" t="s">
        <v>104</v>
      </c>
      <c r="F38" s="35">
        <f>C38*Lodewyks_2016!$D$20</f>
        <v>0.31271398593749999</v>
      </c>
      <c r="G38" s="35"/>
      <c r="H38" s="23" t="s">
        <v>123</v>
      </c>
    </row>
    <row r="39" spans="1:8">
      <c r="A39" s="23">
        <v>1996</v>
      </c>
      <c r="C39" s="35">
        <f>UNEP_2017!G41</f>
        <v>0.92420000000000024</v>
      </c>
      <c r="D39" s="23" t="s">
        <v>104</v>
      </c>
      <c r="F39" s="35">
        <f>C39*Lodewyks_2016!$D$20</f>
        <v>0.31397095687499998</v>
      </c>
      <c r="G39" s="35"/>
      <c r="H39" s="23" t="s">
        <v>123</v>
      </c>
    </row>
    <row r="40" spans="1:8">
      <c r="A40" s="23">
        <v>1997</v>
      </c>
      <c r="C40" s="35">
        <f>UNEP_2017!G42</f>
        <v>0.92790000000000028</v>
      </c>
      <c r="D40" s="23" t="s">
        <v>104</v>
      </c>
      <c r="F40" s="35">
        <f>C40*Lodewyks_2016!$D$20</f>
        <v>0.31522792781249998</v>
      </c>
      <c r="G40" s="35"/>
      <c r="H40" s="23" t="s">
        <v>123</v>
      </c>
    </row>
    <row r="41" spans="1:8">
      <c r="A41" s="23">
        <v>1998</v>
      </c>
      <c r="C41" s="35">
        <f>UNEP_2017!G43</f>
        <v>0.93160000000000032</v>
      </c>
      <c r="D41" s="23" t="s">
        <v>104</v>
      </c>
      <c r="F41" s="35">
        <f>C41*Lodewyks_2016!$D$20</f>
        <v>0.31648489875000002</v>
      </c>
      <c r="G41" s="35"/>
      <c r="H41" s="23" t="s">
        <v>123</v>
      </c>
    </row>
    <row r="42" spans="1:8">
      <c r="A42" s="23">
        <v>1999</v>
      </c>
      <c r="C42" s="35">
        <f>UNEP_2017!G44</f>
        <v>0.93530000000000035</v>
      </c>
      <c r="D42" s="23" t="s">
        <v>104</v>
      </c>
      <c r="F42" s="35">
        <f>C42*Lodewyks_2016!$D$20</f>
        <v>0.31774186968750001</v>
      </c>
      <c r="G42" s="35"/>
      <c r="H42" s="23" t="s">
        <v>123</v>
      </c>
    </row>
    <row r="43" spans="1:8">
      <c r="A43" s="23">
        <v>2000</v>
      </c>
      <c r="C43" s="35">
        <f>UNEP_2017!G45</f>
        <v>0.93899999999999995</v>
      </c>
      <c r="D43" s="23" t="s">
        <v>104</v>
      </c>
      <c r="F43" s="35">
        <f>C43*Lodewyks_2016!$D$20</f>
        <v>0.31899884062499989</v>
      </c>
      <c r="G43" s="35"/>
      <c r="H43" s="23" t="s">
        <v>123</v>
      </c>
    </row>
    <row r="44" spans="1:8">
      <c r="A44" s="23">
        <v>2001</v>
      </c>
      <c r="C44" s="35">
        <f>UNEP_2017!G46</f>
        <v>0.94019999999999992</v>
      </c>
      <c r="D44" s="23" t="s">
        <v>104</v>
      </c>
      <c r="F44" s="35">
        <f>C44*Lodewyks_2016!$D$20</f>
        <v>0.31940650687499988</v>
      </c>
      <c r="G44" s="35"/>
      <c r="H44" s="23" t="s">
        <v>123</v>
      </c>
    </row>
    <row r="45" spans="1:8">
      <c r="A45" s="23">
        <v>2002</v>
      </c>
      <c r="C45" s="35">
        <f>UNEP_2017!G47</f>
        <v>0.9413999999999999</v>
      </c>
      <c r="D45" s="23" t="s">
        <v>104</v>
      </c>
      <c r="F45" s="35">
        <f>C45*Lodewyks_2016!$D$20</f>
        <v>0.31981417312499988</v>
      </c>
      <c r="G45" s="35"/>
      <c r="H45" s="23" t="s">
        <v>123</v>
      </c>
    </row>
    <row r="46" spans="1:8">
      <c r="A46" s="23">
        <v>2003</v>
      </c>
      <c r="C46" s="35">
        <f>UNEP_2017!G48</f>
        <v>0.94259999999999988</v>
      </c>
      <c r="D46" s="23" t="s">
        <v>104</v>
      </c>
      <c r="F46" s="35">
        <f>C46*Lodewyks_2016!$D$20</f>
        <v>0.32022183937499987</v>
      </c>
      <c r="G46" s="35"/>
      <c r="H46" s="23" t="s">
        <v>123</v>
      </c>
    </row>
    <row r="47" spans="1:8">
      <c r="A47" s="23">
        <v>2004</v>
      </c>
      <c r="C47" s="35">
        <f>UNEP_2017!G49</f>
        <v>0.94379999999999986</v>
      </c>
      <c r="D47" s="23" t="s">
        <v>104</v>
      </c>
      <c r="F47" s="35">
        <f>C47*Lodewyks_2016!$D$20</f>
        <v>0.32062950562499987</v>
      </c>
      <c r="G47" s="35"/>
      <c r="H47" s="23" t="s">
        <v>123</v>
      </c>
    </row>
    <row r="48" spans="1:8">
      <c r="A48" s="23">
        <v>2005</v>
      </c>
      <c r="C48" s="35">
        <f>UNEP_2017!G50</f>
        <v>0.94499999999999984</v>
      </c>
      <c r="D48" s="23" t="s">
        <v>104</v>
      </c>
      <c r="F48" s="35">
        <f>C48*Lodewyks_2016!$D$20</f>
        <v>0.32103717187499986</v>
      </c>
      <c r="G48" s="35"/>
      <c r="H48" s="23" t="s">
        <v>123</v>
      </c>
    </row>
    <row r="49" spans="1:19">
      <c r="A49" s="23">
        <v>2006</v>
      </c>
      <c r="C49" s="35">
        <f>UNEP_2017!G51</f>
        <v>0.94619999999999982</v>
      </c>
      <c r="D49" s="23" t="s">
        <v>104</v>
      </c>
      <c r="F49" s="35">
        <f>C49*Lodewyks_2016!$D$20</f>
        <v>0.32144483812499985</v>
      </c>
      <c r="G49" s="35"/>
      <c r="H49" s="23" t="s">
        <v>123</v>
      </c>
    </row>
    <row r="50" spans="1:19">
      <c r="A50" s="23">
        <v>2007</v>
      </c>
      <c r="C50" s="35">
        <f>UNEP_2017!G52</f>
        <v>0.9473999999999998</v>
      </c>
      <c r="D50" s="23" t="s">
        <v>104</v>
      </c>
      <c r="F50" s="35">
        <f>C50*Lodewyks_2016!$D$20</f>
        <v>0.32185250437499985</v>
      </c>
      <c r="G50" s="35"/>
      <c r="H50" s="23" t="s">
        <v>123</v>
      </c>
    </row>
    <row r="51" spans="1:19">
      <c r="A51" s="23">
        <v>2008</v>
      </c>
      <c r="C51" s="35">
        <f>UNEP_2017!G53</f>
        <v>0.94859999999999978</v>
      </c>
      <c r="D51" s="23" t="s">
        <v>104</v>
      </c>
      <c r="F51" s="35">
        <f>C51*Lodewyks_2016!$D$20</f>
        <v>0.32226017062499984</v>
      </c>
      <c r="G51" s="35"/>
      <c r="H51" s="23" t="s">
        <v>123</v>
      </c>
    </row>
    <row r="52" spans="1:19">
      <c r="A52" s="23">
        <v>2009</v>
      </c>
      <c r="C52" s="35">
        <f>UNEP_2017!G54</f>
        <v>0.94979999999999976</v>
      </c>
      <c r="D52" s="23" t="s">
        <v>104</v>
      </c>
      <c r="F52" s="35">
        <f>C52*Lodewyks_2016!$D$20</f>
        <v>0.32266783687499984</v>
      </c>
      <c r="G52" s="35"/>
      <c r="H52" s="23" t="s">
        <v>123</v>
      </c>
    </row>
    <row r="53" spans="1:19">
      <c r="A53" s="23">
        <v>2010</v>
      </c>
      <c r="C53" s="35">
        <f>UNEP_2017!G55</f>
        <v>0.95099999999999996</v>
      </c>
      <c r="D53" s="23" t="s">
        <v>104</v>
      </c>
      <c r="F53" s="35">
        <f>C53*Lodewyks_2016!$D$20</f>
        <v>0.32307550312499989</v>
      </c>
      <c r="G53" s="35"/>
      <c r="H53" s="23" t="s">
        <v>123</v>
      </c>
    </row>
    <row r="54" spans="1:19">
      <c r="A54" s="23">
        <v>2011</v>
      </c>
      <c r="C54" s="35">
        <f>UNEP_2017!G56</f>
        <v>0.95333333333333325</v>
      </c>
      <c r="D54" s="23" t="s">
        <v>104</v>
      </c>
      <c r="F54" s="35">
        <f>C54*Lodewyks_2016!$D$20</f>
        <v>0.32386818749999985</v>
      </c>
      <c r="G54" s="35"/>
      <c r="H54" s="23" t="s">
        <v>123</v>
      </c>
    </row>
    <row r="55" spans="1:19">
      <c r="A55" s="23">
        <v>2012</v>
      </c>
      <c r="C55" s="35">
        <f>UNEP_2017!G57</f>
        <v>0.95566666666666655</v>
      </c>
      <c r="D55" s="23" t="s">
        <v>104</v>
      </c>
      <c r="F55" s="35">
        <f>C55*Lodewyks_2016!$D$20</f>
        <v>0.32466087187499987</v>
      </c>
      <c r="G55" s="35"/>
      <c r="H55" s="23" t="s">
        <v>123</v>
      </c>
    </row>
    <row r="56" spans="1:19">
      <c r="A56" s="23">
        <v>2013</v>
      </c>
      <c r="C56" s="35">
        <f>UNEP_2017!G58</f>
        <v>0.95799999999999996</v>
      </c>
      <c r="D56" s="23" t="s">
        <v>104</v>
      </c>
      <c r="F56" s="35">
        <f>C56*Lodewyks_2016!$D$20</f>
        <v>0.32545355624999989</v>
      </c>
      <c r="G56" s="35"/>
      <c r="H56" s="23" t="s">
        <v>123</v>
      </c>
    </row>
    <row r="57" spans="1:19">
      <c r="A57" s="23">
        <v>2014</v>
      </c>
      <c r="C57" s="35">
        <f>UNEP_2017!G59</f>
        <v>0.96033333333333326</v>
      </c>
      <c r="D57" s="23" t="s">
        <v>104</v>
      </c>
      <c r="F57" s="35">
        <f>C57*Lodewyks_2016!$D$20</f>
        <v>0.32624624062499985</v>
      </c>
      <c r="G57" s="35"/>
      <c r="H57" s="23" t="s">
        <v>123</v>
      </c>
    </row>
    <row r="58" spans="1:19">
      <c r="A58" s="23">
        <v>2015</v>
      </c>
      <c r="C58" s="35">
        <f>UNEP_2017!G60</f>
        <v>0.96266666666666678</v>
      </c>
      <c r="D58" s="23" t="s">
        <v>104</v>
      </c>
      <c r="F58" s="35">
        <f>C58*Lodewyks_2016!$D$20</f>
        <v>0.32703892499999992</v>
      </c>
      <c r="G58" s="35"/>
      <c r="H58" s="23" t="s">
        <v>123</v>
      </c>
    </row>
    <row r="59" spans="1:19">
      <c r="A59" s="23">
        <v>2016</v>
      </c>
      <c r="C59" s="35">
        <f>UNEP_2017!G61</f>
        <v>0.96499999999999986</v>
      </c>
      <c r="D59" s="23" t="s">
        <v>104</v>
      </c>
      <c r="F59" s="35">
        <f>C59*Lodewyks_2016!$D$20</f>
        <v>0.32783160937499983</v>
      </c>
      <c r="G59" s="35"/>
      <c r="H59" s="23" t="s">
        <v>123</v>
      </c>
    </row>
    <row r="60" spans="1:19">
      <c r="A60" s="23">
        <v>2017</v>
      </c>
      <c r="C60" s="35">
        <f>UNEP_2017!G62</f>
        <v>0.96733333333333338</v>
      </c>
      <c r="D60" s="23" t="s">
        <v>104</v>
      </c>
      <c r="F60" s="35">
        <f>C60*Lodewyks_2016!$D$20</f>
        <v>0.32862429374999991</v>
      </c>
      <c r="G60" s="35"/>
      <c r="H60" s="23" t="s">
        <v>123</v>
      </c>
    </row>
    <row r="61" spans="1:19">
      <c r="A61" s="23">
        <v>2018</v>
      </c>
      <c r="C61" s="35">
        <f>UNEP_2017!G63</f>
        <v>0.9696666666666669</v>
      </c>
      <c r="D61" s="23" t="s">
        <v>104</v>
      </c>
      <c r="F61" s="35">
        <f>C61*Lodewyks_2016!$D$20</f>
        <v>0.32941697812499998</v>
      </c>
      <c r="G61" s="35"/>
      <c r="H61" s="23" t="s">
        <v>123</v>
      </c>
      <c r="J61" s="35"/>
      <c r="K61" s="35"/>
      <c r="N61" s="35"/>
      <c r="O61" s="35"/>
      <c r="R61" s="35"/>
      <c r="S61" s="35"/>
    </row>
    <row r="62" spans="1:19">
      <c r="A62" s="23">
        <v>2019</v>
      </c>
      <c r="C62" s="35">
        <f>UNEP_2017!G64</f>
        <v>0.97199999999999998</v>
      </c>
      <c r="D62" s="23" t="s">
        <v>104</v>
      </c>
      <c r="F62" s="35">
        <f>C62*Lodewyks_2016!$D$20</f>
        <v>0.33020966249999989</v>
      </c>
      <c r="G62" s="35"/>
      <c r="H62" s="23" t="s">
        <v>123</v>
      </c>
    </row>
    <row r="63" spans="1:19">
      <c r="A63" s="23">
        <v>2020</v>
      </c>
      <c r="C63" s="35">
        <f>UNEP_2017!G65</f>
        <v>0.9743333333333335</v>
      </c>
      <c r="D63" s="23" t="s">
        <v>104</v>
      </c>
      <c r="F63" s="35">
        <f>C63*Lodewyks_2016!$D$20</f>
        <v>0.33100234687499996</v>
      </c>
      <c r="G63" s="35"/>
      <c r="H63" s="23" t="s">
        <v>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F21"/>
  <sheetViews>
    <sheetView zoomScale="80" zoomScaleNormal="80" workbookViewId="0">
      <selection activeCell="D48" sqref="D48"/>
    </sheetView>
  </sheetViews>
  <sheetFormatPr defaultRowHeight="13.2"/>
  <cols>
    <col min="1" max="1" width="11.5546875" customWidth="1"/>
    <col min="2" max="2" width="40.33203125" customWidth="1"/>
    <col min="3" max="3" width="13" customWidth="1"/>
    <col min="4" max="4" width="29.109375" customWidth="1"/>
    <col min="5" max="5" width="30" customWidth="1"/>
    <col min="6" max="6" width="23.5546875" customWidth="1"/>
  </cols>
  <sheetData>
    <row r="1" spans="1:6">
      <c r="A1" t="s">
        <v>84</v>
      </c>
    </row>
    <row r="2" spans="1:6">
      <c r="A2" s="10" t="s">
        <v>85</v>
      </c>
    </row>
    <row r="5" spans="1:6">
      <c r="A5" s="3" t="s">
        <v>86</v>
      </c>
      <c r="B5" s="3" t="s">
        <v>0</v>
      </c>
      <c r="C5" s="3" t="s">
        <v>87</v>
      </c>
      <c r="D5" s="3" t="s">
        <v>1</v>
      </c>
      <c r="E5" s="3" t="s">
        <v>2</v>
      </c>
      <c r="F5" s="3" t="s">
        <v>3</v>
      </c>
    </row>
    <row r="6" spans="1:6">
      <c r="A6" s="13">
        <v>2015</v>
      </c>
      <c r="B6" s="2" t="s">
        <v>88</v>
      </c>
      <c r="C6" s="2" t="s">
        <v>89</v>
      </c>
      <c r="D6" s="14">
        <f>(E6*E6+F6*F6)/(E6+F6)</f>
        <v>24.854566744730676</v>
      </c>
      <c r="E6" s="13">
        <v>12.7</v>
      </c>
      <c r="F6" s="13">
        <v>30</v>
      </c>
    </row>
    <row r="7" spans="1:6">
      <c r="A7" s="13">
        <v>2015</v>
      </c>
      <c r="B7" s="2" t="s">
        <v>4</v>
      </c>
      <c r="C7" s="2" t="s">
        <v>90</v>
      </c>
      <c r="D7" s="15">
        <f>(E7*E7+F7*F7)/(E7+F7)</f>
        <v>0.32692307692307693</v>
      </c>
      <c r="E7" s="4">
        <v>0.3</v>
      </c>
      <c r="F7" s="4">
        <v>0.35</v>
      </c>
    </row>
    <row r="8" spans="1:6">
      <c r="A8" s="13">
        <v>2015</v>
      </c>
      <c r="B8" s="2" t="s">
        <v>5</v>
      </c>
      <c r="C8" s="2" t="s">
        <v>90</v>
      </c>
      <c r="D8" s="15">
        <f t="shared" ref="D8:D10" si="0">(E8*E8+F8*F8)/(E8+F8)</f>
        <v>0.80312499999999987</v>
      </c>
      <c r="E8" s="4">
        <v>0.75</v>
      </c>
      <c r="F8" s="4">
        <v>0.85</v>
      </c>
    </row>
    <row r="9" spans="1:6">
      <c r="A9" s="13">
        <v>2015</v>
      </c>
      <c r="B9" s="2" t="s">
        <v>91</v>
      </c>
      <c r="C9" s="2" t="s">
        <v>90</v>
      </c>
      <c r="D9" s="15">
        <f t="shared" si="0"/>
        <v>0.45</v>
      </c>
      <c r="E9" s="4">
        <v>0.27</v>
      </c>
      <c r="F9" s="4">
        <v>0.54</v>
      </c>
    </row>
    <row r="10" spans="1:6">
      <c r="A10" s="13">
        <v>2015</v>
      </c>
      <c r="B10" s="16" t="s">
        <v>92</v>
      </c>
      <c r="C10" s="16" t="s">
        <v>90</v>
      </c>
      <c r="D10" s="17">
        <f t="shared" si="0"/>
        <v>0.94</v>
      </c>
      <c r="E10" s="18">
        <v>0.94</v>
      </c>
      <c r="F10" s="18">
        <v>0.94</v>
      </c>
    </row>
    <row r="11" spans="1:6">
      <c r="A11" s="13"/>
      <c r="B11" s="19" t="s">
        <v>93</v>
      </c>
      <c r="C11" s="2" t="s">
        <v>90</v>
      </c>
      <c r="D11" s="20">
        <f>D8*D9*D10</f>
        <v>0.3397218749999999</v>
      </c>
      <c r="E11" s="4"/>
      <c r="F11" s="4"/>
    </row>
    <row r="12" spans="1:6">
      <c r="B12" s="19" t="s">
        <v>94</v>
      </c>
      <c r="C12" s="19" t="s">
        <v>90</v>
      </c>
      <c r="D12" s="21">
        <f>D7*D8*D9*D10</f>
        <v>0.11106292067307691</v>
      </c>
      <c r="E12" s="21">
        <f t="shared" ref="E12:F12" si="1">E7*E8*E9*E10</f>
        <v>5.7104999999999996E-2</v>
      </c>
      <c r="F12" s="21">
        <f t="shared" si="1"/>
        <v>0.15101100000000001</v>
      </c>
    </row>
    <row r="13" spans="1:6">
      <c r="B13" s="2"/>
      <c r="C13" s="2"/>
      <c r="D13" s="2"/>
      <c r="E13" s="2"/>
      <c r="F13" s="2"/>
    </row>
    <row r="14" spans="1:6">
      <c r="A14" s="3" t="s">
        <v>86</v>
      </c>
      <c r="B14" s="3" t="s">
        <v>6</v>
      </c>
      <c r="C14" s="3" t="s">
        <v>87</v>
      </c>
      <c r="D14" s="3" t="s">
        <v>1</v>
      </c>
      <c r="E14" s="3" t="s">
        <v>2</v>
      </c>
      <c r="F14" s="3" t="s">
        <v>3</v>
      </c>
    </row>
    <row r="15" spans="1:6">
      <c r="A15" s="13">
        <v>2015</v>
      </c>
      <c r="B15" s="2" t="s">
        <v>88</v>
      </c>
      <c r="C15" s="2" t="s">
        <v>89</v>
      </c>
      <c r="D15" s="14">
        <f>(E15*E15+F15*F15)/(E15+F15)</f>
        <v>24.854566744730676</v>
      </c>
      <c r="E15" s="13">
        <v>12.7</v>
      </c>
      <c r="F15" s="13">
        <v>30</v>
      </c>
    </row>
    <row r="16" spans="1:6">
      <c r="A16" s="13">
        <v>2015</v>
      </c>
      <c r="B16" s="2" t="s">
        <v>7</v>
      </c>
      <c r="C16" s="2" t="s">
        <v>90</v>
      </c>
      <c r="D16" s="15">
        <f t="shared" ref="D16:D19" si="2">(E16*E16+F16*F16)/(E16+F16)</f>
        <v>0.9</v>
      </c>
      <c r="E16" s="4">
        <v>0.9</v>
      </c>
      <c r="F16" s="4">
        <v>0.9</v>
      </c>
    </row>
    <row r="17" spans="1:6">
      <c r="A17" s="13">
        <v>2015</v>
      </c>
      <c r="B17" s="2" t="s">
        <v>5</v>
      </c>
      <c r="C17" s="2" t="s">
        <v>90</v>
      </c>
      <c r="D17" s="15">
        <f t="shared" si="2"/>
        <v>0.80312499999999987</v>
      </c>
      <c r="E17" s="4">
        <v>0.75</v>
      </c>
      <c r="F17" s="4">
        <v>0.85</v>
      </c>
    </row>
    <row r="18" spans="1:6">
      <c r="A18" s="13">
        <v>2015</v>
      </c>
      <c r="B18" s="2" t="s">
        <v>91</v>
      </c>
      <c r="C18" s="2" t="s">
        <v>90</v>
      </c>
      <c r="D18" s="15">
        <f t="shared" si="2"/>
        <v>0.45</v>
      </c>
      <c r="E18" s="4">
        <v>0.27</v>
      </c>
      <c r="F18" s="4">
        <v>0.54</v>
      </c>
    </row>
    <row r="19" spans="1:6">
      <c r="A19" s="13">
        <v>2015</v>
      </c>
      <c r="B19" s="16" t="s">
        <v>92</v>
      </c>
      <c r="C19" s="16" t="s">
        <v>90</v>
      </c>
      <c r="D19" s="17">
        <f t="shared" si="2"/>
        <v>0.94</v>
      </c>
      <c r="E19" s="18">
        <v>0.94</v>
      </c>
      <c r="F19" s="18">
        <v>0.94</v>
      </c>
    </row>
    <row r="20" spans="1:6">
      <c r="A20" s="13"/>
      <c r="B20" s="19" t="s">
        <v>93</v>
      </c>
      <c r="C20" s="2" t="s">
        <v>90</v>
      </c>
      <c r="D20" s="20">
        <f>D17*D18*D19</f>
        <v>0.3397218749999999</v>
      </c>
      <c r="E20" s="4"/>
      <c r="F20" s="4"/>
    </row>
    <row r="21" spans="1:6">
      <c r="A21" s="2"/>
      <c r="B21" s="19" t="s">
        <v>94</v>
      </c>
      <c r="C21" s="22" t="s">
        <v>90</v>
      </c>
      <c r="D21" s="21">
        <f>D16*D17*D18*D19</f>
        <v>0.30574968749999992</v>
      </c>
      <c r="E21" s="21">
        <f t="shared" ref="E21:F21" si="3">E16*E17*E18*E19</f>
        <v>0.17131500000000002</v>
      </c>
      <c r="F21" s="21">
        <f t="shared" si="3"/>
        <v>0.38831399999999999</v>
      </c>
    </row>
  </sheetData>
  <hyperlinks>
    <hyperlink ref="A2" r:id="rId1" xr:uid="{00000000-0004-0000-0400-000000000000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H65"/>
  <sheetViews>
    <sheetView zoomScale="80" zoomScaleNormal="80" workbookViewId="0">
      <selection activeCell="K20" sqref="K20"/>
    </sheetView>
  </sheetViews>
  <sheetFormatPr defaultColWidth="9.109375" defaultRowHeight="14.4"/>
  <cols>
    <col min="1" max="1" width="9.109375" style="9"/>
    <col min="2" max="2" width="22" style="9" bestFit="1" customWidth="1"/>
    <col min="3" max="5" width="9.109375" style="9"/>
    <col min="6" max="6" width="22" style="9" bestFit="1" customWidth="1"/>
    <col min="7" max="7" width="9.109375" style="9"/>
    <col min="8" max="8" width="13.5546875" style="9" bestFit="1" customWidth="1"/>
    <col min="9" max="16384" width="9.109375" style="9"/>
  </cols>
  <sheetData>
    <row r="1" spans="1:8">
      <c r="A1" s="9" t="s">
        <v>98</v>
      </c>
    </row>
    <row r="2" spans="1:8">
      <c r="A2" s="36" t="s">
        <v>99</v>
      </c>
    </row>
    <row r="3" spans="1:8">
      <c r="A3" s="37" t="s">
        <v>100</v>
      </c>
    </row>
    <row r="4" spans="1:8">
      <c r="A4" s="38" t="s">
        <v>86</v>
      </c>
      <c r="B4" s="38" t="s">
        <v>16</v>
      </c>
      <c r="C4" s="38" t="s">
        <v>101</v>
      </c>
      <c r="E4" s="38" t="s">
        <v>86</v>
      </c>
      <c r="F4" s="38" t="s">
        <v>16</v>
      </c>
      <c r="G4" s="38" t="s">
        <v>101</v>
      </c>
      <c r="H4" s="38" t="s">
        <v>102</v>
      </c>
    </row>
    <row r="5" spans="1:8">
      <c r="A5" s="8">
        <v>1960</v>
      </c>
      <c r="B5" s="8" t="s">
        <v>103</v>
      </c>
      <c r="C5" s="8">
        <v>0.88</v>
      </c>
      <c r="E5" s="8">
        <v>1960</v>
      </c>
      <c r="F5" s="8" t="s">
        <v>103</v>
      </c>
      <c r="G5" s="8">
        <f>C5</f>
        <v>0.88</v>
      </c>
      <c r="H5" s="8" t="s">
        <v>104</v>
      </c>
    </row>
    <row r="6" spans="1:8">
      <c r="A6" s="8">
        <v>1980</v>
      </c>
      <c r="B6" s="8" t="s">
        <v>103</v>
      </c>
      <c r="C6" s="8">
        <v>0.9</v>
      </c>
      <c r="E6" s="8">
        <v>1961</v>
      </c>
      <c r="F6" s="8" t="s">
        <v>103</v>
      </c>
      <c r="G6" s="39">
        <f t="shared" ref="G6:G24" si="0">G5+(($G$25-$G$5)/($E$25-$E$5))</f>
        <v>0.88100000000000001</v>
      </c>
      <c r="H6" s="39" t="s">
        <v>105</v>
      </c>
    </row>
    <row r="7" spans="1:8">
      <c r="A7" s="8">
        <v>1990</v>
      </c>
      <c r="B7" s="8" t="s">
        <v>103</v>
      </c>
      <c r="C7" s="8">
        <v>0.90200000000000002</v>
      </c>
      <c r="E7" s="8">
        <v>1962</v>
      </c>
      <c r="F7" s="8" t="s">
        <v>103</v>
      </c>
      <c r="G7" s="39">
        <f t="shared" si="0"/>
        <v>0.88200000000000001</v>
      </c>
      <c r="H7" s="39" t="s">
        <v>105</v>
      </c>
    </row>
    <row r="8" spans="1:8">
      <c r="A8" s="8">
        <v>2000</v>
      </c>
      <c r="B8" s="8" t="s">
        <v>103</v>
      </c>
      <c r="C8" s="8">
        <v>0.93899999999999995</v>
      </c>
      <c r="E8" s="8">
        <v>1963</v>
      </c>
      <c r="F8" s="8" t="s">
        <v>103</v>
      </c>
      <c r="G8" s="39">
        <f t="shared" si="0"/>
        <v>0.88300000000000001</v>
      </c>
      <c r="H8" s="39" t="s">
        <v>105</v>
      </c>
    </row>
    <row r="9" spans="1:8">
      <c r="A9" s="8">
        <v>2010</v>
      </c>
      <c r="B9" s="8" t="s">
        <v>103</v>
      </c>
      <c r="C9" s="8">
        <v>0.95099999999999996</v>
      </c>
      <c r="E9" s="8">
        <v>1964</v>
      </c>
      <c r="F9" s="8" t="s">
        <v>103</v>
      </c>
      <c r="G9" s="39">
        <f t="shared" si="0"/>
        <v>0.88400000000000001</v>
      </c>
      <c r="H9" s="39" t="s">
        <v>105</v>
      </c>
    </row>
    <row r="10" spans="1:8">
      <c r="A10" s="8">
        <v>2013</v>
      </c>
      <c r="B10" s="8" t="s">
        <v>103</v>
      </c>
      <c r="C10" s="8">
        <v>0.95799999999999996</v>
      </c>
      <c r="E10" s="8">
        <v>1965</v>
      </c>
      <c r="F10" s="8" t="s">
        <v>103</v>
      </c>
      <c r="G10" s="39">
        <f t="shared" si="0"/>
        <v>0.88500000000000001</v>
      </c>
      <c r="H10" s="39" t="s">
        <v>105</v>
      </c>
    </row>
    <row r="11" spans="1:8">
      <c r="E11" s="8">
        <v>1966</v>
      </c>
      <c r="F11" s="8" t="s">
        <v>103</v>
      </c>
      <c r="G11" s="39">
        <f t="shared" si="0"/>
        <v>0.88600000000000001</v>
      </c>
      <c r="H11" s="39" t="s">
        <v>105</v>
      </c>
    </row>
    <row r="12" spans="1:8">
      <c r="E12" s="8">
        <v>1967</v>
      </c>
      <c r="F12" s="8" t="s">
        <v>103</v>
      </c>
      <c r="G12" s="39">
        <f t="shared" si="0"/>
        <v>0.88700000000000001</v>
      </c>
      <c r="H12" s="39" t="s">
        <v>105</v>
      </c>
    </row>
    <row r="13" spans="1:8">
      <c r="E13" s="8">
        <v>1968</v>
      </c>
      <c r="F13" s="8" t="s">
        <v>103</v>
      </c>
      <c r="G13" s="39">
        <f t="shared" si="0"/>
        <v>0.88800000000000001</v>
      </c>
      <c r="H13" s="39" t="s">
        <v>105</v>
      </c>
    </row>
    <row r="14" spans="1:8">
      <c r="E14" s="8">
        <v>1969</v>
      </c>
      <c r="F14" s="8" t="s">
        <v>103</v>
      </c>
      <c r="G14" s="39">
        <f t="shared" si="0"/>
        <v>0.88900000000000001</v>
      </c>
      <c r="H14" s="39" t="s">
        <v>105</v>
      </c>
    </row>
    <row r="15" spans="1:8">
      <c r="E15" s="8">
        <v>1970</v>
      </c>
      <c r="F15" s="8" t="s">
        <v>103</v>
      </c>
      <c r="G15" s="39">
        <f t="shared" si="0"/>
        <v>0.89</v>
      </c>
      <c r="H15" s="39" t="s">
        <v>105</v>
      </c>
    </row>
    <row r="16" spans="1:8">
      <c r="E16" s="8">
        <v>1971</v>
      </c>
      <c r="F16" s="8" t="s">
        <v>103</v>
      </c>
      <c r="G16" s="39">
        <f t="shared" si="0"/>
        <v>0.89100000000000001</v>
      </c>
      <c r="H16" s="39" t="s">
        <v>105</v>
      </c>
    </row>
    <row r="17" spans="5:8">
      <c r="E17" s="8">
        <v>1972</v>
      </c>
      <c r="F17" s="8" t="s">
        <v>103</v>
      </c>
      <c r="G17" s="39">
        <f t="shared" si="0"/>
        <v>0.89200000000000002</v>
      </c>
      <c r="H17" s="39" t="s">
        <v>105</v>
      </c>
    </row>
    <row r="18" spans="5:8">
      <c r="E18" s="8">
        <v>1973</v>
      </c>
      <c r="F18" s="8" t="s">
        <v>103</v>
      </c>
      <c r="G18" s="39">
        <f t="shared" si="0"/>
        <v>0.89300000000000002</v>
      </c>
      <c r="H18" s="39" t="s">
        <v>105</v>
      </c>
    </row>
    <row r="19" spans="5:8">
      <c r="E19" s="8">
        <v>1974</v>
      </c>
      <c r="F19" s="8" t="s">
        <v>103</v>
      </c>
      <c r="G19" s="39">
        <f t="shared" si="0"/>
        <v>0.89400000000000002</v>
      </c>
      <c r="H19" s="39" t="s">
        <v>105</v>
      </c>
    </row>
    <row r="20" spans="5:8">
      <c r="E20" s="8">
        <v>1975</v>
      </c>
      <c r="F20" s="8" t="s">
        <v>103</v>
      </c>
      <c r="G20" s="39">
        <f t="shared" si="0"/>
        <v>0.89500000000000002</v>
      </c>
      <c r="H20" s="39" t="s">
        <v>105</v>
      </c>
    </row>
    <row r="21" spans="5:8">
      <c r="E21" s="8">
        <v>1976</v>
      </c>
      <c r="F21" s="8" t="s">
        <v>103</v>
      </c>
      <c r="G21" s="39">
        <f t="shared" si="0"/>
        <v>0.89600000000000002</v>
      </c>
      <c r="H21" s="39" t="s">
        <v>105</v>
      </c>
    </row>
    <row r="22" spans="5:8">
      <c r="E22" s="8">
        <v>1977</v>
      </c>
      <c r="F22" s="8" t="s">
        <v>103</v>
      </c>
      <c r="G22" s="39">
        <f t="shared" si="0"/>
        <v>0.89700000000000002</v>
      </c>
      <c r="H22" s="39" t="s">
        <v>105</v>
      </c>
    </row>
    <row r="23" spans="5:8">
      <c r="E23" s="8">
        <v>1978</v>
      </c>
      <c r="F23" s="8" t="s">
        <v>103</v>
      </c>
      <c r="G23" s="39">
        <f t="shared" si="0"/>
        <v>0.89800000000000002</v>
      </c>
      <c r="H23" s="39" t="s">
        <v>105</v>
      </c>
    </row>
    <row r="24" spans="5:8">
      <c r="E24" s="8">
        <v>1979</v>
      </c>
      <c r="F24" s="8" t="s">
        <v>103</v>
      </c>
      <c r="G24" s="39">
        <f t="shared" si="0"/>
        <v>0.89900000000000002</v>
      </c>
      <c r="H24" s="39" t="s">
        <v>105</v>
      </c>
    </row>
    <row r="25" spans="5:8">
      <c r="E25" s="8">
        <v>1980</v>
      </c>
      <c r="F25" s="8" t="s">
        <v>103</v>
      </c>
      <c r="G25" s="8">
        <f>C6</f>
        <v>0.9</v>
      </c>
      <c r="H25" s="8" t="s">
        <v>104</v>
      </c>
    </row>
    <row r="26" spans="5:8">
      <c r="E26" s="8">
        <v>1981</v>
      </c>
      <c r="F26" s="8" t="s">
        <v>103</v>
      </c>
      <c r="G26" s="39">
        <f t="shared" ref="G26:G34" si="1">G25+(($G$35-$G$25)/($E$35-$E$25))</f>
        <v>0.9002</v>
      </c>
      <c r="H26" s="39" t="s">
        <v>105</v>
      </c>
    </row>
    <row r="27" spans="5:8">
      <c r="E27" s="8">
        <v>1982</v>
      </c>
      <c r="F27" s="8" t="s">
        <v>103</v>
      </c>
      <c r="G27" s="39">
        <f t="shared" si="1"/>
        <v>0.90039999999999998</v>
      </c>
      <c r="H27" s="39" t="s">
        <v>105</v>
      </c>
    </row>
    <row r="28" spans="5:8">
      <c r="E28" s="8">
        <v>1983</v>
      </c>
      <c r="F28" s="8" t="s">
        <v>103</v>
      </c>
      <c r="G28" s="39">
        <f t="shared" si="1"/>
        <v>0.90059999999999996</v>
      </c>
      <c r="H28" s="39" t="s">
        <v>105</v>
      </c>
    </row>
    <row r="29" spans="5:8">
      <c r="E29" s="8">
        <v>1984</v>
      </c>
      <c r="F29" s="8" t="s">
        <v>103</v>
      </c>
      <c r="G29" s="39">
        <f t="shared" si="1"/>
        <v>0.90079999999999993</v>
      </c>
      <c r="H29" s="39" t="s">
        <v>105</v>
      </c>
    </row>
    <row r="30" spans="5:8">
      <c r="E30" s="8">
        <v>1985</v>
      </c>
      <c r="F30" s="8" t="s">
        <v>103</v>
      </c>
      <c r="G30" s="39">
        <f t="shared" si="1"/>
        <v>0.90099999999999991</v>
      </c>
      <c r="H30" s="39" t="s">
        <v>105</v>
      </c>
    </row>
    <row r="31" spans="5:8">
      <c r="E31" s="8">
        <v>1986</v>
      </c>
      <c r="F31" s="8" t="s">
        <v>103</v>
      </c>
      <c r="G31" s="39">
        <f t="shared" si="1"/>
        <v>0.90119999999999989</v>
      </c>
      <c r="H31" s="39" t="s">
        <v>105</v>
      </c>
    </row>
    <row r="32" spans="5:8">
      <c r="E32" s="8">
        <v>1987</v>
      </c>
      <c r="F32" s="8" t="s">
        <v>103</v>
      </c>
      <c r="G32" s="39">
        <f t="shared" si="1"/>
        <v>0.90139999999999987</v>
      </c>
      <c r="H32" s="39" t="s">
        <v>105</v>
      </c>
    </row>
    <row r="33" spans="5:8">
      <c r="E33" s="8">
        <v>1988</v>
      </c>
      <c r="F33" s="8" t="s">
        <v>103</v>
      </c>
      <c r="G33" s="39">
        <f t="shared" si="1"/>
        <v>0.90159999999999985</v>
      </c>
      <c r="H33" s="39" t="s">
        <v>105</v>
      </c>
    </row>
    <row r="34" spans="5:8">
      <c r="E34" s="8">
        <v>1989</v>
      </c>
      <c r="F34" s="8" t="s">
        <v>103</v>
      </c>
      <c r="G34" s="39">
        <f t="shared" si="1"/>
        <v>0.90179999999999982</v>
      </c>
      <c r="H34" s="39" t="s">
        <v>105</v>
      </c>
    </row>
    <row r="35" spans="5:8">
      <c r="E35" s="8">
        <v>1990</v>
      </c>
      <c r="F35" s="8" t="s">
        <v>103</v>
      </c>
      <c r="G35" s="8">
        <f>C7</f>
        <v>0.90200000000000002</v>
      </c>
      <c r="H35" s="8" t="s">
        <v>104</v>
      </c>
    </row>
    <row r="36" spans="5:8">
      <c r="E36" s="8">
        <v>1991</v>
      </c>
      <c r="F36" s="8" t="s">
        <v>103</v>
      </c>
      <c r="G36" s="39">
        <f t="shared" ref="G36:G44" si="2">G35+(($G$45-$G$35)/($E$45-$E$35))</f>
        <v>0.90570000000000006</v>
      </c>
      <c r="H36" s="39" t="s">
        <v>105</v>
      </c>
    </row>
    <row r="37" spans="5:8">
      <c r="E37" s="8">
        <v>1992</v>
      </c>
      <c r="F37" s="8" t="s">
        <v>103</v>
      </c>
      <c r="G37" s="39">
        <f t="shared" si="2"/>
        <v>0.9094000000000001</v>
      </c>
      <c r="H37" s="39" t="s">
        <v>105</v>
      </c>
    </row>
    <row r="38" spans="5:8">
      <c r="E38" s="8">
        <v>1993</v>
      </c>
      <c r="F38" s="8" t="s">
        <v>103</v>
      </c>
      <c r="G38" s="39">
        <f t="shared" si="2"/>
        <v>0.91310000000000013</v>
      </c>
      <c r="H38" s="39" t="s">
        <v>105</v>
      </c>
    </row>
    <row r="39" spans="5:8">
      <c r="E39" s="8">
        <v>1994</v>
      </c>
      <c r="F39" s="8" t="s">
        <v>103</v>
      </c>
      <c r="G39" s="39">
        <f t="shared" si="2"/>
        <v>0.91680000000000017</v>
      </c>
      <c r="H39" s="39" t="s">
        <v>105</v>
      </c>
    </row>
    <row r="40" spans="5:8">
      <c r="E40" s="8">
        <v>1995</v>
      </c>
      <c r="F40" s="8" t="s">
        <v>103</v>
      </c>
      <c r="G40" s="39">
        <f t="shared" si="2"/>
        <v>0.92050000000000021</v>
      </c>
      <c r="H40" s="39" t="s">
        <v>105</v>
      </c>
    </row>
    <row r="41" spans="5:8">
      <c r="E41" s="8">
        <v>1996</v>
      </c>
      <c r="F41" s="8" t="s">
        <v>103</v>
      </c>
      <c r="G41" s="39">
        <f t="shared" si="2"/>
        <v>0.92420000000000024</v>
      </c>
      <c r="H41" s="39" t="s">
        <v>105</v>
      </c>
    </row>
    <row r="42" spans="5:8">
      <c r="E42" s="8">
        <v>1997</v>
      </c>
      <c r="F42" s="8" t="s">
        <v>103</v>
      </c>
      <c r="G42" s="39">
        <f t="shared" si="2"/>
        <v>0.92790000000000028</v>
      </c>
      <c r="H42" s="39" t="s">
        <v>105</v>
      </c>
    </row>
    <row r="43" spans="5:8">
      <c r="E43" s="8">
        <v>1998</v>
      </c>
      <c r="F43" s="8" t="s">
        <v>103</v>
      </c>
      <c r="G43" s="39">
        <f t="shared" si="2"/>
        <v>0.93160000000000032</v>
      </c>
      <c r="H43" s="39" t="s">
        <v>105</v>
      </c>
    </row>
    <row r="44" spans="5:8">
      <c r="E44" s="8">
        <v>1999</v>
      </c>
      <c r="F44" s="8" t="s">
        <v>103</v>
      </c>
      <c r="G44" s="39">
        <f t="shared" si="2"/>
        <v>0.93530000000000035</v>
      </c>
      <c r="H44" s="39" t="s">
        <v>105</v>
      </c>
    </row>
    <row r="45" spans="5:8">
      <c r="E45" s="8">
        <v>2000</v>
      </c>
      <c r="F45" s="8" t="s">
        <v>103</v>
      </c>
      <c r="G45" s="8">
        <f>C8</f>
        <v>0.93899999999999995</v>
      </c>
      <c r="H45" s="8" t="s">
        <v>104</v>
      </c>
    </row>
    <row r="46" spans="5:8">
      <c r="E46" s="8">
        <v>2001</v>
      </c>
      <c r="F46" s="8" t="s">
        <v>103</v>
      </c>
      <c r="G46" s="39">
        <f t="shared" ref="G46:G54" si="3">G45+(($G$55-$G$45)/($E$55-$E$45))</f>
        <v>0.94019999999999992</v>
      </c>
      <c r="H46" s="39" t="s">
        <v>105</v>
      </c>
    </row>
    <row r="47" spans="5:8">
      <c r="E47" s="8">
        <v>2002</v>
      </c>
      <c r="F47" s="8" t="s">
        <v>103</v>
      </c>
      <c r="G47" s="39">
        <f t="shared" si="3"/>
        <v>0.9413999999999999</v>
      </c>
      <c r="H47" s="39" t="s">
        <v>105</v>
      </c>
    </row>
    <row r="48" spans="5:8">
      <c r="E48" s="8">
        <v>2003</v>
      </c>
      <c r="F48" s="8" t="s">
        <v>103</v>
      </c>
      <c r="G48" s="39">
        <f t="shared" si="3"/>
        <v>0.94259999999999988</v>
      </c>
      <c r="H48" s="39" t="s">
        <v>105</v>
      </c>
    </row>
    <row r="49" spans="5:8">
      <c r="E49" s="8">
        <v>2004</v>
      </c>
      <c r="F49" s="8" t="s">
        <v>103</v>
      </c>
      <c r="G49" s="39">
        <f t="shared" si="3"/>
        <v>0.94379999999999986</v>
      </c>
      <c r="H49" s="39" t="s">
        <v>105</v>
      </c>
    </row>
    <row r="50" spans="5:8">
      <c r="E50" s="8">
        <v>2005</v>
      </c>
      <c r="F50" s="8" t="s">
        <v>103</v>
      </c>
      <c r="G50" s="39">
        <f t="shared" si="3"/>
        <v>0.94499999999999984</v>
      </c>
      <c r="H50" s="39" t="s">
        <v>105</v>
      </c>
    </row>
    <row r="51" spans="5:8">
      <c r="E51" s="8">
        <v>2006</v>
      </c>
      <c r="F51" s="8" t="s">
        <v>103</v>
      </c>
      <c r="G51" s="39">
        <f t="shared" si="3"/>
        <v>0.94619999999999982</v>
      </c>
      <c r="H51" s="39" t="s">
        <v>105</v>
      </c>
    </row>
    <row r="52" spans="5:8">
      <c r="E52" s="8">
        <v>2007</v>
      </c>
      <c r="F52" s="8" t="s">
        <v>103</v>
      </c>
      <c r="G52" s="39">
        <f t="shared" si="3"/>
        <v>0.9473999999999998</v>
      </c>
      <c r="H52" s="39" t="s">
        <v>105</v>
      </c>
    </row>
    <row r="53" spans="5:8">
      <c r="E53" s="8">
        <v>2008</v>
      </c>
      <c r="F53" s="8" t="s">
        <v>103</v>
      </c>
      <c r="G53" s="39">
        <f t="shared" si="3"/>
        <v>0.94859999999999978</v>
      </c>
      <c r="H53" s="39" t="s">
        <v>105</v>
      </c>
    </row>
    <row r="54" spans="5:8">
      <c r="E54" s="8">
        <v>2009</v>
      </c>
      <c r="F54" s="8" t="s">
        <v>103</v>
      </c>
      <c r="G54" s="39">
        <f t="shared" si="3"/>
        <v>0.94979999999999976</v>
      </c>
      <c r="H54" s="39" t="s">
        <v>105</v>
      </c>
    </row>
    <row r="55" spans="5:8">
      <c r="E55" s="8">
        <v>2010</v>
      </c>
      <c r="F55" s="8" t="s">
        <v>103</v>
      </c>
      <c r="G55" s="8">
        <f>C9</f>
        <v>0.95099999999999996</v>
      </c>
      <c r="H55" s="8" t="s">
        <v>104</v>
      </c>
    </row>
    <row r="56" spans="5:8">
      <c r="E56" s="8">
        <v>2011</v>
      </c>
      <c r="F56" s="8" t="s">
        <v>103</v>
      </c>
      <c r="G56" s="40">
        <f>G55+(($G$58-$G$55)/($E$58-$E$55))</f>
        <v>0.95333333333333325</v>
      </c>
      <c r="H56" s="39" t="s">
        <v>105</v>
      </c>
    </row>
    <row r="57" spans="5:8">
      <c r="E57" s="8">
        <v>2012</v>
      </c>
      <c r="F57" s="8" t="s">
        <v>103</v>
      </c>
      <c r="G57" s="40">
        <f>G56+(($G$58-$G$55)/($E$58-$E$55))</f>
        <v>0.95566666666666655</v>
      </c>
      <c r="H57" s="39" t="s">
        <v>105</v>
      </c>
    </row>
    <row r="58" spans="5:8">
      <c r="E58" s="8">
        <v>2013</v>
      </c>
      <c r="F58" s="8" t="s">
        <v>103</v>
      </c>
      <c r="G58" s="8">
        <f>C10</f>
        <v>0.95799999999999996</v>
      </c>
      <c r="H58" s="8" t="s">
        <v>104</v>
      </c>
    </row>
    <row r="59" spans="5:8">
      <c r="E59" s="8">
        <v>2014</v>
      </c>
      <c r="F59" s="8" t="s">
        <v>103</v>
      </c>
      <c r="G59" s="40">
        <f t="shared" ref="G59:G65" si="4">_xlfn.FORECAST.LINEAR(E59,G55:G58,E55:E58)</f>
        <v>0.96033333333333326</v>
      </c>
      <c r="H59" s="39" t="s">
        <v>106</v>
      </c>
    </row>
    <row r="60" spans="5:8">
      <c r="E60" s="8">
        <v>2015</v>
      </c>
      <c r="F60" s="8" t="s">
        <v>103</v>
      </c>
      <c r="G60" s="40">
        <f t="shared" si="4"/>
        <v>0.96266666666666678</v>
      </c>
      <c r="H60" s="39" t="s">
        <v>106</v>
      </c>
    </row>
    <row r="61" spans="5:8">
      <c r="E61" s="8">
        <v>2016</v>
      </c>
      <c r="F61" s="8" t="s">
        <v>103</v>
      </c>
      <c r="G61" s="40">
        <f t="shared" si="4"/>
        <v>0.96499999999999986</v>
      </c>
      <c r="H61" s="39" t="s">
        <v>106</v>
      </c>
    </row>
    <row r="62" spans="5:8">
      <c r="E62" s="8">
        <v>2017</v>
      </c>
      <c r="F62" s="8" t="s">
        <v>103</v>
      </c>
      <c r="G62" s="40">
        <f t="shared" si="4"/>
        <v>0.96733333333333338</v>
      </c>
      <c r="H62" s="39" t="s">
        <v>106</v>
      </c>
    </row>
    <row r="63" spans="5:8">
      <c r="E63" s="8">
        <v>2018</v>
      </c>
      <c r="F63" s="8" t="s">
        <v>103</v>
      </c>
      <c r="G63" s="40">
        <f t="shared" si="4"/>
        <v>0.9696666666666669</v>
      </c>
      <c r="H63" s="39" t="s">
        <v>106</v>
      </c>
    </row>
    <row r="64" spans="5:8">
      <c r="E64" s="8">
        <v>2019</v>
      </c>
      <c r="F64" s="8" t="s">
        <v>103</v>
      </c>
      <c r="G64" s="40">
        <f t="shared" si="4"/>
        <v>0.97199999999999998</v>
      </c>
      <c r="H64" s="39" t="s">
        <v>106</v>
      </c>
    </row>
    <row r="65" spans="5:8">
      <c r="E65" s="8">
        <v>2020</v>
      </c>
      <c r="F65" s="8" t="s">
        <v>103</v>
      </c>
      <c r="G65" s="40">
        <f t="shared" si="4"/>
        <v>0.9743333333333335</v>
      </c>
      <c r="H65" s="39" t="s">
        <v>106</v>
      </c>
    </row>
  </sheetData>
  <hyperlinks>
    <hyperlink ref="A2" r:id="rId1" xr:uid="{00000000-0004-0000-0500-000000000000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"/>
  <sheetViews>
    <sheetView workbookViewId="0">
      <selection activeCell="C24" sqref="C24"/>
    </sheetView>
  </sheetViews>
  <sheetFormatPr defaultRowHeight="13.2"/>
  <cols>
    <col min="1" max="1" width="26.109375" customWidth="1"/>
    <col min="2" max="2" width="6.33203125" bestFit="1" customWidth="1"/>
  </cols>
  <sheetData>
    <row r="1" spans="1:3">
      <c r="A1" t="s">
        <v>83</v>
      </c>
    </row>
    <row r="2" spans="1:3">
      <c r="A2" s="10" t="s">
        <v>82</v>
      </c>
    </row>
    <row r="6" spans="1:3">
      <c r="A6" s="3" t="s">
        <v>118</v>
      </c>
      <c r="B6" s="3" t="s">
        <v>87</v>
      </c>
      <c r="C6" s="3" t="s">
        <v>120</v>
      </c>
    </row>
    <row r="7" spans="1:3">
      <c r="A7" s="2" t="s">
        <v>119</v>
      </c>
      <c r="B7" s="2" t="s">
        <v>90</v>
      </c>
      <c r="C7" s="7">
        <v>0.33400000000000002</v>
      </c>
    </row>
    <row r="8" spans="1:3">
      <c r="A8" s="2" t="s">
        <v>121</v>
      </c>
      <c r="B8" s="2" t="s">
        <v>90</v>
      </c>
      <c r="C8" s="7">
        <f>1-C7</f>
        <v>0.66599999999999993</v>
      </c>
    </row>
    <row r="9" spans="1:3">
      <c r="A9" s="41"/>
      <c r="B9" s="42"/>
      <c r="C9" s="43"/>
    </row>
    <row r="10" spans="1:3">
      <c r="A10" s="41"/>
      <c r="B10" s="43"/>
      <c r="C10" s="43"/>
    </row>
    <row r="11" spans="1:3">
      <c r="A11" s="41"/>
      <c r="B11" s="42"/>
      <c r="C11" s="43"/>
    </row>
    <row r="12" spans="1:3">
      <c r="A12" s="41"/>
      <c r="B12" s="43"/>
      <c r="C12" s="43"/>
    </row>
    <row r="13" spans="1:3">
      <c r="A13" s="41"/>
      <c r="B13" s="44"/>
      <c r="C13" s="43"/>
    </row>
    <row r="14" spans="1:3">
      <c r="A14" s="41"/>
      <c r="B14" s="45"/>
      <c r="C14" s="43"/>
    </row>
    <row r="15" spans="1:3">
      <c r="A15" s="43"/>
      <c r="B15" s="43"/>
      <c r="C15" s="43"/>
    </row>
    <row r="16" spans="1:3">
      <c r="A16" s="43"/>
      <c r="B16" s="43"/>
      <c r="C16" s="43"/>
    </row>
    <row r="17" spans="1:3">
      <c r="A17" s="43"/>
      <c r="B17" s="43"/>
      <c r="C17" s="43"/>
    </row>
  </sheetData>
  <hyperlinks>
    <hyperlink ref="A2" r:id="rId1" xr:uid="{00000000-0004-0000-0600-000000000000}"/>
  </hyperlinks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2"/>
  <sheetViews>
    <sheetView zoomScale="80" zoomScaleNormal="80" workbookViewId="0">
      <selection activeCell="E25" sqref="E25"/>
    </sheetView>
  </sheetViews>
  <sheetFormatPr defaultRowHeight="13.2"/>
  <sheetData>
    <row r="1" spans="1:1">
      <c r="A1" t="s">
        <v>109</v>
      </c>
    </row>
    <row r="2" spans="1:1">
      <c r="A2" s="10" t="s">
        <v>108</v>
      </c>
    </row>
  </sheetData>
  <hyperlinks>
    <hyperlink ref="A2" r:id="rId1" xr:uid="{00000000-0004-0000-07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zoomScale="80" zoomScaleNormal="80" workbookViewId="0"/>
  </sheetViews>
  <sheetFormatPr defaultRowHeight="13.2"/>
  <sheetData>
    <row r="1" spans="1:1">
      <c r="A1" t="s">
        <v>110</v>
      </c>
    </row>
    <row r="2" spans="1:1">
      <c r="A2" s="10" t="s">
        <v>111</v>
      </c>
    </row>
  </sheetData>
  <hyperlinks>
    <hyperlink ref="A2" r:id="rId1" xr:uid="{00000000-0004-0000-0800-000000000000}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"/>
  <sheetViews>
    <sheetView zoomScale="80" zoomScaleNormal="80" workbookViewId="0">
      <selection activeCell="A2" sqref="A2"/>
    </sheetView>
  </sheetViews>
  <sheetFormatPr defaultRowHeight="13.2"/>
  <sheetData>
    <row r="1" spans="1:1">
      <c r="A1" t="s">
        <v>113</v>
      </c>
    </row>
    <row r="2" spans="1:1">
      <c r="A2" s="10" t="s">
        <v>112</v>
      </c>
    </row>
  </sheetData>
  <hyperlinks>
    <hyperlink ref="A2" r:id="rId1" xr:uid="{00000000-0004-0000-09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1"/>
  <sheetViews>
    <sheetView zoomScale="80" zoomScaleNormal="80" workbookViewId="0"/>
  </sheetViews>
  <sheetFormatPr defaultRowHeight="13.2"/>
  <sheetData>
    <row r="1" spans="1:2">
      <c r="A1" t="s">
        <v>115</v>
      </c>
    </row>
    <row r="2" spans="1:2">
      <c r="A2" s="10" t="s">
        <v>114</v>
      </c>
    </row>
    <row r="11" spans="1:2">
      <c r="B11" s="1" t="s">
        <v>8</v>
      </c>
    </row>
  </sheetData>
  <hyperlinks>
    <hyperlink ref="A2" r:id="rId1" xr:uid="{00000000-0004-0000-0A00-000000000000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47"/>
  <sheetViews>
    <sheetView zoomScale="80" zoomScaleNormal="80" workbookViewId="0">
      <selection activeCell="I21" sqref="I21"/>
    </sheetView>
  </sheetViews>
  <sheetFormatPr defaultRowHeight="13.2"/>
  <sheetData>
    <row r="1" spans="1:1">
      <c r="A1" t="s">
        <v>117</v>
      </c>
    </row>
    <row r="2" spans="1:1">
      <c r="A2" s="10" t="s">
        <v>116</v>
      </c>
    </row>
    <row r="36" spans="12:14">
      <c r="L36" t="s">
        <v>9</v>
      </c>
    </row>
    <row r="37" spans="12:14">
      <c r="L37" t="s">
        <v>10</v>
      </c>
    </row>
    <row r="47" spans="12:14">
      <c r="N47" s="1" t="s">
        <v>11</v>
      </c>
    </row>
  </sheetData>
  <hyperlinks>
    <hyperlink ref="A2" r:id="rId1" xr:uid="{00000000-0004-0000-0B00-00000000000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REFS</vt:lpstr>
      <vt:lpstr>FIN_ETA</vt:lpstr>
      <vt:lpstr>Calcs</vt:lpstr>
      <vt:lpstr>Lodewyks_2016</vt:lpstr>
      <vt:lpstr>UNEP_2017</vt:lpstr>
      <vt:lpstr>Minav_2014</vt:lpstr>
      <vt:lpstr>Minav_2010</vt:lpstr>
      <vt:lpstr>Ge_2019</vt:lpstr>
      <vt:lpstr>Quan_2014</vt:lpstr>
      <vt:lpstr>Ochiai_2008</vt:lpstr>
      <vt:lpstr>Quan_2021</vt:lpstr>
    </vt:vector>
  </TitlesOfParts>
  <Company>University of Leeds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Brockway</dc:creator>
  <cp:lastModifiedBy>User</cp:lastModifiedBy>
  <dcterms:created xsi:type="dcterms:W3CDTF">2021-07-26T15:41:41Z</dcterms:created>
  <dcterms:modified xsi:type="dcterms:W3CDTF">2022-07-11T14:55:17Z</dcterms:modified>
</cp:coreProperties>
</file>