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 codeName="ThisWorkbook"/>
  <xr:revisionPtr revIDLastSave="0" documentId="13_ncr:1_{669AEC3C-C2F9-41D8-8A7D-DCF0DDE2890D}" xr6:coauthVersionLast="47" xr6:coauthVersionMax="47" xr10:uidLastSave="{00000000-0000-0000-0000-000000000000}"/>
  <bookViews>
    <workbookView xWindow="-108" yWindow="-108" windowWidth="23256" windowHeight="13176" tabRatio="729" activeTab="3" xr2:uid="{00000000-000D-0000-FFFF-FFFF00000000}"/>
  </bookViews>
  <sheets>
    <sheet name="REFS" sheetId="13" r:id="rId1"/>
    <sheet name="FIN_ETA" sheetId="3" r:id="rId2"/>
    <sheet name="Calcs" sheetId="10" r:id="rId3"/>
    <sheet name="Deguchi_2000" sheetId="14" r:id="rId4"/>
    <sheet name="Lockeretz_1977" sheetId="8" r:id="rId5"/>
    <sheet name="UNEP_2017" sheetId="9" r:id="rId6"/>
    <sheet name="Stanton_1903" sheetId="16" r:id="rId7"/>
    <sheet name="Allen_1931" sheetId="17" r:id="rId8"/>
    <sheet name="Richardson_1944" sheetId="18" r:id="rId9"/>
    <sheet name="Rademacher_2012" sheetId="15" r:id="rId10"/>
    <sheet name="Yacout_2014" sheetId="12" r:id="rId11"/>
    <sheet name="Pimentel_1980" sheetId="11" r:id="rId12"/>
    <sheet name="Maya-Drysdale_2018" sheetId="5" r:id="rId13"/>
    <sheet name="PB COMMENTS" sheetId="19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COP_max">'[1]Domestic refrigeration'!$B$12</definedName>
    <definedName name="deltaE_food" localSheetId="2">#REF!</definedName>
    <definedName name="deltaE_food" localSheetId="13">#REF!</definedName>
    <definedName name="deltaE_food" localSheetId="10">#REF!</definedName>
    <definedName name="deltaE_food">#REF!</definedName>
    <definedName name="Ep_tot_cap_2000" localSheetId="2">#REF!</definedName>
    <definedName name="Ep_tot_cap_2000" localSheetId="13">#REF!</definedName>
    <definedName name="Ep_tot_cap_2000" localSheetId="10">#REF!</definedName>
    <definedName name="Ep_tot_cap_2000">#REF!</definedName>
    <definedName name="eta_charcoal">[2]Afrane_2012!$B$6</definedName>
    <definedName name="eta_chcl_stove">'[3]Residential--Stove Efficiency'!$F$91</definedName>
    <definedName name="eta_coke_ttl">'[3]Industry -- Coke furnace'!$L$4</definedName>
    <definedName name="eta_ker_light">'[3]Kerosene Use'!$O$30</definedName>
    <definedName name="eta_ker_stove">'[3]Kerosene Use'!$S$19</definedName>
    <definedName name="eta_kerosene">'[4]Stove efficiencies'!$B$7</definedName>
    <definedName name="eta_lpg_stove">'[3]Residential--Stove Efficiency'!$F$92</definedName>
    <definedName name="hp_to_kw">[5]Units!$B$2</definedName>
    <definedName name="N_ml" localSheetId="2">#REF!</definedName>
    <definedName name="N_ml" localSheetId="13">#REF!</definedName>
    <definedName name="N_ml" localSheetId="10">#REF!</definedName>
    <definedName name="N_ml">#REF!</definedName>
    <definedName name="phi_100">'[3]Phi Values'!$C$9</definedName>
    <definedName name="phi_1000">'[3]Phi Values'!$C$12</definedName>
    <definedName name="phi_200">'[3]Phi Values'!$C$10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ker_light">'[3]Kerosene Use'!$O$32</definedName>
    <definedName name="phi_LTH.neg20.C">[1]phi_heat!$C$6</definedName>
    <definedName name="phi_MTH.100.C" localSheetId="2">[1]phi_heat!$C$8</definedName>
    <definedName name="phi_MTH.100.C" localSheetId="10">[1]phi_heat!$C$8</definedName>
    <definedName name="phi_MTH.100.C">[4]phi_heat!$C$8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 localSheetId="13">#REF!</definedName>
    <definedName name="S_food" localSheetId="10">#REF!</definedName>
    <definedName name="S_food">#REF!</definedName>
    <definedName name="S_food_2000" localSheetId="2">#REF!</definedName>
    <definedName name="S_food_2000" localSheetId="13">#REF!</definedName>
    <definedName name="S_food_2000" localSheetId="10">#REF!</definedName>
    <definedName name="S_food_2000">#REF!</definedName>
    <definedName name="S_food_S_food_2000" localSheetId="2">#REF!</definedName>
    <definedName name="S_food_S_food_2000" localSheetId="13">#REF!</definedName>
    <definedName name="S_food_S_food_2000" localSheetId="10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2">#REF!</definedName>
    <definedName name="w" localSheetId="13">#REF!</definedName>
    <definedName name="w" localSheetId="10">#REF!</definedName>
    <definedName name="w">#REF!</definedName>
    <definedName name="Year_Food" localSheetId="2">#REF!</definedName>
    <definedName name="Year_Food" localSheetId="13">#REF!</definedName>
    <definedName name="Year_Food" localSheetId="10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" i="10" l="1"/>
  <c r="C32" i="10"/>
  <c r="C33" i="10"/>
  <c r="C34" i="10"/>
  <c r="C35" i="10"/>
  <c r="C40" i="10"/>
  <c r="C41" i="10"/>
  <c r="C43" i="10"/>
  <c r="C51" i="10"/>
  <c r="C57" i="10"/>
  <c r="C58" i="10"/>
  <c r="C59" i="10"/>
  <c r="C27" i="10"/>
  <c r="C20" i="10"/>
  <c r="F58" i="14"/>
  <c r="C55" i="10" s="1"/>
  <c r="F59" i="14"/>
  <c r="C56" i="10" s="1"/>
  <c r="F60" i="14"/>
  <c r="F61" i="14"/>
  <c r="F62" i="14"/>
  <c r="F63" i="14"/>
  <c r="C60" i="10" s="1"/>
  <c r="F64" i="14"/>
  <c r="C61" i="10" s="1"/>
  <c r="F65" i="14"/>
  <c r="C62" i="10" s="1"/>
  <c r="F66" i="14"/>
  <c r="C63" i="10" s="1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45" i="14"/>
  <c r="C42" i="10" s="1"/>
  <c r="F46" i="14"/>
  <c r="F47" i="14"/>
  <c r="C44" i="10" s="1"/>
  <c r="F48" i="14"/>
  <c r="C45" i="10" s="1"/>
  <c r="F49" i="14"/>
  <c r="C46" i="10" s="1"/>
  <c r="F50" i="14"/>
  <c r="C47" i="10" s="1"/>
  <c r="F51" i="14"/>
  <c r="C48" i="10" s="1"/>
  <c r="F52" i="14"/>
  <c r="C49" i="10" s="1"/>
  <c r="F53" i="14"/>
  <c r="C50" i="10" s="1"/>
  <c r="F54" i="14"/>
  <c r="F55" i="14"/>
  <c r="C52" i="10" s="1"/>
  <c r="F56" i="14"/>
  <c r="C53" i="10" s="1"/>
  <c r="F57" i="14"/>
  <c r="C54" i="10" s="1"/>
  <c r="F31" i="14"/>
  <c r="C28" i="10" s="1"/>
  <c r="F32" i="14"/>
  <c r="C29" i="10" s="1"/>
  <c r="F33" i="14"/>
  <c r="C30" i="10" s="1"/>
  <c r="F34" i="14"/>
  <c r="C31" i="10" s="1"/>
  <c r="F35" i="14"/>
  <c r="F36" i="14"/>
  <c r="F37" i="14"/>
  <c r="F38" i="14"/>
  <c r="F39" i="14"/>
  <c r="C36" i="10" s="1"/>
  <c r="F40" i="14"/>
  <c r="C37" i="10" s="1"/>
  <c r="F41" i="14"/>
  <c r="C38" i="10" s="1"/>
  <c r="F42" i="14"/>
  <c r="C39" i="10" s="1"/>
  <c r="F43" i="14"/>
  <c r="F44" i="14"/>
  <c r="F30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6" i="14"/>
  <c r="C4" i="10" l="1"/>
  <c r="C21" i="10"/>
  <c r="C22" i="10" s="1"/>
  <c r="C23" i="10" s="1"/>
  <c r="C24" i="10" s="1"/>
  <c r="C25" i="10" s="1"/>
  <c r="C26" i="10" s="1"/>
  <c r="G5" i="9"/>
  <c r="G25" i="9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35" i="9"/>
  <c r="G26" i="9" s="1"/>
  <c r="G27" i="9" s="1"/>
  <c r="G28" i="9" s="1"/>
  <c r="G29" i="9" s="1"/>
  <c r="G30" i="9" s="1"/>
  <c r="G31" i="9" s="1"/>
  <c r="G32" i="9" s="1"/>
  <c r="G33" i="9" s="1"/>
  <c r="G34" i="9" s="1"/>
  <c r="G36" i="9"/>
  <c r="G37" i="9" s="1"/>
  <c r="G38" i="9" s="1"/>
  <c r="G39" i="9" s="1"/>
  <c r="G40" i="9" s="1"/>
  <c r="G41" i="9" s="1"/>
  <c r="G42" i="9" s="1"/>
  <c r="G43" i="9" s="1"/>
  <c r="G44" i="9" s="1"/>
  <c r="G45" i="9"/>
  <c r="G55" i="9"/>
  <c r="G58" i="9"/>
  <c r="G46" i="9" l="1"/>
  <c r="G47" i="9" s="1"/>
  <c r="G48" i="9" s="1"/>
  <c r="G49" i="9" s="1"/>
  <c r="G50" i="9" s="1"/>
  <c r="G51" i="9" s="1"/>
  <c r="G52" i="9" s="1"/>
  <c r="G53" i="9" s="1"/>
  <c r="G54" i="9" s="1"/>
  <c r="C5" i="10"/>
  <c r="G56" i="9"/>
  <c r="D6" i="5"/>
  <c r="C6" i="10" l="1"/>
  <c r="G57" i="9"/>
  <c r="C7" i="10" l="1"/>
  <c r="G59" i="9"/>
  <c r="C8" i="10" l="1"/>
  <c r="G60" i="9"/>
  <c r="G61" i="9" s="1"/>
  <c r="C9" i="10" l="1"/>
  <c r="G62" i="9"/>
  <c r="C10" i="10" l="1"/>
  <c r="G63" i="9"/>
  <c r="C11" i="10" l="1"/>
  <c r="G64" i="9"/>
  <c r="G65" i="9" s="1"/>
  <c r="C12" i="10" l="1"/>
  <c r="C13" i="10" l="1"/>
  <c r="C14" i="10" l="1"/>
  <c r="C15" i="10" s="1"/>
  <c r="C16" i="10" s="1"/>
  <c r="C17" i="10" s="1"/>
  <c r="C19" i="10" s="1"/>
  <c r="H3" i="3" a="1"/>
  <c r="AM3" i="3" l="1"/>
  <c r="AD3" i="3"/>
  <c r="AK3" i="3"/>
  <c r="AB3" i="3"/>
  <c r="AA3" i="3"/>
  <c r="Z3" i="3"/>
  <c r="Y3" i="3"/>
  <c r="X3" i="3"/>
  <c r="H3" i="3"/>
  <c r="BC3" i="3"/>
  <c r="BB3" i="3"/>
  <c r="BH3" i="3"/>
  <c r="BG3" i="3"/>
  <c r="BF3" i="3"/>
  <c r="BE3" i="3"/>
  <c r="BD3" i="3"/>
  <c r="N3" i="3"/>
  <c r="AU3" i="3"/>
  <c r="M3" i="3"/>
  <c r="AC3" i="3"/>
  <c r="T3" i="3"/>
  <c r="S3" i="3"/>
  <c r="R3" i="3"/>
  <c r="Q3" i="3"/>
  <c r="P3" i="3"/>
  <c r="W3" i="3"/>
  <c r="AL3" i="3"/>
  <c r="U3" i="3"/>
  <c r="L3" i="3"/>
  <c r="K3" i="3"/>
  <c r="J3" i="3"/>
  <c r="I3" i="3"/>
  <c r="AE3" i="3"/>
  <c r="BK3" i="3"/>
  <c r="BP3" i="3"/>
  <c r="BO3" i="3"/>
  <c r="BN3" i="3"/>
  <c r="BM3" i="3"/>
  <c r="BL3" i="3"/>
  <c r="BI3" i="3"/>
  <c r="AX3" i="3"/>
  <c r="AV3" i="3"/>
  <c r="O3" i="3"/>
  <c r="AR3" i="3"/>
  <c r="AP3" i="3"/>
  <c r="AN3" i="3"/>
  <c r="AT3" i="3"/>
  <c r="AJ3" i="3"/>
  <c r="AI3" i="3"/>
  <c r="AG3" i="3"/>
  <c r="AZ3" i="3"/>
  <c r="AY3" i="3"/>
  <c r="AW3" i="3"/>
  <c r="BJ3" i="3"/>
  <c r="BA3" i="3"/>
  <c r="AQ3" i="3"/>
  <c r="AO3" i="3"/>
  <c r="V3" i="3"/>
  <c r="AS3" i="3"/>
  <c r="AH3" i="3"/>
  <c r="AF3" i="3"/>
  <c r="H2" i="3" a="1"/>
  <c r="H3" i="19" a="1"/>
  <c r="H4" i="19" a="1"/>
  <c r="BM4" i="19" l="1"/>
  <c r="X4" i="19"/>
  <c r="Z4" i="19"/>
  <c r="AA4" i="19"/>
  <c r="AB4" i="19"/>
  <c r="AC4" i="19"/>
  <c r="AL4" i="19"/>
  <c r="AU4" i="19"/>
  <c r="BO4" i="19"/>
  <c r="AF4" i="19"/>
  <c r="AH4" i="19"/>
  <c r="AI4" i="19"/>
  <c r="AJ4" i="19"/>
  <c r="AK4" i="19"/>
  <c r="AT4" i="19"/>
  <c r="BC4" i="19"/>
  <c r="I4" i="19"/>
  <c r="AN4" i="19"/>
  <c r="AP4" i="19"/>
  <c r="AQ4" i="19"/>
  <c r="AR4" i="19"/>
  <c r="AS4" i="19"/>
  <c r="BB4" i="19"/>
  <c r="BK4" i="19"/>
  <c r="AV4" i="19"/>
  <c r="AX4" i="19"/>
  <c r="AY4" i="19"/>
  <c r="AZ4" i="19"/>
  <c r="BA4" i="19"/>
  <c r="BJ4" i="19"/>
  <c r="Y4" i="19"/>
  <c r="BD4" i="19"/>
  <c r="BF4" i="19"/>
  <c r="BG4" i="19"/>
  <c r="BI4" i="19"/>
  <c r="O4" i="19"/>
  <c r="BN4" i="19"/>
  <c r="BP4" i="19"/>
  <c r="N4" i="19"/>
  <c r="V4" i="19"/>
  <c r="AW4" i="19"/>
  <c r="S4" i="19"/>
  <c r="U4" i="19"/>
  <c r="AD4" i="19"/>
  <c r="BE4" i="19"/>
  <c r="Q4" i="19"/>
  <c r="J4" i="19"/>
  <c r="L4" i="19"/>
  <c r="P4" i="19"/>
  <c r="T4" i="19"/>
  <c r="BH4" i="19"/>
  <c r="AG4" i="19"/>
  <c r="BL4" i="19"/>
  <c r="W4" i="19"/>
  <c r="AO4" i="19"/>
  <c r="H4" i="19"/>
  <c r="K4" i="19"/>
  <c r="M4" i="19"/>
  <c r="AE4" i="19"/>
  <c r="R4" i="19"/>
  <c r="AM4" i="19"/>
  <c r="BK3" i="19"/>
  <c r="AK3" i="19"/>
  <c r="BB3" i="19"/>
  <c r="X3" i="19"/>
  <c r="Y3" i="19"/>
  <c r="Z3" i="19"/>
  <c r="AA3" i="19"/>
  <c r="AJ3" i="19"/>
  <c r="BC3" i="19"/>
  <c r="O3" i="19"/>
  <c r="BD3" i="19"/>
  <c r="BG3" i="19"/>
  <c r="W3" i="19"/>
  <c r="AL3" i="19"/>
  <c r="BL3" i="19"/>
  <c r="L3" i="19"/>
  <c r="BA3" i="19"/>
  <c r="J3" i="19"/>
  <c r="Q3" i="19"/>
  <c r="S3" i="19"/>
  <c r="AU3" i="19"/>
  <c r="M3" i="19"/>
  <c r="AC3" i="19"/>
  <c r="AF3" i="19"/>
  <c r="AG3" i="19"/>
  <c r="AH3" i="19"/>
  <c r="AI3" i="19"/>
  <c r="AR3" i="19"/>
  <c r="AS3" i="19"/>
  <c r="BI3" i="19"/>
  <c r="AN3" i="19"/>
  <c r="AO3" i="19"/>
  <c r="AP3" i="19"/>
  <c r="AQ3" i="19"/>
  <c r="AZ3" i="19"/>
  <c r="N3" i="19"/>
  <c r="AD3" i="19"/>
  <c r="AV3" i="19"/>
  <c r="AW3" i="19"/>
  <c r="AX3" i="19"/>
  <c r="AY3" i="19"/>
  <c r="BH3" i="19"/>
  <c r="BJ3" i="19"/>
  <c r="BF3" i="19"/>
  <c r="U3" i="19"/>
  <c r="AE3" i="19"/>
  <c r="H3" i="19"/>
  <c r="I3" i="19"/>
  <c r="K3" i="19"/>
  <c r="P3" i="19"/>
  <c r="BN3" i="19"/>
  <c r="AM3" i="19"/>
  <c r="T3" i="19"/>
  <c r="AT3" i="19"/>
  <c r="BE3" i="19"/>
  <c r="BP3" i="19"/>
  <c r="BM3" i="19"/>
  <c r="BO3" i="19"/>
  <c r="V3" i="19"/>
  <c r="R3" i="19"/>
  <c r="AB3" i="19"/>
  <c r="H2" i="3"/>
  <c r="AW2" i="3"/>
  <c r="BP2" i="3"/>
  <c r="AK2" i="3"/>
  <c r="BL2" i="3"/>
  <c r="AX2" i="3"/>
  <c r="AG2" i="3"/>
  <c r="AO2" i="3"/>
  <c r="AY2" i="3"/>
  <c r="BB2" i="3"/>
  <c r="BJ2" i="3"/>
  <c r="T2" i="3"/>
  <c r="AS2" i="3"/>
  <c r="M2" i="3"/>
  <c r="BI2" i="3"/>
  <c r="BC2" i="3"/>
  <c r="BH2" i="3"/>
  <c r="AC2" i="3"/>
  <c r="BF2" i="3"/>
  <c r="BN2" i="3"/>
  <c r="O2" i="3"/>
  <c r="AN2" i="3"/>
  <c r="AV2" i="3"/>
  <c r="Q2" i="3"/>
  <c r="AE2" i="3"/>
  <c r="K2" i="3"/>
  <c r="AF2" i="3"/>
  <c r="BA2" i="3"/>
  <c r="W2" i="3"/>
  <c r="AD2" i="3"/>
  <c r="I2" i="3"/>
  <c r="BM2" i="3"/>
  <c r="AI2" i="3"/>
  <c r="AM2" i="3"/>
  <c r="J2" i="3"/>
  <c r="Z2" i="3"/>
  <c r="Y2" i="3"/>
  <c r="X2" i="3"/>
  <c r="S2" i="3"/>
  <c r="BG2" i="3"/>
  <c r="AJ2" i="3"/>
  <c r="AR2" i="3"/>
  <c r="AZ2" i="3"/>
  <c r="BO2" i="3"/>
  <c r="AB2" i="3"/>
  <c r="L2" i="3"/>
  <c r="BK2" i="3"/>
  <c r="V2" i="3"/>
  <c r="N2" i="3"/>
  <c r="AQ2" i="3"/>
  <c r="U2" i="3"/>
  <c r="BD2" i="3"/>
  <c r="AT2" i="3"/>
  <c r="AL2" i="3"/>
  <c r="BE2" i="3"/>
  <c r="AA2" i="3"/>
  <c r="AP2" i="3"/>
  <c r="AU2" i="3"/>
  <c r="R2" i="3"/>
  <c r="AH2" i="3"/>
  <c r="P2" i="3"/>
</calcChain>
</file>

<file path=xl/sharedStrings.xml><?xml version="1.0" encoding="utf-8"?>
<sst xmlns="http://schemas.openxmlformats.org/spreadsheetml/2006/main" count="392" uniqueCount="141">
  <si>
    <t>Country</t>
  </si>
  <si>
    <t>Machine</t>
  </si>
  <si>
    <t>Quantity</t>
  </si>
  <si>
    <t>Eu.product</t>
  </si>
  <si>
    <t>Energy.type</t>
  </si>
  <si>
    <t>Last.stage</t>
  </si>
  <si>
    <t>Method</t>
  </si>
  <si>
    <t>E</t>
  </si>
  <si>
    <t>Final</t>
  </si>
  <si>
    <t>PCM</t>
  </si>
  <si>
    <t>Maya-Drysdale et al (2018) - Ecodesign Pump Review</t>
  </si>
  <si>
    <t>eta.fu</t>
  </si>
  <si>
    <t>https://www.sciencedirect.com/book/9780124542501/agriculture-and-energy</t>
  </si>
  <si>
    <t>Year</t>
  </si>
  <si>
    <t>Efficiency [-]</t>
  </si>
  <si>
    <t>USA</t>
  </si>
  <si>
    <t>Electric water pumps</t>
  </si>
  <si>
    <t>EUR</t>
  </si>
  <si>
    <t>Extrapolated</t>
  </si>
  <si>
    <t>Electric motor (45KW)</t>
  </si>
  <si>
    <t>UNEP (2017)</t>
  </si>
  <si>
    <t>Interpolated</t>
  </si>
  <si>
    <t>Source</t>
  </si>
  <si>
    <t>Eta.fu</t>
  </si>
  <si>
    <t>Raw Data</t>
  </si>
  <si>
    <t>https://united4efficiency.org/wp-content/uploads/2017/09/U4E-MotorGuide-201709-Final.pd</t>
  </si>
  <si>
    <t>Type of Efficiency Data</t>
  </si>
  <si>
    <t>Source/Method</t>
  </si>
  <si>
    <t>Motor Efficiency</t>
  </si>
  <si>
    <t>Conversion Efficiency</t>
  </si>
  <si>
    <t>Date: 22/06/2021</t>
  </si>
  <si>
    <t>Pimentel (1980) - Handbook of Energy Utilization In Agriculture</t>
  </si>
  <si>
    <t>https://www.google.co.uk/books/edition/Handbook_of_Energy_Utilization_In_Agricu/7zSoDwAAQBAJ?hl=en&amp;gbpv=0</t>
  </si>
  <si>
    <t>Yacout et al (2014) - Applying Energy Management in Textile Industry, Case Study: An Egyptian Textile Plant</t>
  </si>
  <si>
    <t>http://rericjournal.ait.ac.th/index.php/reric/article/view/1160</t>
  </si>
  <si>
    <t>@article{yacout2014applying,</t>
  </si>
  <si>
    <t xml:space="preserve">  title={Applying Energy Management in Textile Industry, Case Study: An Egyptian Textile Plant},</t>
  </si>
  <si>
    <t xml:space="preserve">  author={Yacout, Dalia MM and Abd El-Kawi, MA and Hassouna, MS},</t>
  </si>
  <si>
    <t xml:space="preserve">  journal={International Energy Journal},</t>
  </si>
  <si>
    <t xml:space="preserve">  volume={14},</t>
  </si>
  <si>
    <t xml:space="preserve">  number={2},</t>
  </si>
  <si>
    <t xml:space="preserve">  year={2014}</t>
  </si>
  <si>
    <t>}</t>
  </si>
  <si>
    <t>@book{pimentel2019handbook,</t>
  </si>
  <si>
    <t xml:space="preserve">  title={Handbook of Energy Utilization In Agriculture},</t>
  </si>
  <si>
    <t xml:space="preserve">  author={Pimentel, D.},</t>
  </si>
  <si>
    <t xml:space="preserve">  isbn={9781351080965},</t>
  </si>
  <si>
    <t xml:space="preserve">  year={2019},</t>
  </si>
  <si>
    <t xml:space="preserve">  publisher={CRC Press}</t>
  </si>
  <si>
    <t>@incollection{1977iii,</t>
  </si>
  <si>
    <t xml:space="preserve">  title = {Agriculture and Energy},</t>
  </si>
  <si>
    <t xml:space="preserve">  editor = {William Lockeretz},</t>
  </si>
  <si>
    <t xml:space="preserve">  publisher = {Academic Press},</t>
  </si>
  <si>
    <t xml:space="preserve">  year = {1977},</t>
  </si>
  <si>
    <t xml:space="preserve">  isbn = {978-0-12-454250-1},</t>
  </si>
  <si>
    <t xml:space="preserve">  doi = {https://doi.org/10.1016/B978-0-12-454250-1.X5001-1}</t>
  </si>
  <si>
    <t>UNEP (2017) - Accelerating the Adoption of Energy-Efficient Electric Motors and Motor Systems</t>
  </si>
  <si>
    <t xml:space="preserve">@book{unep2017motors, </t>
  </si>
  <si>
    <t xml:space="preserve">  url={https://wedocs.unep.org/20.500.11822/21724}, </t>
  </si>
  <si>
    <t xml:space="preserve">  journal={UNEP Document Repository}, </t>
  </si>
  <si>
    <t xml:space="preserve">  author={United Nations Environment Program (UNEP) and United for Efficiency (U4E)}</t>
  </si>
  <si>
    <t>https://www.eceee.org/ecodesign/products/electric-pumps/</t>
  </si>
  <si>
    <t xml:space="preserve">@book{maya-drysdale2018pumps, </t>
  </si>
  <si>
    <t xml:space="preserve">  place={Brussels, Belgium}, </t>
  </si>
  <si>
    <t xml:space="preserve">  title={Ecodesign Pump Review Study of Commission Regulation (EU) No. 547/2012 (Ecodesign requirements for water pumps) Extended report (final version)}, </t>
  </si>
  <si>
    <t xml:space="preserve">  publisher={European Commission}, author={Maya-Drysdale, Larisa and Andersen, Ulrik Vølcker and Huang, Baijia and Gydesen, Annette and Viegand, Jan and van den Boorn, Roy and Aarts, Sanne and Wierda, Leo and Kemna, René},</t>
  </si>
  <si>
    <t xml:space="preserve">  url={https://www.eceee.org/ecodesign/products/electric-pumps/},</t>
  </si>
  <si>
    <t xml:space="preserve">  year={2018}</t>
  </si>
  <si>
    <t>@article{deguchi2000development,</t>
  </si>
  <si>
    <t xml:space="preserve">  title={Development of a design method for a high-efficiency water pump},</t>
  </si>
  <si>
    <t xml:space="preserve">  author={Deguchi, Akiyoshi and Fujita, Takaya and Nomoto, Yuji},</t>
  </si>
  <si>
    <t xml:space="preserve">  journal={JSAE review},</t>
  </si>
  <si>
    <t xml:space="preserve">  volume={21},</t>
  </si>
  <si>
    <t xml:space="preserve">  number={1},</t>
  </si>
  <si>
    <t xml:space="preserve">  pages={35--39},</t>
  </si>
  <si>
    <t xml:space="preserve">  year={2000},</t>
  </si>
  <si>
    <t xml:space="preserve">  publisher={Elsevier},</t>
  </si>
  <si>
    <t xml:space="preserve">  DOI={https://doi.org/10.1016/S0389-4304(99)00060-0}</t>
  </si>
  <si>
    <t>Deguchi et al (2000) - Development of a design method for a high-efficiency water pump</t>
  </si>
  <si>
    <t>https://doi.org/10.1016/S0389-4304(99)00060-0</t>
  </si>
  <si>
    <t>Efficiency [%]</t>
  </si>
  <si>
    <t>Efficiency Linear Trend [-]</t>
  </si>
  <si>
    <t>Lockeretz (1977)</t>
  </si>
  <si>
    <t>See Deguchi_2000 sheet</t>
  </si>
  <si>
    <t>https://hydroinc.com/blog/2012/08/01/upgrades-maximize-efficiency-82-year-old-pump/</t>
  </si>
  <si>
    <t>Rademacher et al (2012) - Upgrades Maximise Efficiency of 82-Year-Old Pump</t>
  </si>
  <si>
    <t>@article{stanton1903experiments,</t>
  </si>
  <si>
    <t xml:space="preserve">  title={Experiments on the Efficiency of Centrifugal Pumps},</t>
  </si>
  <si>
    <t xml:space="preserve">  author={Stanton, Thomas E},</t>
  </si>
  <si>
    <t xml:space="preserve">  journal={Proceedings of the Institution of Mechanical Engineers},</t>
  </si>
  <si>
    <t xml:space="preserve">  volume={65},</t>
  </si>
  <si>
    <t xml:space="preserve">  pages={715--766},</t>
  </si>
  <si>
    <t xml:space="preserve">  year={1903},</t>
  </si>
  <si>
    <t xml:space="preserve">  publisher={SAGE Publications Sage UK: London, England},</t>
  </si>
  <si>
    <t xml:space="preserve">  doi={https://doi.org/10.1243%2FPIME_PROC_1903_065_017_02}</t>
  </si>
  <si>
    <t>Stanton (1903) - Experiments on the Efficiency of Centrifugal Pumps</t>
  </si>
  <si>
    <t>https://doi.org/10.1243%2FPIME_PROC_1903_065_017_02</t>
  </si>
  <si>
    <t>Richardson (1944) - The Economics of Electrical Power Pumping</t>
  </si>
  <si>
    <t>https://doi.org/10.1002/j.1551-8833.1944.tb21090.x</t>
  </si>
  <si>
    <t>@article{richardson1944pumps,</t>
  </si>
  <si>
    <t xml:space="preserve">  author = {Richardson, C. A.},</t>
  </si>
  <si>
    <t xml:space="preserve">  title = {The Economics of Electrical Power Pumping},</t>
  </si>
  <si>
    <t xml:space="preserve">  journal = {Journal AWWA},</t>
  </si>
  <si>
    <t xml:space="preserve">  volume = {36},</t>
  </si>
  <si>
    <t xml:space="preserve">  number = {12},</t>
  </si>
  <si>
    <t xml:space="preserve">  pages = {1315-1322},</t>
  </si>
  <si>
    <t xml:space="preserve">  doi = {https://doi.org/10.1002/j.1551-8833.1944.tb21090.x},</t>
  </si>
  <si>
    <t xml:space="preserve">  year = {1944}</t>
  </si>
  <si>
    <t>Allen &amp; Millington (1931) - Modern Methods of Raising Water from Underground Sources</t>
  </si>
  <si>
    <t>https://doi.org/10.1243%2FPIME_PROC_1931_120_017_02</t>
  </si>
  <si>
    <t>@article{allen1931pumps,</t>
  </si>
  <si>
    <t xml:space="preserve">  author = {Rupert S. Allen and W. E. W. Millington},</t>
  </si>
  <si>
    <t xml:space="preserve">  title ={Modern Methods of Raising Water from Underground Sources},</t>
  </si>
  <si>
    <t xml:space="preserve">  journal = {Proceedings of the Institution of Mechanical Engineers},</t>
  </si>
  <si>
    <t xml:space="preserve">  volume = {120},</t>
  </si>
  <si>
    <t xml:space="preserve">  number = {1},</t>
  </si>
  <si>
    <t xml:space="preserve">  pages = {337-408},</t>
  </si>
  <si>
    <t xml:space="preserve">  year = {1931},</t>
  </si>
  <si>
    <t xml:space="preserve">  doi = {10.1243/PIME\_PROC\_1931\_120\_017\_02}</t>
  </si>
  <si>
    <t>Flow rate [gallons per minute]</t>
  </si>
  <si>
    <t>Linear interpolation</t>
  </si>
  <si>
    <t>WLD</t>
  </si>
  <si>
    <t>Electric pumps</t>
  </si>
  <si>
    <t>HPL</t>
  </si>
  <si>
    <t>PB comment</t>
  </si>
  <si>
    <t>I think the 1960-1977 trend should be more like declining asymptotic to around 20% in 1960</t>
  </si>
  <si>
    <t>The 2000-2020 data is a linear trend/extrapolation, are we sure we get to 80% in 2020? The Maya 2018 paper suggests not</t>
  </si>
  <si>
    <t>have alook at the diesel pumps sheet - maybe take off disel engine and replace with unep electric  motor efficiency</t>
  </si>
  <si>
    <t>ZM Comments</t>
  </si>
  <si>
    <t>Assumed value set to 20% in 1960, interpolated between</t>
  </si>
  <si>
    <t>Assumed value</t>
  </si>
  <si>
    <t>Given the existence of the Deguchi paper, I think it's preferable to use that reference.</t>
  </si>
  <si>
    <t>Different measures of pumping efficiency (RE Maya). I'll look for a reference on the theoretical max efficiency of an electric pump!</t>
  </si>
  <si>
    <t>WRLD</t>
  </si>
  <si>
    <t>Lockeretz (2012) - Agriculture and Energy</t>
  </si>
  <si>
    <t>@book{lockeretz2012,</t>
  </si>
  <si>
    <t xml:space="preserve">  title={Agriculture and Energy},</t>
  </si>
  <si>
    <t xml:space="preserve">  author={Lockeretz, W.},</t>
  </si>
  <si>
    <t xml:space="preserve">  isbn={9780323142649},</t>
  </si>
  <si>
    <t xml:space="preserve">  year={2012},</t>
  </si>
  <si>
    <t xml:space="preserve">  publisher={Elsevier Science}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</si>
</sst>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%"/>
  </numFmts>
  <fonts count="1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Arial"/>
      <family val="2"/>
    </font>
    <font>
      <b/>
      <sz val="12"/>
      <color rgb="FF0070C0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9" fillId="0" borderId="0"/>
    <xf numFmtId="0" fontId="13" fillId="0" borderId="0"/>
  </cellStyleXfs>
  <cellXfs count="43">
    <xf numFmtId="0" fontId="0" fillId="0" borderId="0" xfId="0"/>
    <xf numFmtId="0" fontId="1" fillId="0" borderId="0" xfId="1"/>
    <xf numFmtId="0" fontId="3" fillId="0" borderId="0" xfId="2" applyFont="1"/>
    <xf numFmtId="0" fontId="2" fillId="0" borderId="0" xfId="2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4" fillId="0" borderId="1" xfId="2" applyFont="1" applyBorder="1" applyAlignment="1">
      <alignment horizontal="center"/>
    </xf>
    <xf numFmtId="0" fontId="3" fillId="0" borderId="0" xfId="2" applyFont="1" applyAlignment="1">
      <alignment horizontal="center"/>
    </xf>
    <xf numFmtId="0" fontId="2" fillId="0" borderId="0" xfId="2" applyAlignment="1">
      <alignment horizontal="center"/>
    </xf>
    <xf numFmtId="0" fontId="5" fillId="0" borderId="0" xfId="0" applyFont="1" applyAlignment="1">
      <alignment horizontal="center"/>
    </xf>
    <xf numFmtId="10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7" fillId="2" borderId="0" xfId="0" applyFont="1" applyFill="1" applyAlignment="1">
      <alignment horizontal="left"/>
    </xf>
    <xf numFmtId="0" fontId="9" fillId="0" borderId="0" xfId="3" applyAlignment="1">
      <alignment horizontal="center"/>
    </xf>
    <xf numFmtId="0" fontId="10" fillId="3" borderId="0" xfId="3" applyFont="1" applyFill="1" applyAlignment="1">
      <alignment horizontal="left"/>
    </xf>
    <xf numFmtId="0" fontId="9" fillId="3" borderId="0" xfId="3" applyFill="1" applyAlignment="1">
      <alignment horizontal="center"/>
    </xf>
    <xf numFmtId="0" fontId="10" fillId="4" borderId="0" xfId="3" applyFont="1" applyFill="1" applyAlignment="1">
      <alignment horizontal="left"/>
    </xf>
    <xf numFmtId="0" fontId="9" fillId="4" borderId="0" xfId="3" applyFill="1" applyAlignment="1">
      <alignment horizontal="center"/>
    </xf>
    <xf numFmtId="0" fontId="10" fillId="5" borderId="0" xfId="3" applyFont="1" applyFill="1" applyAlignment="1">
      <alignment horizontal="left"/>
    </xf>
    <xf numFmtId="0" fontId="9" fillId="5" borderId="0" xfId="3" applyFill="1" applyAlignment="1">
      <alignment horizontal="center"/>
    </xf>
    <xf numFmtId="0" fontId="10" fillId="6" borderId="0" xfId="3" applyFont="1" applyFill="1" applyAlignment="1">
      <alignment horizontal="left"/>
    </xf>
    <xf numFmtId="0" fontId="9" fillId="6" borderId="0" xfId="3" applyFill="1" applyAlignment="1">
      <alignment horizontal="center"/>
    </xf>
    <xf numFmtId="0" fontId="10" fillId="7" borderId="0" xfId="3" applyFont="1" applyFill="1" applyAlignment="1">
      <alignment horizontal="left"/>
    </xf>
    <xf numFmtId="0" fontId="9" fillId="7" borderId="0" xfId="3" applyFill="1" applyAlignment="1">
      <alignment horizontal="center"/>
    </xf>
    <xf numFmtId="0" fontId="10" fillId="0" borderId="1" xfId="3" applyFont="1" applyBorder="1" applyAlignment="1">
      <alignment horizontal="center"/>
    </xf>
    <xf numFmtId="10" fontId="9" fillId="0" borderId="0" xfId="3" applyNumberFormat="1" applyAlignment="1">
      <alignment horizontal="center"/>
    </xf>
    <xf numFmtId="10" fontId="11" fillId="0" borderId="0" xfId="3" applyNumberFormat="1" applyFont="1" applyAlignment="1">
      <alignment horizontal="center"/>
    </xf>
    <xf numFmtId="0" fontId="11" fillId="0" borderId="0" xfId="3" applyFont="1" applyAlignment="1">
      <alignment horizontal="center"/>
    </xf>
    <xf numFmtId="2" fontId="0" fillId="0" borderId="0" xfId="0" applyNumberFormat="1" applyAlignment="1">
      <alignment horizontal="center"/>
    </xf>
    <xf numFmtId="0" fontId="12" fillId="8" borderId="0" xfId="0" applyFont="1" applyFill="1" applyAlignment="1">
      <alignment vertical="center"/>
    </xf>
    <xf numFmtId="0" fontId="0" fillId="8" borderId="0" xfId="0" applyFill="1"/>
    <xf numFmtId="10" fontId="0" fillId="0" borderId="0" xfId="0" applyNumberFormat="1"/>
    <xf numFmtId="165" fontId="9" fillId="0" borderId="0" xfId="3" applyNumberFormat="1" applyAlignment="1">
      <alignment horizontal="center"/>
    </xf>
    <xf numFmtId="165" fontId="11" fillId="0" borderId="0" xfId="3" applyNumberFormat="1" applyFont="1" applyAlignment="1">
      <alignment horizontal="center"/>
    </xf>
    <xf numFmtId="165" fontId="14" fillId="0" borderId="0" xfId="3" applyNumberFormat="1" applyFont="1" applyAlignment="1">
      <alignment horizontal="center"/>
    </xf>
    <xf numFmtId="0" fontId="14" fillId="0" borderId="0" xfId="3" applyFont="1" applyAlignment="1">
      <alignment horizontal="center"/>
    </xf>
    <xf numFmtId="0" fontId="15" fillId="0" borderId="0" xfId="4" applyFont="1" applyAlignment="1">
      <alignment horizontal="left"/>
    </xf>
    <xf numFmtId="0" fontId="15" fillId="0" borderId="0" xfId="4" applyFont="1" applyAlignment="1">
      <alignment horizontal="center"/>
    </xf>
    <xf numFmtId="10" fontId="15" fillId="0" borderId="0" xfId="0" applyNumberFormat="1" applyFont="1" applyAlignment="1">
      <alignment horizontal="left"/>
    </xf>
    <xf numFmtId="0" fontId="15" fillId="0" borderId="0" xfId="0" applyFont="1"/>
    <xf numFmtId="0" fontId="16" fillId="8" borderId="0" xfId="0" applyFont="1" applyFill="1"/>
  </cellXfs>
  <cellStyles count="5">
    <cellStyle name="Hyperlink" xfId="1" builtinId="8"/>
    <cellStyle name="Normal" xfId="0" builtinId="0"/>
    <cellStyle name="Normal 2" xfId="3" xr:uid="{00000000-0005-0000-0000-000002000000}"/>
    <cellStyle name="Normal 2 2 3" xfId="2" xr:uid="{00000000-0005-0000-0000-000003000000}"/>
    <cellStyle name="Normal 2 3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Pumps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295275590551183E-3"/>
                  <c:y val="-0.195243146689997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Deguchi_2000!$A$6:$A$46</c:f>
              <c:numCache>
                <c:formatCode>General</c:formatCode>
                <c:ptCount val="41"/>
                <c:pt idx="0">
                  <c:v>1984</c:v>
                </c:pt>
                <c:pt idx="1">
                  <c:v>1984</c:v>
                </c:pt>
                <c:pt idx="2">
                  <c:v>1985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1987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1989</c:v>
                </c:pt>
                <c:pt idx="11">
                  <c:v>1989</c:v>
                </c:pt>
                <c:pt idx="12">
                  <c:v>1989</c:v>
                </c:pt>
                <c:pt idx="13">
                  <c:v>1991</c:v>
                </c:pt>
                <c:pt idx="14">
                  <c:v>1991</c:v>
                </c:pt>
                <c:pt idx="15">
                  <c:v>1992</c:v>
                </c:pt>
                <c:pt idx="16">
                  <c:v>1992</c:v>
                </c:pt>
                <c:pt idx="17">
                  <c:v>1992</c:v>
                </c:pt>
                <c:pt idx="18">
                  <c:v>1993</c:v>
                </c:pt>
                <c:pt idx="19">
                  <c:v>1993</c:v>
                </c:pt>
                <c:pt idx="20">
                  <c:v>1993</c:v>
                </c:pt>
                <c:pt idx="21">
                  <c:v>1993</c:v>
                </c:pt>
                <c:pt idx="22">
                  <c:v>1993</c:v>
                </c:pt>
                <c:pt idx="23">
                  <c:v>1993</c:v>
                </c:pt>
                <c:pt idx="24">
                  <c:v>1994</c:v>
                </c:pt>
                <c:pt idx="25">
                  <c:v>1994</c:v>
                </c:pt>
                <c:pt idx="26">
                  <c:v>1994</c:v>
                </c:pt>
                <c:pt idx="27">
                  <c:v>1994</c:v>
                </c:pt>
                <c:pt idx="28">
                  <c:v>1994</c:v>
                </c:pt>
                <c:pt idx="29">
                  <c:v>1994</c:v>
                </c:pt>
                <c:pt idx="30">
                  <c:v>1996</c:v>
                </c:pt>
                <c:pt idx="31">
                  <c:v>1996</c:v>
                </c:pt>
                <c:pt idx="32">
                  <c:v>1996</c:v>
                </c:pt>
                <c:pt idx="33">
                  <c:v>1997</c:v>
                </c:pt>
                <c:pt idx="34">
                  <c:v>1997</c:v>
                </c:pt>
                <c:pt idx="35">
                  <c:v>1997</c:v>
                </c:pt>
                <c:pt idx="36">
                  <c:v>1997</c:v>
                </c:pt>
                <c:pt idx="37">
                  <c:v>1997</c:v>
                </c:pt>
                <c:pt idx="38">
                  <c:v>1998</c:v>
                </c:pt>
                <c:pt idx="39">
                  <c:v>1998</c:v>
                </c:pt>
                <c:pt idx="40">
                  <c:v>1998</c:v>
                </c:pt>
              </c:numCache>
            </c:numRef>
          </c:xVal>
          <c:yVal>
            <c:numRef>
              <c:f>Deguchi_2000!$C$6:$C$46</c:f>
              <c:numCache>
                <c:formatCode>0.00%</c:formatCode>
                <c:ptCount val="41"/>
                <c:pt idx="0">
                  <c:v>0.40409356725146095</c:v>
                </c:pt>
                <c:pt idx="1">
                  <c:v>0.384210526315789</c:v>
                </c:pt>
                <c:pt idx="2">
                  <c:v>0.33742690058479502</c:v>
                </c:pt>
                <c:pt idx="3">
                  <c:v>0.32222222222222202</c:v>
                </c:pt>
                <c:pt idx="4">
                  <c:v>0.36081871345029198</c:v>
                </c:pt>
                <c:pt idx="5">
                  <c:v>0.34678362573099397</c:v>
                </c:pt>
                <c:pt idx="6">
                  <c:v>0.31988304093567199</c:v>
                </c:pt>
                <c:pt idx="7">
                  <c:v>0.29181286549707602</c:v>
                </c:pt>
                <c:pt idx="8">
                  <c:v>0.45087719298245604</c:v>
                </c:pt>
                <c:pt idx="9">
                  <c:v>0.50467836257309895</c:v>
                </c:pt>
                <c:pt idx="10">
                  <c:v>0.38304093567251402</c:v>
                </c:pt>
                <c:pt idx="11">
                  <c:v>0.324561403508771</c:v>
                </c:pt>
                <c:pt idx="12">
                  <c:v>0.26257309941520401</c:v>
                </c:pt>
                <c:pt idx="13">
                  <c:v>0.54093567251461894</c:v>
                </c:pt>
                <c:pt idx="14">
                  <c:v>0.47894736842105201</c:v>
                </c:pt>
                <c:pt idx="15">
                  <c:v>0.53742690058479503</c:v>
                </c:pt>
                <c:pt idx="16">
                  <c:v>0.44385964912280701</c:v>
                </c:pt>
                <c:pt idx="17">
                  <c:v>0.30701754385964902</c:v>
                </c:pt>
                <c:pt idx="18">
                  <c:v>0.37953216374269</c:v>
                </c:pt>
                <c:pt idx="19">
                  <c:v>0.349122807017543</c:v>
                </c:pt>
                <c:pt idx="20">
                  <c:v>0.30467836257309899</c:v>
                </c:pt>
                <c:pt idx="21">
                  <c:v>0.27192982456140302</c:v>
                </c:pt>
                <c:pt idx="22">
                  <c:v>0.24269005847953198</c:v>
                </c:pt>
                <c:pt idx="23">
                  <c:v>0.530409356725146</c:v>
                </c:pt>
                <c:pt idx="24">
                  <c:v>0.55029239766081806</c:v>
                </c:pt>
                <c:pt idx="25">
                  <c:v>0.49649122807017498</c:v>
                </c:pt>
                <c:pt idx="26">
                  <c:v>0.47660818713450198</c:v>
                </c:pt>
                <c:pt idx="27">
                  <c:v>0.45906432748538001</c:v>
                </c:pt>
                <c:pt idx="28">
                  <c:v>0.42748538011695897</c:v>
                </c:pt>
                <c:pt idx="29">
                  <c:v>0.41228070175438503</c:v>
                </c:pt>
                <c:pt idx="30">
                  <c:v>0.60526315789473595</c:v>
                </c:pt>
                <c:pt idx="31">
                  <c:v>0.570175438596491</c:v>
                </c:pt>
                <c:pt idx="32">
                  <c:v>0.49181286549707598</c:v>
                </c:pt>
                <c:pt idx="33">
                  <c:v>0.57368421052631502</c:v>
                </c:pt>
                <c:pt idx="34">
                  <c:v>0.554970760233918</c:v>
                </c:pt>
                <c:pt idx="35">
                  <c:v>0.52105263157894699</c:v>
                </c:pt>
                <c:pt idx="36">
                  <c:v>0.42865497076023301</c:v>
                </c:pt>
                <c:pt idx="37">
                  <c:v>0.38654970760233903</c:v>
                </c:pt>
                <c:pt idx="38">
                  <c:v>0.53157894736842104</c:v>
                </c:pt>
                <c:pt idx="39">
                  <c:v>0.51052631578947294</c:v>
                </c:pt>
                <c:pt idx="40">
                  <c:v>0.42163742690058398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1-47D7-A87D-A0E9A6B9B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91232"/>
        <c:axId val="749293528"/>
      </c:scatterChart>
      <c:valAx>
        <c:axId val="7492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93528"/>
        <c:crosses val="autoZero"/>
        <c:crossBetween val="midCat"/>
      </c:valAx>
      <c:valAx>
        <c:axId val="74929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9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COMMENTS'!$H$2:$BP$2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'PB COMMENTS'!$H$4:$BP$4</c:f>
              <c:numCache>
                <c:formatCode>0.00%</c:formatCode>
                <c:ptCount val="61"/>
                <c:pt idx="0">
                  <c:v>0.2</c:v>
                </c:pt>
                <c:pt idx="1">
                  <c:v>0.20494117647058824</c:v>
                </c:pt>
                <c:pt idx="2">
                  <c:v>0.20988235294117646</c:v>
                </c:pt>
                <c:pt idx="3">
                  <c:v>0.21482352941176469</c:v>
                </c:pt>
                <c:pt idx="4">
                  <c:v>0.21976470588235292</c:v>
                </c:pt>
                <c:pt idx="5">
                  <c:v>0.22470588235294114</c:v>
                </c:pt>
                <c:pt idx="6">
                  <c:v>0.22964705882352937</c:v>
                </c:pt>
                <c:pt idx="7">
                  <c:v>0.2345882352941176</c:v>
                </c:pt>
                <c:pt idx="8">
                  <c:v>0.23952941176470582</c:v>
                </c:pt>
                <c:pt idx="9">
                  <c:v>0.24447058823529405</c:v>
                </c:pt>
                <c:pt idx="10">
                  <c:v>0.24941176470588228</c:v>
                </c:pt>
                <c:pt idx="11">
                  <c:v>0.2543529411764705</c:v>
                </c:pt>
                <c:pt idx="12">
                  <c:v>0.25929411764705873</c:v>
                </c:pt>
                <c:pt idx="13">
                  <c:v>0.26423529411764696</c:v>
                </c:pt>
                <c:pt idx="14">
                  <c:v>0.26917647058823518</c:v>
                </c:pt>
                <c:pt idx="15">
                  <c:v>0.27411764705882341</c:v>
                </c:pt>
                <c:pt idx="16">
                  <c:v>0.27905882352941164</c:v>
                </c:pt>
                <c:pt idx="17">
                  <c:v>0.28399999999999997</c:v>
                </c:pt>
                <c:pt idx="18">
                  <c:v>0.29117142857142891</c:v>
                </c:pt>
                <c:pt idx="19">
                  <c:v>0.29834285714285785</c:v>
                </c:pt>
                <c:pt idx="20">
                  <c:v>0.30551428571428679</c:v>
                </c:pt>
                <c:pt idx="21">
                  <c:v>0.31268571428571573</c:v>
                </c:pt>
                <c:pt idx="22">
                  <c:v>0.31985714285714467</c:v>
                </c:pt>
                <c:pt idx="23">
                  <c:v>0.32702857142857361</c:v>
                </c:pt>
                <c:pt idx="24">
                  <c:v>0.33420000000000272</c:v>
                </c:pt>
                <c:pt idx="25">
                  <c:v>0.34650000000000247</c:v>
                </c:pt>
                <c:pt idx="26">
                  <c:v>0.35880000000000223</c:v>
                </c:pt>
                <c:pt idx="27">
                  <c:v>0.37110000000000198</c:v>
                </c:pt>
                <c:pt idx="28">
                  <c:v>0.38340000000000174</c:v>
                </c:pt>
                <c:pt idx="29">
                  <c:v>0.39570000000000149</c:v>
                </c:pt>
                <c:pt idx="30">
                  <c:v>0.40800000000000125</c:v>
                </c:pt>
                <c:pt idx="31">
                  <c:v>0.42030000000000101</c:v>
                </c:pt>
                <c:pt idx="32">
                  <c:v>0.43260000000000076</c:v>
                </c:pt>
                <c:pt idx="33">
                  <c:v>0.44490000000000052</c:v>
                </c:pt>
                <c:pt idx="34">
                  <c:v>0.45720000000000027</c:v>
                </c:pt>
                <c:pt idx="35">
                  <c:v>0.46950000000000003</c:v>
                </c:pt>
                <c:pt idx="36">
                  <c:v>0.48179999999999978</c:v>
                </c:pt>
                <c:pt idx="37">
                  <c:v>0.49409999999999954</c:v>
                </c:pt>
                <c:pt idx="38">
                  <c:v>0.50640000000000285</c:v>
                </c:pt>
                <c:pt idx="39">
                  <c:v>0.5187000000000026</c:v>
                </c:pt>
                <c:pt idx="40">
                  <c:v>0.53100000000000236</c:v>
                </c:pt>
                <c:pt idx="41">
                  <c:v>0.54330000000000211</c:v>
                </c:pt>
                <c:pt idx="42">
                  <c:v>0.55560000000000187</c:v>
                </c:pt>
                <c:pt idx="43">
                  <c:v>0.56790000000000163</c:v>
                </c:pt>
                <c:pt idx="44">
                  <c:v>0.58020000000000138</c:v>
                </c:pt>
                <c:pt idx="45">
                  <c:v>0.59250000000000114</c:v>
                </c:pt>
                <c:pt idx="46">
                  <c:v>0.60480000000000089</c:v>
                </c:pt>
                <c:pt idx="47">
                  <c:v>0.61710000000000065</c:v>
                </c:pt>
                <c:pt idx="48">
                  <c:v>0.6294000000000004</c:v>
                </c:pt>
                <c:pt idx="49">
                  <c:v>0.64170000000000016</c:v>
                </c:pt>
                <c:pt idx="50">
                  <c:v>0.65399999999999991</c:v>
                </c:pt>
                <c:pt idx="51">
                  <c:v>0.66629999999999967</c:v>
                </c:pt>
                <c:pt idx="52">
                  <c:v>0.67860000000000298</c:v>
                </c:pt>
                <c:pt idx="53">
                  <c:v>0.69090000000000273</c:v>
                </c:pt>
                <c:pt idx="54">
                  <c:v>0.70320000000000249</c:v>
                </c:pt>
                <c:pt idx="55">
                  <c:v>0.71550000000000225</c:v>
                </c:pt>
                <c:pt idx="56">
                  <c:v>0.727800000000002</c:v>
                </c:pt>
                <c:pt idx="57">
                  <c:v>0.74010000000000176</c:v>
                </c:pt>
                <c:pt idx="58">
                  <c:v>0.75240000000000151</c:v>
                </c:pt>
                <c:pt idx="59">
                  <c:v>0.76470000000000127</c:v>
                </c:pt>
                <c:pt idx="60">
                  <c:v>0.77700000000000102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0-4523-80CC-5CB3F237C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603984"/>
        <c:axId val="520605296"/>
      </c:lineChart>
      <c:catAx>
        <c:axId val="52060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5296"/>
        <c:crosses val="autoZero"/>
        <c:auto val="1"/>
        <c:lblAlgn val="ctr"/>
        <c:lblOffset val="100"/>
        <c:noMultiLvlLbl val="0"/>
      </c:catAx>
      <c:valAx>
        <c:axId val="5206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3</xdr:row>
      <xdr:rowOff>114300</xdr:rowOff>
    </xdr:from>
    <xdr:to>
      <xdr:col>12</xdr:col>
      <xdr:colOff>304800</xdr:colOff>
      <xdr:row>12</xdr:row>
      <xdr:rowOff>85725</xdr:rowOff>
    </xdr:to>
    <xdr:pic>
      <xdr:nvPicPr>
        <xdr:cNvPr id="2" name="Picture 1" descr="https://ars.els-cdn.com/content/image/1-s2.0-S0389430499000600-gr1.gif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685800"/>
          <a:ext cx="25908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266700</xdr:colOff>
      <xdr:row>13</xdr:row>
      <xdr:rowOff>66675</xdr:rowOff>
    </xdr:from>
    <xdr:to>
      <xdr:col>16</xdr:col>
      <xdr:colOff>438150</xdr:colOff>
      <xdr:row>27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453390</xdr:colOff>
      <xdr:row>3</xdr:row>
      <xdr:rowOff>129540</xdr:rowOff>
    </xdr:from>
    <xdr:to>
      <xdr:col>19</xdr:col>
      <xdr:colOff>347229</xdr:colOff>
      <xdr:row>18</xdr:row>
      <xdr:rowOff>53572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5DFFBB-4090-463B-AB94-C033E7100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4740" y="701040"/>
          <a:ext cx="5989839" cy="2781532"/>
        </a:xfrm>
        <a:prstGeom prst="rect">
          <a:avLst/>
        </a:prstGeom>
      </xdr:spPr>
    </xdr:pic>
    <xdr:clientData/>
  </xdr:twoCellAnchor>
  <xdr:twoCellAnchor editAs="oneCell">
    <xdr:from>
      <xdr:col>19</xdr:col>
      <xdr:colOff>451485</xdr:colOff>
      <xdr:row>3</xdr:row>
      <xdr:rowOff>97155</xdr:rowOff>
    </xdr:from>
    <xdr:to>
      <xdr:col>24</xdr:col>
      <xdr:colOff>289141</xdr:colOff>
      <xdr:row>25</xdr:row>
      <xdr:rowOff>151015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BDFA17-8FAE-4B06-9BB1-8B122FC5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38835" y="668655"/>
          <a:ext cx="2885656" cy="42448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533400</xdr:colOff>
      <xdr:row>0</xdr:row>
      <xdr:rowOff>0</xdr:rowOff>
    </xdr:from>
    <xdr:ext cx="6335712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0"/>
          <a:ext cx="6335712" cy="3647619"/>
        </a:xfrm>
        <a:prstGeom prst="rect">
          <a:avLst/>
        </a:prstGeom>
      </xdr:spPr>
    </xdr:pic>
    <xdr:clientData/>
  </xdr:oneCellAnchor>
  <xdr:oneCellAnchor>
    <xdr:from>
      <xdr:col>12</xdr:col>
      <xdr:colOff>542925</xdr:colOff>
      <xdr:row>19</xdr:row>
      <xdr:rowOff>25833</xdr:rowOff>
    </xdr:from>
    <xdr:ext cx="6317456" cy="425033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5" y="3645333"/>
          <a:ext cx="6317456" cy="425033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371475</xdr:colOff>
      <xdr:row>3</xdr:row>
      <xdr:rowOff>104775</xdr:rowOff>
    </xdr:from>
    <xdr:to>
      <xdr:col>16</xdr:col>
      <xdr:colOff>380542</xdr:colOff>
      <xdr:row>36</xdr:row>
      <xdr:rowOff>27799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7475" y="676275"/>
          <a:ext cx="3666667" cy="6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285750</xdr:colOff>
      <xdr:row>7</xdr:row>
      <xdr:rowOff>47625</xdr:rowOff>
    </xdr:from>
    <xdr:to>
      <xdr:col>15</xdr:col>
      <xdr:colOff>437674</xdr:colOff>
      <xdr:row>28</xdr:row>
      <xdr:rowOff>180458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2150" y="1381125"/>
          <a:ext cx="3809524" cy="41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5828</xdr:colOff>
      <xdr:row>1</xdr:row>
      <xdr:rowOff>171450</xdr:rowOff>
    </xdr:from>
    <xdr:to>
      <xdr:col>18</xdr:col>
      <xdr:colOff>209550</xdr:colOff>
      <xdr:row>22</xdr:row>
      <xdr:rowOff>152400</xdr:rowOff>
    </xdr:to>
    <xdr:pic>
      <xdr:nvPicPr>
        <xdr:cNvPr id="2" name="Picture 1" descr="https://www.hydroinc.com/i/hydro-inc/photo2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2228" y="361950"/>
          <a:ext cx="5690122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323849</xdr:colOff>
      <xdr:row>1</xdr:row>
      <xdr:rowOff>171450</xdr:rowOff>
    </xdr:from>
    <xdr:to>
      <xdr:col>28</xdr:col>
      <xdr:colOff>200023</xdr:colOff>
      <xdr:row>23</xdr:row>
      <xdr:rowOff>82030</xdr:rowOff>
    </xdr:to>
    <xdr:pic>
      <xdr:nvPicPr>
        <xdr:cNvPr id="3" name="Picture 2" descr="https://www.hydroinc.com/i/hydro-inc/photo6.jp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6649" y="361950"/>
          <a:ext cx="5972175" cy="410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15240</xdr:colOff>
      <xdr:row>2</xdr:row>
      <xdr:rowOff>7620</xdr:rowOff>
    </xdr:from>
    <xdr:ext cx="6294120" cy="5090160"/>
    <xdr:pic>
      <xdr:nvPicPr>
        <xdr:cNvPr id="2" name="Picture 1">
          <a:extLst>
            <a:ext uri="{FF2B5EF4-FFF2-40B4-BE49-F238E27FC236}">
              <a16:creationId xmlns:a16="http://schemas.microsoft.com/office/drawing/2014/main" id="{915371E9-9409-427F-A69C-AFD5FFA0C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0840" y="388620"/>
          <a:ext cx="6294120" cy="509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464343</xdr:colOff>
      <xdr:row>3</xdr:row>
      <xdr:rowOff>166688</xdr:rowOff>
    </xdr:from>
    <xdr:to>
      <xdr:col>23</xdr:col>
      <xdr:colOff>253408</xdr:colOff>
      <xdr:row>22</xdr:row>
      <xdr:rowOff>59531</xdr:rowOff>
    </xdr:to>
    <xdr:pic>
      <xdr:nvPicPr>
        <xdr:cNvPr id="2" name="Picture 1" descr="image00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0968" y="738188"/>
          <a:ext cx="6468471" cy="3512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171450</xdr:colOff>
      <xdr:row>2</xdr:row>
      <xdr:rowOff>85725</xdr:rowOff>
    </xdr:from>
    <xdr:to>
      <xdr:col>17</xdr:col>
      <xdr:colOff>313545</xdr:colOff>
      <xdr:row>25</xdr:row>
      <xdr:rowOff>113749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0" y="466725"/>
          <a:ext cx="6238095" cy="44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79375</xdr:colOff>
      <xdr:row>11</xdr:row>
      <xdr:rowOff>111124</xdr:rowOff>
    </xdr:from>
    <xdr:to>
      <xdr:col>8</xdr:col>
      <xdr:colOff>301625</xdr:colOff>
      <xdr:row>26</xdr:row>
      <xdr:rowOff>115887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HND/Details/HN_TFC_Efficienci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'18%20Summer\GHUsefulWorkEfficienciesMatrix_10-yr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Diesel%20water%20pumps/Diesel%20water%20pum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Edwards_2004"/>
      <sheetName val="FAO_2017"/>
      <sheetName val="Boafo-Mensah_2013"/>
      <sheetName val="Hyman_1986"/>
      <sheetName val="Zhang_2013"/>
      <sheetName val="Adeyemi_2017"/>
      <sheetName val="CleanCookingCatalog_2021"/>
      <sheetName val="Coffey_2017"/>
      <sheetName val="Afrane_2012"/>
      <sheetName val="Barnes_1996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>
            <v>0.18</v>
          </cell>
        </row>
      </sheetData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_TFC_Efficiencies"/>
      <sheetName val="Ind. -- Elect. (fixed)"/>
      <sheetName val="PB-MH Efficiencies"/>
      <sheetName val="Phi Values"/>
      <sheetName val="Kerosene Use"/>
      <sheetName val="Industry -- Coke furnace"/>
      <sheetName val="Road--Automobile Efficiency"/>
      <sheetName val="Services--Electricity"/>
      <sheetName val="Lighting"/>
      <sheetName val="Industrial--Electricity"/>
      <sheetName val="Refrigerator Efficiency"/>
      <sheetName val="Industrial--Solid Biomass"/>
      <sheetName val="Residential--Electricity"/>
      <sheetName val="Residential--Census Data"/>
      <sheetName val="Residential--Fuel Oil"/>
      <sheetName val="Industrial -- Fuel oil"/>
      <sheetName val="Residential--Stove Efficiency"/>
    </sheetNames>
    <sheetDataSet>
      <sheetData sheetId="0"/>
      <sheetData sheetId="1"/>
      <sheetData sheetId="2"/>
      <sheetData sheetId="3">
        <row r="6">
          <cell r="C6">
            <v>0.13300399011970354</v>
          </cell>
        </row>
        <row r="9">
          <cell r="C9">
            <v>0.20099155835454907</v>
          </cell>
        </row>
        <row r="10">
          <cell r="C10">
            <v>0.36986156609954557</v>
          </cell>
        </row>
        <row r="12">
          <cell r="C12">
            <v>0.76581706790244675</v>
          </cell>
        </row>
      </sheetData>
      <sheetData sheetId="4">
        <row r="19">
          <cell r="S19">
            <v>0.37790000000000001</v>
          </cell>
        </row>
        <row r="30">
          <cell r="O30">
            <v>0.246</v>
          </cell>
        </row>
        <row r="32">
          <cell r="O32">
            <v>3.6017569546120056E-3</v>
          </cell>
        </row>
      </sheetData>
      <sheetData sheetId="5">
        <row r="4">
          <cell r="L4">
            <v>0.47127999999999998</v>
          </cell>
        </row>
      </sheetData>
      <sheetData sheetId="6"/>
      <sheetData sheetId="7"/>
      <sheetData sheetId="8"/>
      <sheetData sheetId="9"/>
      <sheetData sheetId="10">
        <row r="38">
          <cell r="B38">
            <v>2.9704224460067142E-2</v>
          </cell>
        </row>
      </sheetData>
      <sheetData sheetId="11"/>
      <sheetData sheetId="12"/>
      <sheetData sheetId="13">
        <row r="7">
          <cell r="F7">
            <v>0.23057214414717275</v>
          </cell>
        </row>
      </sheetData>
      <sheetData sheetId="14"/>
      <sheetData sheetId="15"/>
      <sheetData sheetId="16">
        <row r="64">
          <cell r="B64">
            <v>0.58742499999999997</v>
          </cell>
        </row>
        <row r="91">
          <cell r="F91">
            <v>0.18</v>
          </cell>
        </row>
        <row r="92">
          <cell r="F92">
            <v>0.45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H_TFC_Efficiencies"/>
      <sheetName val="PB Efficiencies"/>
      <sheetName val="phi_heat"/>
      <sheetName val="Stove efficiencies"/>
      <sheetName val="Domestic electricity allocation"/>
      <sheetName val="Fan efficiencies"/>
      <sheetName val="Electric lighting efficiencies"/>
      <sheetName val="TV lighting efficiencies"/>
      <sheetName val="Domestic refrigeration"/>
      <sheetName val="Non-spec. ind. elec. alloc."/>
      <sheetName val="FixedGHIndustryElectricity"/>
      <sheetName val="PSB"/>
      <sheetName val="FixedGHPSB"/>
      <sheetName val="Xf Eu Xu calcs"/>
      <sheetName val="GHPrimary"/>
      <sheetName val="TFCSummary"/>
      <sheetName val="GH_EIOU_Efficiencies"/>
    </sheetNames>
    <sheetDataSet>
      <sheetData sheetId="0" refreshError="1"/>
      <sheetData sheetId="1" refreshError="1"/>
      <sheetData sheetId="2" refreshError="1">
        <row r="8">
          <cell r="C8">
            <v>0.20099155835454907</v>
          </cell>
        </row>
      </sheetData>
      <sheetData sheetId="3" refreshError="1">
        <row r="7">
          <cell r="B7">
            <v>0.35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Lockeretz_1977"/>
      <sheetName val="Hyundai"/>
      <sheetName val="Units"/>
    </sheetNames>
    <sheetDataSet>
      <sheetData sheetId="0"/>
      <sheetData sheetId="1"/>
      <sheetData sheetId="2"/>
      <sheetData sheetId="3"/>
      <sheetData sheetId="4">
        <row r="2">
          <cell r="B2">
            <v>0.74569987000000004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i.org/10.1016/S0389-4304(99)00060-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sciencedirect.com/book/9780124542501/agriculture-and-energ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united4efficiency.org/wp-content/uploads/2017/09/U4E-MotorGuide-201709-Final.pd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oi.org/10.1243%2FPIME_PROC_1903_065_017_02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02/j.1551-8833.1944.tb21090.x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hydroinc.com/blog/2012/08/01/upgrades-maximize-efficiency-82-year-old-pump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rericjournal.ait.ac.th/index.php/reric/article/view/1160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google.co.uk/books/edition/Handbook_of_Energy_Utilization_In_Agricu/7zSoDwAAQBAJ?hl=en&amp;gbpv=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4"/>
  <sheetViews>
    <sheetView topLeftCell="A25" zoomScale="80" zoomScaleNormal="80" workbookViewId="0">
      <selection activeCell="A41" sqref="A41:A51"/>
    </sheetView>
  </sheetViews>
  <sheetFormatPr defaultColWidth="9.109375" defaultRowHeight="14.4"/>
  <cols>
    <col min="1" max="16384" width="9.109375" style="32"/>
  </cols>
  <sheetData>
    <row r="1" spans="1:1">
      <c r="A1" s="31" t="s">
        <v>35</v>
      </c>
    </row>
    <row r="2" spans="1:1">
      <c r="A2" s="31" t="s">
        <v>36</v>
      </c>
    </row>
    <row r="3" spans="1:1">
      <c r="A3" s="31" t="s">
        <v>37</v>
      </c>
    </row>
    <row r="4" spans="1:1">
      <c r="A4" s="31" t="s">
        <v>38</v>
      </c>
    </row>
    <row r="5" spans="1:1">
      <c r="A5" s="31" t="s">
        <v>39</v>
      </c>
    </row>
    <row r="6" spans="1:1">
      <c r="A6" s="31" t="s">
        <v>40</v>
      </c>
    </row>
    <row r="7" spans="1:1">
      <c r="A7" s="31" t="s">
        <v>41</v>
      </c>
    </row>
    <row r="8" spans="1:1">
      <c r="A8" s="31" t="s">
        <v>42</v>
      </c>
    </row>
    <row r="10" spans="1:1">
      <c r="A10" s="32" t="s">
        <v>43</v>
      </c>
    </row>
    <row r="11" spans="1:1">
      <c r="A11" s="32" t="s">
        <v>44</v>
      </c>
    </row>
    <row r="12" spans="1:1">
      <c r="A12" s="32" t="s">
        <v>45</v>
      </c>
    </row>
    <row r="13" spans="1:1">
      <c r="A13" s="32" t="s">
        <v>46</v>
      </c>
    </row>
    <row r="14" spans="1:1">
      <c r="A14" s="32" t="s">
        <v>47</v>
      </c>
    </row>
    <row r="15" spans="1:1">
      <c r="A15" s="32" t="s">
        <v>48</v>
      </c>
    </row>
    <row r="16" spans="1:1">
      <c r="A16" s="32" t="s">
        <v>42</v>
      </c>
    </row>
    <row r="18" spans="1:1">
      <c r="A18" s="32" t="s">
        <v>49</v>
      </c>
    </row>
    <row r="19" spans="1:1">
      <c r="A19" s="32" t="s">
        <v>50</v>
      </c>
    </row>
    <row r="20" spans="1:1">
      <c r="A20" s="32" t="s">
        <v>51</v>
      </c>
    </row>
    <row r="21" spans="1:1">
      <c r="A21" s="32" t="s">
        <v>52</v>
      </c>
    </row>
    <row r="22" spans="1:1">
      <c r="A22" s="32" t="s">
        <v>53</v>
      </c>
    </row>
    <row r="23" spans="1:1">
      <c r="A23" s="32" t="s">
        <v>54</v>
      </c>
    </row>
    <row r="24" spans="1:1">
      <c r="A24" s="32" t="s">
        <v>55</v>
      </c>
    </row>
    <row r="25" spans="1:1">
      <c r="A25" s="32" t="s">
        <v>42</v>
      </c>
    </row>
    <row r="27" spans="1:1">
      <c r="A27" s="32" t="s">
        <v>57</v>
      </c>
    </row>
    <row r="28" spans="1:1">
      <c r="A28" s="32" t="s">
        <v>58</v>
      </c>
    </row>
    <row r="29" spans="1:1">
      <c r="A29" s="32" t="s">
        <v>59</v>
      </c>
    </row>
    <row r="30" spans="1:1">
      <c r="A30" s="32" t="s">
        <v>60</v>
      </c>
    </row>
    <row r="31" spans="1:1">
      <c r="A31" s="32" t="s">
        <v>42</v>
      </c>
    </row>
    <row r="33" spans="1:1">
      <c r="A33" s="32" t="s">
        <v>62</v>
      </c>
    </row>
    <row r="34" spans="1:1">
      <c r="A34" s="32" t="s">
        <v>63</v>
      </c>
    </row>
    <row r="35" spans="1:1">
      <c r="A35" s="32" t="s">
        <v>64</v>
      </c>
    </row>
    <row r="36" spans="1:1">
      <c r="A36" s="32" t="s">
        <v>65</v>
      </c>
    </row>
    <row r="37" spans="1:1">
      <c r="A37" s="32" t="s">
        <v>66</v>
      </c>
    </row>
    <row r="38" spans="1:1">
      <c r="A38" s="32" t="s">
        <v>67</v>
      </c>
    </row>
    <row r="39" spans="1:1">
      <c r="A39" s="32" t="s">
        <v>42</v>
      </c>
    </row>
    <row r="41" spans="1:1">
      <c r="A41" s="42" t="s">
        <v>68</v>
      </c>
    </row>
    <row r="42" spans="1:1">
      <c r="A42" s="42" t="s">
        <v>69</v>
      </c>
    </row>
    <row r="43" spans="1:1">
      <c r="A43" s="42" t="s">
        <v>70</v>
      </c>
    </row>
    <row r="44" spans="1:1">
      <c r="A44" s="42" t="s">
        <v>71</v>
      </c>
    </row>
    <row r="45" spans="1:1">
      <c r="A45" s="42" t="s">
        <v>72</v>
      </c>
    </row>
    <row r="46" spans="1:1">
      <c r="A46" s="42" t="s">
        <v>73</v>
      </c>
    </row>
    <row r="47" spans="1:1">
      <c r="A47" s="42" t="s">
        <v>74</v>
      </c>
    </row>
    <row r="48" spans="1:1">
      <c r="A48" s="42" t="s">
        <v>75</v>
      </c>
    </row>
    <row r="49" spans="1:1">
      <c r="A49" s="42" t="s">
        <v>76</v>
      </c>
    </row>
    <row r="50" spans="1:1">
      <c r="A50" s="42" t="s">
        <v>77</v>
      </c>
    </row>
    <row r="51" spans="1:1">
      <c r="A51" s="42" t="s">
        <v>42</v>
      </c>
    </row>
    <row r="53" spans="1:1">
      <c r="A53" s="32" t="s">
        <v>86</v>
      </c>
    </row>
    <row r="54" spans="1:1">
      <c r="A54" s="32" t="s">
        <v>87</v>
      </c>
    </row>
    <row r="55" spans="1:1">
      <c r="A55" s="32" t="s">
        <v>88</v>
      </c>
    </row>
    <row r="56" spans="1:1">
      <c r="A56" s="32" t="s">
        <v>89</v>
      </c>
    </row>
    <row r="57" spans="1:1">
      <c r="A57" s="32" t="s">
        <v>90</v>
      </c>
    </row>
    <row r="58" spans="1:1">
      <c r="A58" s="32" t="s">
        <v>73</v>
      </c>
    </row>
    <row r="59" spans="1:1">
      <c r="A59" s="32" t="s">
        <v>91</v>
      </c>
    </row>
    <row r="60" spans="1:1">
      <c r="A60" s="32" t="s">
        <v>92</v>
      </c>
    </row>
    <row r="61" spans="1:1">
      <c r="A61" s="32" t="s">
        <v>93</v>
      </c>
    </row>
    <row r="62" spans="1:1">
      <c r="A62" s="32" t="s">
        <v>94</v>
      </c>
    </row>
    <row r="63" spans="1:1">
      <c r="A63" s="32" t="s">
        <v>42</v>
      </c>
    </row>
    <row r="65" spans="1:1">
      <c r="A65" s="32" t="s">
        <v>99</v>
      </c>
    </row>
    <row r="66" spans="1:1">
      <c r="A66" s="32" t="s">
        <v>100</v>
      </c>
    </row>
    <row r="67" spans="1:1">
      <c r="A67" s="32" t="s">
        <v>101</v>
      </c>
    </row>
    <row r="68" spans="1:1">
      <c r="A68" s="32" t="s">
        <v>102</v>
      </c>
    </row>
    <row r="69" spans="1:1">
      <c r="A69" s="32" t="s">
        <v>103</v>
      </c>
    </row>
    <row r="70" spans="1:1">
      <c r="A70" s="32" t="s">
        <v>104</v>
      </c>
    </row>
    <row r="71" spans="1:1">
      <c r="A71" s="32" t="s">
        <v>105</v>
      </c>
    </row>
    <row r="72" spans="1:1">
      <c r="A72" s="32" t="s">
        <v>106</v>
      </c>
    </row>
    <row r="73" spans="1:1">
      <c r="A73" s="32" t="s">
        <v>107</v>
      </c>
    </row>
    <row r="74" spans="1:1">
      <c r="A74" s="32" t="s">
        <v>42</v>
      </c>
    </row>
    <row r="76" spans="1:1">
      <c r="A76" s="32" t="s">
        <v>110</v>
      </c>
    </row>
    <row r="77" spans="1:1">
      <c r="A77" s="32" t="s">
        <v>111</v>
      </c>
    </row>
    <row r="78" spans="1:1">
      <c r="A78" s="32" t="s">
        <v>112</v>
      </c>
    </row>
    <row r="79" spans="1:1">
      <c r="A79" s="32" t="s">
        <v>113</v>
      </c>
    </row>
    <row r="80" spans="1:1">
      <c r="A80" s="32" t="s">
        <v>114</v>
      </c>
    </row>
    <row r="81" spans="1:1">
      <c r="A81" s="32" t="s">
        <v>115</v>
      </c>
    </row>
    <row r="82" spans="1:1">
      <c r="A82" s="32" t="s">
        <v>116</v>
      </c>
    </row>
    <row r="83" spans="1:1">
      <c r="A83" s="32" t="s">
        <v>117</v>
      </c>
    </row>
    <row r="84" spans="1:1">
      <c r="A84" s="32" t="s">
        <v>118</v>
      </c>
    </row>
    <row r="85" spans="1:1">
      <c r="A85" s="32" t="s">
        <v>42</v>
      </c>
    </row>
    <row r="87" spans="1:1">
      <c r="A87" s="42" t="s">
        <v>135</v>
      </c>
    </row>
    <row r="88" spans="1:1">
      <c r="A88" s="42" t="s">
        <v>136</v>
      </c>
    </row>
    <row r="89" spans="1:1">
      <c r="A89" s="42" t="s">
        <v>137</v>
      </c>
    </row>
    <row r="90" spans="1:1">
      <c r="A90" s="42" t="s">
        <v>138</v>
      </c>
    </row>
    <row r="91" spans="1:1">
      <c r="A91" s="42" t="s">
        <v>139</v>
      </c>
    </row>
    <row r="92" spans="1:1">
      <c r="A92" s="42" t="s">
        <v>140</v>
      </c>
    </row>
    <row r="93" spans="1:1">
      <c r="A93" s="42" t="s">
        <v>42</v>
      </c>
    </row>
    <row r="94" spans="1:1">
      <c r="A94" s="4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P4"/>
  <sheetViews>
    <sheetView zoomScale="80" zoomScaleNormal="80" workbookViewId="0">
      <selection activeCell="H2" sqref="H2"/>
    </sheetView>
  </sheetViews>
  <sheetFormatPr defaultRowHeight="14.4"/>
  <cols>
    <col min="2" max="2" width="11.6640625" style="4" bestFit="1" customWidth="1"/>
    <col min="3" max="3" width="10.109375" style="4" bestFit="1" customWidth="1"/>
    <col min="4" max="4" width="12.33203125" style="4" customWidth="1"/>
    <col min="5" max="5" width="21.6640625" bestFit="1" customWidth="1"/>
    <col min="6" max="6" width="10.5546875" bestFit="1" customWidth="1"/>
    <col min="7" max="7" width="8.88671875" bestFit="1" customWidth="1"/>
    <col min="8" max="18" width="8.88671875" customWidth="1"/>
  </cols>
  <sheetData>
    <row r="1" spans="1:68" s="6" customFormat="1">
      <c r="A1" s="6" t="s">
        <v>0</v>
      </c>
      <c r="B1" s="6" t="s">
        <v>4</v>
      </c>
      <c r="C1" s="6" t="s">
        <v>5</v>
      </c>
      <c r="D1" s="6" t="s">
        <v>6</v>
      </c>
      <c r="E1" s="6" t="s">
        <v>1</v>
      </c>
      <c r="F1" s="6" t="s">
        <v>3</v>
      </c>
      <c r="G1" s="6" t="s">
        <v>2</v>
      </c>
      <c r="H1" s="6">
        <v>1960</v>
      </c>
      <c r="I1" s="6">
        <v>1961</v>
      </c>
      <c r="J1" s="6">
        <v>1962</v>
      </c>
      <c r="K1" s="6">
        <v>1963</v>
      </c>
      <c r="L1" s="6">
        <v>1964</v>
      </c>
      <c r="M1" s="6">
        <v>1965</v>
      </c>
      <c r="N1" s="6">
        <v>1966</v>
      </c>
      <c r="O1" s="6">
        <v>1967</v>
      </c>
      <c r="P1" s="6">
        <v>1968</v>
      </c>
      <c r="Q1" s="6">
        <v>1969</v>
      </c>
      <c r="R1" s="6">
        <v>1970</v>
      </c>
      <c r="S1" s="6">
        <v>1971</v>
      </c>
      <c r="T1" s="6">
        <v>1972</v>
      </c>
      <c r="U1" s="6">
        <v>1973</v>
      </c>
      <c r="V1" s="6">
        <v>1974</v>
      </c>
      <c r="W1" s="6">
        <v>1975</v>
      </c>
      <c r="X1" s="6">
        <v>1976</v>
      </c>
      <c r="Y1" s="6">
        <v>1977</v>
      </c>
      <c r="Z1" s="6">
        <v>1978</v>
      </c>
      <c r="AA1" s="6">
        <v>1979</v>
      </c>
      <c r="AB1" s="6">
        <v>1980</v>
      </c>
      <c r="AC1" s="6">
        <v>1981</v>
      </c>
      <c r="AD1" s="6">
        <v>1982</v>
      </c>
      <c r="AE1" s="6">
        <v>1983</v>
      </c>
      <c r="AF1" s="6">
        <v>1984</v>
      </c>
      <c r="AG1" s="6">
        <v>1985</v>
      </c>
      <c r="AH1" s="6">
        <v>1986</v>
      </c>
      <c r="AI1" s="6">
        <v>1987</v>
      </c>
      <c r="AJ1" s="6">
        <v>1988</v>
      </c>
      <c r="AK1" s="6">
        <v>1989</v>
      </c>
      <c r="AL1" s="6">
        <v>1990</v>
      </c>
      <c r="AM1" s="6">
        <v>1991</v>
      </c>
      <c r="AN1" s="6">
        <v>1992</v>
      </c>
      <c r="AO1" s="6">
        <v>1993</v>
      </c>
      <c r="AP1" s="6">
        <v>1994</v>
      </c>
      <c r="AQ1" s="6">
        <v>1995</v>
      </c>
      <c r="AR1" s="6">
        <v>1996</v>
      </c>
      <c r="AS1" s="6">
        <v>1997</v>
      </c>
      <c r="AT1" s="6">
        <v>1998</v>
      </c>
      <c r="AU1" s="6">
        <v>1999</v>
      </c>
      <c r="AV1" s="6">
        <v>2000</v>
      </c>
      <c r="AW1" s="6">
        <v>2001</v>
      </c>
      <c r="AX1" s="6">
        <v>2002</v>
      </c>
      <c r="AY1" s="6">
        <v>2003</v>
      </c>
      <c r="AZ1" s="6">
        <v>2004</v>
      </c>
      <c r="BA1" s="6">
        <v>2005</v>
      </c>
      <c r="BB1" s="6">
        <v>2006</v>
      </c>
      <c r="BC1" s="6">
        <v>2007</v>
      </c>
      <c r="BD1" s="6">
        <v>2008</v>
      </c>
      <c r="BE1" s="6">
        <v>2009</v>
      </c>
      <c r="BF1" s="6">
        <v>2010</v>
      </c>
      <c r="BG1" s="6">
        <v>2011</v>
      </c>
      <c r="BH1" s="6">
        <v>2012</v>
      </c>
      <c r="BI1" s="6">
        <v>2013</v>
      </c>
      <c r="BJ1" s="6">
        <v>2014</v>
      </c>
      <c r="BK1" s="6">
        <v>2015</v>
      </c>
      <c r="BL1" s="6">
        <v>2016</v>
      </c>
      <c r="BM1" s="6">
        <v>2017</v>
      </c>
      <c r="BN1" s="6">
        <v>2018</v>
      </c>
      <c r="BO1" s="6">
        <v>2019</v>
      </c>
      <c r="BP1" s="6">
        <v>2020</v>
      </c>
    </row>
    <row r="2" spans="1:68" s="4" customFormat="1">
      <c r="A2" s="4" t="s">
        <v>133</v>
      </c>
      <c r="B2" s="9" t="s">
        <v>7</v>
      </c>
      <c r="C2" s="9" t="s">
        <v>8</v>
      </c>
      <c r="D2" s="9" t="s">
        <v>9</v>
      </c>
      <c r="E2" s="4" t="s">
        <v>122</v>
      </c>
      <c r="F2" s="4" t="s">
        <v>123</v>
      </c>
      <c r="G2" s="4" t="s">
        <v>11</v>
      </c>
      <c r="H2" s="5">
        <f t="array" ref="H2:BP2">TRANSPOSE(Calcs!C3:C63)</f>
        <v>0.2</v>
      </c>
      <c r="I2" s="5">
        <v>0.20494117647058824</v>
      </c>
      <c r="J2" s="5">
        <v>0.20988235294117646</v>
      </c>
      <c r="K2" s="5">
        <v>0.21482352941176469</v>
      </c>
      <c r="L2" s="5">
        <v>0.21976470588235292</v>
      </c>
      <c r="M2" s="5">
        <v>0.22470588235294114</v>
      </c>
      <c r="N2" s="5">
        <v>0.22964705882352937</v>
      </c>
      <c r="O2" s="5">
        <v>0.2345882352941176</v>
      </c>
      <c r="P2" s="5">
        <v>0.23952941176470582</v>
      </c>
      <c r="Q2" s="5">
        <v>0.24447058823529405</v>
      </c>
      <c r="R2" s="5">
        <v>0.24941176470588228</v>
      </c>
      <c r="S2" s="5">
        <v>0.2543529411764705</v>
      </c>
      <c r="T2" s="5">
        <v>0.25929411764705873</v>
      </c>
      <c r="U2" s="5">
        <v>0.26423529411764696</v>
      </c>
      <c r="V2" s="5">
        <v>0.26917647058823518</v>
      </c>
      <c r="W2" s="5">
        <v>0.27411764705882341</v>
      </c>
      <c r="X2" s="5">
        <v>0.27905882352941164</v>
      </c>
      <c r="Y2" s="5">
        <v>0.28399999999999997</v>
      </c>
      <c r="Z2" s="5">
        <v>0.29117142857142891</v>
      </c>
      <c r="AA2" s="5">
        <v>0.29834285714285785</v>
      </c>
      <c r="AB2" s="5">
        <v>0.30551428571428679</v>
      </c>
      <c r="AC2" s="5">
        <v>0.31268571428571573</v>
      </c>
      <c r="AD2" s="5">
        <v>0.31985714285714467</v>
      </c>
      <c r="AE2" s="5">
        <v>0.32702857142857361</v>
      </c>
      <c r="AF2" s="5">
        <v>0.33420000000000272</v>
      </c>
      <c r="AG2" s="5">
        <v>0.34650000000000247</v>
      </c>
      <c r="AH2" s="5">
        <v>0.35880000000000223</v>
      </c>
      <c r="AI2" s="5">
        <v>0.37110000000000198</v>
      </c>
      <c r="AJ2" s="5">
        <v>0.38340000000000174</v>
      </c>
      <c r="AK2" s="5">
        <v>0.39570000000000149</v>
      </c>
      <c r="AL2" s="5">
        <v>0.40800000000000125</v>
      </c>
      <c r="AM2" s="5">
        <v>0.42030000000000101</v>
      </c>
      <c r="AN2" s="5">
        <v>0.43260000000000076</v>
      </c>
      <c r="AO2" s="5">
        <v>0.44490000000000052</v>
      </c>
      <c r="AP2" s="5">
        <v>0.45720000000000027</v>
      </c>
      <c r="AQ2" s="5">
        <v>0.46950000000000003</v>
      </c>
      <c r="AR2" s="5">
        <v>0.48179999999999978</v>
      </c>
      <c r="AS2" s="5">
        <v>0.49409999999999954</v>
      </c>
      <c r="AT2" s="5">
        <v>0.50640000000000285</v>
      </c>
      <c r="AU2" s="5">
        <v>0.5187000000000026</v>
      </c>
      <c r="AV2" s="5">
        <v>0.53100000000000236</v>
      </c>
      <c r="AW2" s="5">
        <v>0.54330000000000211</v>
      </c>
      <c r="AX2" s="5">
        <v>0.55560000000000187</v>
      </c>
      <c r="AY2" s="5">
        <v>0.56790000000000163</v>
      </c>
      <c r="AZ2" s="5">
        <v>0.58020000000000138</v>
      </c>
      <c r="BA2" s="5">
        <v>0.59250000000000114</v>
      </c>
      <c r="BB2" s="5">
        <v>0.60480000000000089</v>
      </c>
      <c r="BC2" s="5">
        <v>0.61710000000000065</v>
      </c>
      <c r="BD2" s="5">
        <v>0.6294000000000004</v>
      </c>
      <c r="BE2" s="5">
        <v>0.64170000000000016</v>
      </c>
      <c r="BF2" s="5">
        <v>0.65399999999999991</v>
      </c>
      <c r="BG2" s="5">
        <v>0.66629999999999967</v>
      </c>
      <c r="BH2" s="5">
        <v>0.67860000000000298</v>
      </c>
      <c r="BI2" s="5">
        <v>0.69090000000000273</v>
      </c>
      <c r="BJ2" s="5">
        <v>0.70320000000000249</v>
      </c>
      <c r="BK2" s="5">
        <v>0.71550000000000225</v>
      </c>
      <c r="BL2" s="5">
        <v>0.727800000000002</v>
      </c>
      <c r="BM2" s="5">
        <v>0.74010000000000176</v>
      </c>
      <c r="BN2" s="5">
        <v>0.75240000000000151</v>
      </c>
      <c r="BO2" s="5">
        <v>0.76470000000000127</v>
      </c>
      <c r="BP2" s="5">
        <v>0.77700000000000102</v>
      </c>
    </row>
    <row r="3" spans="1:68" s="4" customFormat="1">
      <c r="A3" s="4" t="s">
        <v>15</v>
      </c>
      <c r="B3" s="9" t="s">
        <v>7</v>
      </c>
      <c r="C3" s="9" t="s">
        <v>8</v>
      </c>
      <c r="D3" s="9" t="s">
        <v>9</v>
      </c>
      <c r="E3" s="4" t="s">
        <v>122</v>
      </c>
      <c r="F3" s="4" t="s">
        <v>123</v>
      </c>
      <c r="G3" s="4" t="s">
        <v>11</v>
      </c>
      <c r="H3" s="5">
        <f t="array" ref="H3:BP3">TRANSPOSE(Calcs!C3:C63)</f>
        <v>0.2</v>
      </c>
      <c r="I3" s="5">
        <v>0.20494117647058824</v>
      </c>
      <c r="J3" s="5">
        <v>0.20988235294117646</v>
      </c>
      <c r="K3" s="5">
        <v>0.21482352941176469</v>
      </c>
      <c r="L3" s="5">
        <v>0.21976470588235292</v>
      </c>
      <c r="M3" s="5">
        <v>0.22470588235294114</v>
      </c>
      <c r="N3" s="5">
        <v>0.22964705882352937</v>
      </c>
      <c r="O3" s="5">
        <v>0.2345882352941176</v>
      </c>
      <c r="P3" s="5">
        <v>0.23952941176470582</v>
      </c>
      <c r="Q3" s="5">
        <v>0.24447058823529405</v>
      </c>
      <c r="R3" s="5">
        <v>0.24941176470588228</v>
      </c>
      <c r="S3" s="5">
        <v>0.2543529411764705</v>
      </c>
      <c r="T3" s="5">
        <v>0.25929411764705873</v>
      </c>
      <c r="U3" s="5">
        <v>0.26423529411764696</v>
      </c>
      <c r="V3" s="5">
        <v>0.26917647058823518</v>
      </c>
      <c r="W3" s="5">
        <v>0.27411764705882341</v>
      </c>
      <c r="X3" s="5">
        <v>0.27905882352941164</v>
      </c>
      <c r="Y3" s="5">
        <v>0.28399999999999997</v>
      </c>
      <c r="Z3" s="5">
        <v>0.29117142857142891</v>
      </c>
      <c r="AA3" s="5">
        <v>0.29834285714285785</v>
      </c>
      <c r="AB3" s="5">
        <v>0.30551428571428679</v>
      </c>
      <c r="AC3" s="5">
        <v>0.31268571428571573</v>
      </c>
      <c r="AD3" s="5">
        <v>0.31985714285714467</v>
      </c>
      <c r="AE3" s="5">
        <v>0.32702857142857361</v>
      </c>
      <c r="AF3" s="5">
        <v>0.33420000000000272</v>
      </c>
      <c r="AG3" s="5">
        <v>0.34650000000000247</v>
      </c>
      <c r="AH3" s="5">
        <v>0.35880000000000223</v>
      </c>
      <c r="AI3" s="5">
        <v>0.37110000000000198</v>
      </c>
      <c r="AJ3" s="5">
        <v>0.38340000000000174</v>
      </c>
      <c r="AK3" s="5">
        <v>0.39570000000000149</v>
      </c>
      <c r="AL3" s="5">
        <v>0.40800000000000125</v>
      </c>
      <c r="AM3" s="5">
        <v>0.42030000000000101</v>
      </c>
      <c r="AN3" s="5">
        <v>0.43260000000000076</v>
      </c>
      <c r="AO3" s="5">
        <v>0.44490000000000052</v>
      </c>
      <c r="AP3" s="5">
        <v>0.45720000000000027</v>
      </c>
      <c r="AQ3" s="5">
        <v>0.46950000000000003</v>
      </c>
      <c r="AR3" s="5">
        <v>0.48179999999999978</v>
      </c>
      <c r="AS3" s="5">
        <v>0.49409999999999954</v>
      </c>
      <c r="AT3" s="5">
        <v>0.50640000000000285</v>
      </c>
      <c r="AU3" s="5">
        <v>0.5187000000000026</v>
      </c>
      <c r="AV3" s="5">
        <v>0.53100000000000236</v>
      </c>
      <c r="AW3" s="5">
        <v>0.54330000000000211</v>
      </c>
      <c r="AX3" s="5">
        <v>0.55560000000000187</v>
      </c>
      <c r="AY3" s="5">
        <v>0.56790000000000163</v>
      </c>
      <c r="AZ3" s="5">
        <v>0.58020000000000138</v>
      </c>
      <c r="BA3" s="5">
        <v>0.59250000000000114</v>
      </c>
      <c r="BB3" s="5">
        <v>0.60480000000000089</v>
      </c>
      <c r="BC3" s="5">
        <v>0.61710000000000065</v>
      </c>
      <c r="BD3" s="5">
        <v>0.6294000000000004</v>
      </c>
      <c r="BE3" s="5">
        <v>0.64170000000000016</v>
      </c>
      <c r="BF3" s="5">
        <v>0.65399999999999991</v>
      </c>
      <c r="BG3" s="5">
        <v>0.66629999999999967</v>
      </c>
      <c r="BH3" s="5">
        <v>0.67860000000000298</v>
      </c>
      <c r="BI3" s="5">
        <v>0.69090000000000273</v>
      </c>
      <c r="BJ3" s="5">
        <v>0.70320000000000249</v>
      </c>
      <c r="BK3" s="5">
        <v>0.71550000000000225</v>
      </c>
      <c r="BL3" s="5">
        <v>0.727800000000002</v>
      </c>
      <c r="BM3" s="5">
        <v>0.74010000000000176</v>
      </c>
      <c r="BN3" s="5">
        <v>0.75240000000000151</v>
      </c>
      <c r="BO3" s="5">
        <v>0.76470000000000127</v>
      </c>
      <c r="BP3" s="5">
        <v>0.77700000000000102</v>
      </c>
    </row>
    <row r="4" spans="1:68">
      <c r="B4" s="10"/>
      <c r="C4" s="10"/>
      <c r="D4" s="1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63"/>
  <sheetViews>
    <sheetView topLeftCell="A23" zoomScale="70" zoomScaleNormal="70" workbookViewId="0">
      <selection activeCell="C19" sqref="C19"/>
    </sheetView>
  </sheetViews>
  <sheetFormatPr defaultColWidth="9.109375" defaultRowHeight="15.6"/>
  <cols>
    <col min="1" max="2" width="9.109375" style="15"/>
    <col min="3" max="3" width="17.6640625" style="15" customWidth="1"/>
    <col min="4" max="4" width="23.6640625" style="15" bestFit="1" customWidth="1"/>
    <col min="5" max="5" width="37" style="15" customWidth="1"/>
    <col min="6" max="6" width="9.109375" style="15"/>
    <col min="7" max="7" width="13" style="15" bestFit="1" customWidth="1"/>
    <col min="8" max="8" width="23.6640625" style="15" bestFit="1" customWidth="1"/>
    <col min="9" max="9" width="22.109375" style="15" bestFit="1" customWidth="1"/>
    <col min="10" max="10" width="9.109375" style="15"/>
    <col min="11" max="11" width="13" style="15" bestFit="1" customWidth="1"/>
    <col min="12" max="12" width="23.6640625" style="15" bestFit="1" customWidth="1"/>
    <col min="13" max="13" width="19.109375" style="15" bestFit="1" customWidth="1"/>
    <col min="14" max="14" width="9.109375" style="15"/>
    <col min="15" max="15" width="13" style="15" bestFit="1" customWidth="1"/>
    <col min="16" max="16" width="23.6640625" style="15" bestFit="1" customWidth="1"/>
    <col min="17" max="17" width="19.109375" style="15" bestFit="1" customWidth="1"/>
    <col min="18" max="18" width="9.109375" style="15"/>
    <col min="19" max="19" width="13" style="15" bestFit="1" customWidth="1"/>
    <col min="20" max="20" width="23.6640625" style="15" bestFit="1" customWidth="1"/>
    <col min="21" max="21" width="19.109375" style="15" bestFit="1" customWidth="1"/>
    <col min="22" max="16384" width="9.109375" style="15"/>
  </cols>
  <sheetData>
    <row r="1" spans="1:21">
      <c r="C1" s="16" t="s">
        <v>15</v>
      </c>
      <c r="D1" s="16"/>
      <c r="E1" s="17"/>
      <c r="G1" s="18"/>
      <c r="H1" s="18"/>
      <c r="I1" s="19"/>
      <c r="K1" s="20"/>
      <c r="L1" s="20"/>
      <c r="M1" s="21"/>
      <c r="O1" s="22"/>
      <c r="P1" s="22"/>
      <c r="Q1" s="23"/>
      <c r="S1" s="24"/>
      <c r="T1" s="24"/>
      <c r="U1" s="25"/>
    </row>
    <row r="2" spans="1:21" s="26" customFormat="1">
      <c r="A2" s="26" t="s">
        <v>13</v>
      </c>
      <c r="C2" s="26" t="s">
        <v>14</v>
      </c>
      <c r="D2" s="26" t="s">
        <v>26</v>
      </c>
      <c r="E2" s="26" t="s">
        <v>27</v>
      </c>
      <c r="G2" s="26" t="s">
        <v>14</v>
      </c>
      <c r="H2" s="26" t="s">
        <v>26</v>
      </c>
      <c r="I2" s="26" t="s">
        <v>27</v>
      </c>
      <c r="K2" s="26" t="s">
        <v>14</v>
      </c>
      <c r="L2" s="26" t="s">
        <v>26</v>
      </c>
      <c r="M2" s="26" t="s">
        <v>27</v>
      </c>
      <c r="O2" s="26" t="s">
        <v>14</v>
      </c>
      <c r="P2" s="26" t="s">
        <v>26</v>
      </c>
      <c r="Q2" s="26" t="s">
        <v>27</v>
      </c>
      <c r="S2" s="26" t="s">
        <v>14</v>
      </c>
      <c r="T2" s="26" t="s">
        <v>26</v>
      </c>
      <c r="U2" s="26" t="s">
        <v>27</v>
      </c>
    </row>
    <row r="3" spans="1:21">
      <c r="A3" s="15">
        <v>1960</v>
      </c>
      <c r="C3" s="36">
        <v>0.2</v>
      </c>
      <c r="E3" s="37" t="s">
        <v>130</v>
      </c>
      <c r="G3" s="27"/>
      <c r="H3" s="27"/>
    </row>
    <row r="4" spans="1:21">
      <c r="A4" s="15">
        <v>1961</v>
      </c>
      <c r="C4" s="35">
        <f>C3+((C$20-C$3)/(A$20-A$3))</f>
        <v>0.20494117647058824</v>
      </c>
      <c r="E4" s="29" t="s">
        <v>120</v>
      </c>
      <c r="G4" s="28"/>
      <c r="H4" s="28"/>
      <c r="I4" s="29"/>
    </row>
    <row r="5" spans="1:21">
      <c r="A5" s="15">
        <v>1962</v>
      </c>
      <c r="C5" s="35">
        <f t="shared" ref="C5:C19" si="0">C4+((C$20-C$3)/(A$20-A$3))</f>
        <v>0.20988235294117646</v>
      </c>
      <c r="E5" s="29" t="s">
        <v>120</v>
      </c>
      <c r="G5" s="28"/>
      <c r="H5" s="28"/>
      <c r="I5" s="29"/>
    </row>
    <row r="6" spans="1:21">
      <c r="A6" s="15">
        <v>1963</v>
      </c>
      <c r="C6" s="35">
        <f t="shared" si="0"/>
        <v>0.21482352941176469</v>
      </c>
      <c r="E6" s="29" t="s">
        <v>120</v>
      </c>
      <c r="G6" s="28"/>
      <c r="H6" s="28"/>
      <c r="I6" s="29"/>
    </row>
    <row r="7" spans="1:21">
      <c r="A7" s="15">
        <v>1964</v>
      </c>
      <c r="C7" s="35">
        <f t="shared" si="0"/>
        <v>0.21976470588235292</v>
      </c>
      <c r="E7" s="29" t="s">
        <v>120</v>
      </c>
      <c r="G7" s="28"/>
      <c r="H7" s="28"/>
      <c r="I7" s="29"/>
    </row>
    <row r="8" spans="1:21">
      <c r="A8" s="15">
        <v>1965</v>
      </c>
      <c r="C8" s="35">
        <f t="shared" si="0"/>
        <v>0.22470588235294114</v>
      </c>
      <c r="E8" s="29" t="s">
        <v>120</v>
      </c>
      <c r="G8" s="28"/>
      <c r="H8" s="28"/>
      <c r="I8" s="29"/>
    </row>
    <row r="9" spans="1:21">
      <c r="A9" s="15">
        <v>1966</v>
      </c>
      <c r="C9" s="35">
        <f t="shared" si="0"/>
        <v>0.22964705882352937</v>
      </c>
      <c r="E9" s="29" t="s">
        <v>120</v>
      </c>
      <c r="G9" s="28"/>
      <c r="H9" s="28"/>
      <c r="I9" s="29"/>
    </row>
    <row r="10" spans="1:21">
      <c r="A10" s="15">
        <v>1967</v>
      </c>
      <c r="C10" s="35">
        <f t="shared" si="0"/>
        <v>0.2345882352941176</v>
      </c>
      <c r="E10" s="29" t="s">
        <v>120</v>
      </c>
      <c r="G10" s="28"/>
      <c r="H10" s="28"/>
      <c r="I10" s="29"/>
    </row>
    <row r="11" spans="1:21">
      <c r="A11" s="15">
        <v>1968</v>
      </c>
      <c r="C11" s="35">
        <f t="shared" si="0"/>
        <v>0.23952941176470582</v>
      </c>
      <c r="E11" s="29" t="s">
        <v>120</v>
      </c>
      <c r="G11" s="28"/>
      <c r="H11" s="28"/>
      <c r="I11" s="29"/>
    </row>
    <row r="12" spans="1:21">
      <c r="A12" s="15">
        <v>1969</v>
      </c>
      <c r="C12" s="35">
        <f t="shared" si="0"/>
        <v>0.24447058823529405</v>
      </c>
      <c r="E12" s="29" t="s">
        <v>120</v>
      </c>
      <c r="G12" s="28"/>
      <c r="H12" s="28"/>
      <c r="I12" s="29"/>
    </row>
    <row r="13" spans="1:21">
      <c r="A13" s="15">
        <v>1970</v>
      </c>
      <c r="C13" s="35">
        <f t="shared" si="0"/>
        <v>0.24941176470588228</v>
      </c>
      <c r="E13" s="29" t="s">
        <v>120</v>
      </c>
      <c r="G13" s="28"/>
      <c r="H13" s="28"/>
      <c r="I13" s="29"/>
    </row>
    <row r="14" spans="1:21">
      <c r="A14" s="15">
        <v>1971</v>
      </c>
      <c r="C14" s="35">
        <f t="shared" si="0"/>
        <v>0.2543529411764705</v>
      </c>
      <c r="E14" s="29" t="s">
        <v>120</v>
      </c>
      <c r="G14" s="28"/>
      <c r="H14" s="28"/>
      <c r="I14" s="29"/>
    </row>
    <row r="15" spans="1:21">
      <c r="A15" s="15">
        <v>1972</v>
      </c>
      <c r="C15" s="35">
        <f t="shared" si="0"/>
        <v>0.25929411764705873</v>
      </c>
      <c r="E15" s="29" t="s">
        <v>120</v>
      </c>
      <c r="G15" s="28"/>
      <c r="H15" s="28"/>
      <c r="I15" s="29"/>
    </row>
    <row r="16" spans="1:21">
      <c r="A16" s="15">
        <v>1973</v>
      </c>
      <c r="C16" s="35">
        <f t="shared" si="0"/>
        <v>0.26423529411764696</v>
      </c>
      <c r="E16" s="29" t="s">
        <v>120</v>
      </c>
      <c r="G16" s="28"/>
      <c r="H16" s="28"/>
      <c r="I16" s="29"/>
    </row>
    <row r="17" spans="1:12">
      <c r="A17" s="15">
        <v>1974</v>
      </c>
      <c r="C17" s="35">
        <f t="shared" si="0"/>
        <v>0.26917647058823518</v>
      </c>
      <c r="E17" s="29" t="s">
        <v>120</v>
      </c>
      <c r="G17" s="28"/>
      <c r="H17" s="28"/>
      <c r="I17" s="29"/>
    </row>
    <row r="18" spans="1:12">
      <c r="A18" s="15">
        <v>1975</v>
      </c>
      <c r="C18" s="35">
        <f>C17+((C$20-C$3)/(A$20-A$3))</f>
        <v>0.27411764705882341</v>
      </c>
      <c r="E18" s="29" t="s">
        <v>120</v>
      </c>
      <c r="G18" s="28"/>
      <c r="H18" s="28"/>
      <c r="I18" s="29"/>
    </row>
    <row r="19" spans="1:12">
      <c r="A19" s="15">
        <v>1976</v>
      </c>
      <c r="C19" s="35">
        <f t="shared" si="0"/>
        <v>0.27905882352941164</v>
      </c>
      <c r="E19" s="29" t="s">
        <v>120</v>
      </c>
      <c r="G19" s="28"/>
      <c r="H19" s="28"/>
      <c r="I19" s="29"/>
    </row>
    <row r="20" spans="1:12">
      <c r="A20" s="15">
        <v>1977</v>
      </c>
      <c r="C20" s="34">
        <f>Lockeretz_1977!D6</f>
        <v>0.28399999999999997</v>
      </c>
      <c r="E20" s="15" t="s">
        <v>82</v>
      </c>
      <c r="G20" s="28"/>
      <c r="H20" s="28"/>
      <c r="I20" s="29"/>
    </row>
    <row r="21" spans="1:12">
      <c r="A21" s="15">
        <v>1978</v>
      </c>
      <c r="C21" s="35">
        <f>C20+((C$27-C$20)/(A$27-A$20))</f>
        <v>0.29117142857142891</v>
      </c>
      <c r="E21" s="29" t="s">
        <v>120</v>
      </c>
      <c r="G21" s="28"/>
      <c r="H21" s="28"/>
      <c r="I21" s="29"/>
    </row>
    <row r="22" spans="1:12">
      <c r="A22" s="15">
        <v>1979</v>
      </c>
      <c r="C22" s="35">
        <f t="shared" ref="C22:C26" si="1">C21+((C$27-C$20)/(A$27-A$20))</f>
        <v>0.29834285714285785</v>
      </c>
      <c r="E22" s="29" t="s">
        <v>120</v>
      </c>
      <c r="G22" s="28"/>
      <c r="H22" s="28"/>
      <c r="I22" s="29"/>
    </row>
    <row r="23" spans="1:12">
      <c r="A23" s="15">
        <v>1980</v>
      </c>
      <c r="C23" s="35">
        <f t="shared" si="1"/>
        <v>0.30551428571428679</v>
      </c>
      <c r="E23" s="29" t="s">
        <v>120</v>
      </c>
      <c r="G23" s="28"/>
      <c r="H23" s="28"/>
      <c r="I23" s="29"/>
    </row>
    <row r="24" spans="1:12">
      <c r="A24" s="15">
        <v>1981</v>
      </c>
      <c r="C24" s="35">
        <f t="shared" si="1"/>
        <v>0.31268571428571573</v>
      </c>
      <c r="E24" s="29" t="s">
        <v>120</v>
      </c>
      <c r="G24" s="28"/>
      <c r="H24" s="28"/>
      <c r="I24" s="29"/>
    </row>
    <row r="25" spans="1:12">
      <c r="A25" s="15">
        <v>1982</v>
      </c>
      <c r="C25" s="35">
        <f t="shared" si="1"/>
        <v>0.31985714285714467</v>
      </c>
      <c r="E25" s="29" t="s">
        <v>120</v>
      </c>
      <c r="G25" s="28"/>
      <c r="H25" s="28"/>
      <c r="I25" s="29"/>
    </row>
    <row r="26" spans="1:12">
      <c r="A26" s="15">
        <v>1983</v>
      </c>
      <c r="C26" s="35">
        <f t="shared" si="1"/>
        <v>0.32702857142857361</v>
      </c>
      <c r="E26" s="29" t="s">
        <v>120</v>
      </c>
      <c r="G26" s="28"/>
      <c r="H26" s="28"/>
      <c r="I26" s="29"/>
    </row>
    <row r="27" spans="1:12">
      <c r="A27" s="15">
        <v>1984</v>
      </c>
      <c r="C27" s="34">
        <f>Deguchi_2000!F30</f>
        <v>0.33420000000000272</v>
      </c>
      <c r="E27" s="15" t="s">
        <v>83</v>
      </c>
      <c r="G27" s="28"/>
      <c r="H27" s="28"/>
      <c r="I27" s="29"/>
    </row>
    <row r="28" spans="1:12">
      <c r="A28" s="15">
        <v>1985</v>
      </c>
      <c r="C28" s="34">
        <f>Deguchi_2000!F31</f>
        <v>0.34650000000000247</v>
      </c>
      <c r="E28" s="15" t="s">
        <v>83</v>
      </c>
      <c r="G28" s="28"/>
      <c r="H28" s="28"/>
      <c r="I28" s="29"/>
      <c r="K28" s="27"/>
      <c r="L28" s="27"/>
    </row>
    <row r="29" spans="1:12">
      <c r="A29" s="15">
        <v>1986</v>
      </c>
      <c r="C29" s="34">
        <f>Deguchi_2000!F32</f>
        <v>0.35880000000000223</v>
      </c>
      <c r="E29" s="15" t="s">
        <v>83</v>
      </c>
      <c r="G29" s="28"/>
      <c r="H29" s="28"/>
      <c r="I29" s="29"/>
    </row>
    <row r="30" spans="1:12">
      <c r="A30" s="15">
        <v>1987</v>
      </c>
      <c r="C30" s="34">
        <f>Deguchi_2000!F33</f>
        <v>0.37110000000000198</v>
      </c>
      <c r="E30" s="15" t="s">
        <v>83</v>
      </c>
      <c r="G30" s="28"/>
      <c r="H30" s="28"/>
      <c r="I30" s="29"/>
    </row>
    <row r="31" spans="1:12">
      <c r="A31" s="15">
        <v>1988</v>
      </c>
      <c r="C31" s="34">
        <f>Deguchi_2000!F34</f>
        <v>0.38340000000000174</v>
      </c>
      <c r="E31" s="15" t="s">
        <v>83</v>
      </c>
      <c r="G31" s="28"/>
      <c r="H31" s="28"/>
      <c r="I31" s="29"/>
    </row>
    <row r="32" spans="1:12">
      <c r="A32" s="15">
        <v>1989</v>
      </c>
      <c r="C32" s="34">
        <f>Deguchi_2000!F35</f>
        <v>0.39570000000000149</v>
      </c>
      <c r="E32" s="15" t="s">
        <v>83</v>
      </c>
      <c r="G32" s="28"/>
      <c r="H32" s="28"/>
      <c r="I32" s="29"/>
    </row>
    <row r="33" spans="1:9">
      <c r="A33" s="15">
        <v>1990</v>
      </c>
      <c r="C33" s="34">
        <f>Deguchi_2000!F36</f>
        <v>0.40800000000000125</v>
      </c>
      <c r="E33" s="15" t="s">
        <v>83</v>
      </c>
      <c r="G33" s="28"/>
      <c r="H33" s="28"/>
      <c r="I33" s="29"/>
    </row>
    <row r="34" spans="1:9">
      <c r="A34" s="15">
        <v>1991</v>
      </c>
      <c r="C34" s="34">
        <f>Deguchi_2000!F37</f>
        <v>0.42030000000000101</v>
      </c>
      <c r="E34" s="15" t="s">
        <v>83</v>
      </c>
      <c r="G34" s="28"/>
      <c r="H34" s="28"/>
      <c r="I34" s="29"/>
    </row>
    <row r="35" spans="1:9">
      <c r="A35" s="15">
        <v>1992</v>
      </c>
      <c r="C35" s="34">
        <f>Deguchi_2000!F38</f>
        <v>0.43260000000000076</v>
      </c>
      <c r="E35" s="15" t="s">
        <v>83</v>
      </c>
      <c r="G35" s="28"/>
      <c r="H35" s="28"/>
      <c r="I35" s="29"/>
    </row>
    <row r="36" spans="1:9">
      <c r="A36" s="15">
        <v>1993</v>
      </c>
      <c r="C36" s="34">
        <f>Deguchi_2000!F39</f>
        <v>0.44490000000000052</v>
      </c>
      <c r="E36" s="15" t="s">
        <v>83</v>
      </c>
      <c r="G36" s="28"/>
      <c r="H36" s="28"/>
      <c r="I36" s="29"/>
    </row>
    <row r="37" spans="1:9">
      <c r="A37" s="15">
        <v>1994</v>
      </c>
      <c r="C37" s="34">
        <f>Deguchi_2000!F40</f>
        <v>0.45720000000000027</v>
      </c>
      <c r="E37" s="15" t="s">
        <v>83</v>
      </c>
      <c r="G37" s="28"/>
      <c r="H37" s="28"/>
      <c r="I37" s="29"/>
    </row>
    <row r="38" spans="1:9">
      <c r="A38" s="15">
        <v>1995</v>
      </c>
      <c r="C38" s="34">
        <f>Deguchi_2000!F41</f>
        <v>0.46950000000000003</v>
      </c>
      <c r="E38" s="15" t="s">
        <v>83</v>
      </c>
      <c r="G38" s="28"/>
      <c r="H38" s="28"/>
      <c r="I38" s="29"/>
    </row>
    <row r="39" spans="1:9">
      <c r="A39" s="15">
        <v>1996</v>
      </c>
      <c r="C39" s="34">
        <f>Deguchi_2000!F42</f>
        <v>0.48179999999999978</v>
      </c>
      <c r="E39" s="15" t="s">
        <v>83</v>
      </c>
      <c r="G39" s="28"/>
      <c r="H39" s="28"/>
      <c r="I39" s="29"/>
    </row>
    <row r="40" spans="1:9">
      <c r="A40" s="15">
        <v>1997</v>
      </c>
      <c r="C40" s="34">
        <f>Deguchi_2000!F43</f>
        <v>0.49409999999999954</v>
      </c>
      <c r="E40" s="15" t="s">
        <v>83</v>
      </c>
      <c r="G40" s="28"/>
      <c r="H40" s="28"/>
      <c r="I40" s="29"/>
    </row>
    <row r="41" spans="1:9">
      <c r="A41" s="15">
        <v>1998</v>
      </c>
      <c r="C41" s="34">
        <f>Deguchi_2000!F44</f>
        <v>0.50640000000000285</v>
      </c>
      <c r="E41" s="15" t="s">
        <v>83</v>
      </c>
      <c r="G41" s="28"/>
      <c r="H41" s="28"/>
      <c r="I41" s="29"/>
    </row>
    <row r="42" spans="1:9">
      <c r="A42" s="15">
        <v>1999</v>
      </c>
      <c r="C42" s="34">
        <f>Deguchi_2000!F45</f>
        <v>0.5187000000000026</v>
      </c>
      <c r="E42" s="15" t="s">
        <v>83</v>
      </c>
      <c r="G42" s="28"/>
      <c r="H42" s="28"/>
      <c r="I42" s="29"/>
    </row>
    <row r="43" spans="1:9">
      <c r="A43" s="15">
        <v>2000</v>
      </c>
      <c r="C43" s="34">
        <f>Deguchi_2000!F46</f>
        <v>0.53100000000000236</v>
      </c>
      <c r="E43" s="15" t="s">
        <v>83</v>
      </c>
      <c r="G43" s="28"/>
      <c r="H43" s="28"/>
      <c r="I43" s="29"/>
    </row>
    <row r="44" spans="1:9">
      <c r="A44" s="15">
        <v>2001</v>
      </c>
      <c r="C44" s="34">
        <f>Deguchi_2000!F47</f>
        <v>0.54330000000000211</v>
      </c>
      <c r="E44" s="15" t="s">
        <v>83</v>
      </c>
      <c r="G44" s="28"/>
      <c r="H44" s="28"/>
      <c r="I44" s="29"/>
    </row>
    <row r="45" spans="1:9">
      <c r="A45" s="15">
        <v>2002</v>
      </c>
      <c r="C45" s="34">
        <f>Deguchi_2000!F48</f>
        <v>0.55560000000000187</v>
      </c>
      <c r="E45" s="15" t="s">
        <v>83</v>
      </c>
      <c r="G45" s="28"/>
      <c r="H45" s="28"/>
      <c r="I45" s="29"/>
    </row>
    <row r="46" spans="1:9">
      <c r="A46" s="15">
        <v>2003</v>
      </c>
      <c r="C46" s="34">
        <f>Deguchi_2000!F49</f>
        <v>0.56790000000000163</v>
      </c>
      <c r="E46" s="15" t="s">
        <v>83</v>
      </c>
      <c r="G46" s="28"/>
      <c r="H46" s="28"/>
      <c r="I46" s="29"/>
    </row>
    <row r="47" spans="1:9">
      <c r="A47" s="15">
        <v>2004</v>
      </c>
      <c r="C47" s="34">
        <f>Deguchi_2000!F50</f>
        <v>0.58020000000000138</v>
      </c>
      <c r="E47" s="15" t="s">
        <v>83</v>
      </c>
      <c r="G47" s="28"/>
      <c r="H47" s="28"/>
      <c r="I47" s="29"/>
    </row>
    <row r="48" spans="1:9">
      <c r="A48" s="15">
        <v>2005</v>
      </c>
      <c r="C48" s="34">
        <f>Deguchi_2000!F51</f>
        <v>0.59250000000000114</v>
      </c>
      <c r="E48" s="15" t="s">
        <v>83</v>
      </c>
      <c r="G48" s="28"/>
      <c r="H48" s="28"/>
      <c r="I48" s="29"/>
    </row>
    <row r="49" spans="1:20">
      <c r="A49" s="15">
        <v>2006</v>
      </c>
      <c r="C49" s="34">
        <f>Deguchi_2000!F52</f>
        <v>0.60480000000000089</v>
      </c>
      <c r="E49" s="15" t="s">
        <v>83</v>
      </c>
      <c r="G49" s="28"/>
      <c r="H49" s="28"/>
      <c r="I49" s="29"/>
    </row>
    <row r="50" spans="1:20">
      <c r="A50" s="15">
        <v>2007</v>
      </c>
      <c r="C50" s="34">
        <f>Deguchi_2000!F53</f>
        <v>0.61710000000000065</v>
      </c>
      <c r="E50" s="15" t="s">
        <v>83</v>
      </c>
      <c r="G50" s="27"/>
      <c r="H50" s="27"/>
    </row>
    <row r="51" spans="1:20">
      <c r="A51" s="15">
        <v>2008</v>
      </c>
      <c r="C51" s="34">
        <f>Deguchi_2000!F54</f>
        <v>0.6294000000000004</v>
      </c>
      <c r="E51" s="15" t="s">
        <v>83</v>
      </c>
      <c r="G51" s="28"/>
      <c r="H51" s="28"/>
      <c r="I51" s="29"/>
    </row>
    <row r="52" spans="1:20">
      <c r="A52" s="15">
        <v>2009</v>
      </c>
      <c r="C52" s="34">
        <f>Deguchi_2000!F55</f>
        <v>0.64170000000000016</v>
      </c>
      <c r="E52" s="15" t="s">
        <v>83</v>
      </c>
      <c r="G52" s="28"/>
      <c r="H52" s="28"/>
      <c r="I52" s="29"/>
    </row>
    <row r="53" spans="1:20">
      <c r="A53" s="15">
        <v>2010</v>
      </c>
      <c r="C53" s="34">
        <f>Deguchi_2000!F56</f>
        <v>0.65399999999999991</v>
      </c>
      <c r="E53" s="15" t="s">
        <v>83</v>
      </c>
      <c r="G53" s="28"/>
      <c r="H53" s="28"/>
      <c r="I53" s="29"/>
    </row>
    <row r="54" spans="1:20">
      <c r="A54" s="15">
        <v>2011</v>
      </c>
      <c r="C54" s="34">
        <f>Deguchi_2000!F57</f>
        <v>0.66629999999999967</v>
      </c>
      <c r="E54" s="15" t="s">
        <v>83</v>
      </c>
      <c r="G54" s="28"/>
      <c r="H54" s="28"/>
      <c r="I54" s="29"/>
    </row>
    <row r="55" spans="1:20">
      <c r="A55" s="15">
        <v>2012</v>
      </c>
      <c r="C55" s="34">
        <f>Deguchi_2000!F58</f>
        <v>0.67860000000000298</v>
      </c>
      <c r="E55" s="15" t="s">
        <v>83</v>
      </c>
      <c r="G55" s="28"/>
      <c r="H55" s="28"/>
      <c r="I55" s="29"/>
    </row>
    <row r="56" spans="1:20">
      <c r="A56" s="15">
        <v>2013</v>
      </c>
      <c r="C56" s="34">
        <f>Deguchi_2000!F59</f>
        <v>0.69090000000000273</v>
      </c>
      <c r="E56" s="15" t="s">
        <v>83</v>
      </c>
      <c r="G56" s="28"/>
      <c r="H56" s="28"/>
      <c r="I56" s="29"/>
    </row>
    <row r="57" spans="1:20">
      <c r="A57" s="15">
        <v>2014</v>
      </c>
      <c r="C57" s="34">
        <f>Deguchi_2000!F60</f>
        <v>0.70320000000000249</v>
      </c>
      <c r="E57" s="15" t="s">
        <v>83</v>
      </c>
      <c r="G57" s="28"/>
      <c r="H57" s="28"/>
      <c r="I57" s="29"/>
    </row>
    <row r="58" spans="1:20">
      <c r="A58" s="15">
        <v>2015</v>
      </c>
      <c r="C58" s="34">
        <f>Deguchi_2000!F61</f>
        <v>0.71550000000000225</v>
      </c>
      <c r="E58" s="15" t="s">
        <v>83</v>
      </c>
      <c r="G58" s="28"/>
      <c r="H58" s="28"/>
      <c r="I58" s="29"/>
    </row>
    <row r="59" spans="1:20">
      <c r="A59" s="15">
        <v>2016</v>
      </c>
      <c r="C59" s="34">
        <f>Deguchi_2000!F62</f>
        <v>0.727800000000002</v>
      </c>
      <c r="E59" s="15" t="s">
        <v>83</v>
      </c>
      <c r="G59" s="28"/>
      <c r="H59" s="28"/>
      <c r="I59" s="29"/>
    </row>
    <row r="60" spans="1:20">
      <c r="A60" s="15">
        <v>2017</v>
      </c>
      <c r="C60" s="34">
        <f>Deguchi_2000!F63</f>
        <v>0.74010000000000176</v>
      </c>
      <c r="E60" s="15" t="s">
        <v>83</v>
      </c>
      <c r="G60" s="28"/>
      <c r="H60" s="28"/>
      <c r="I60" s="29"/>
    </row>
    <row r="61" spans="1:20">
      <c r="A61" s="15">
        <v>2018</v>
      </c>
      <c r="C61" s="34">
        <f>Deguchi_2000!F64</f>
        <v>0.75240000000000151</v>
      </c>
      <c r="E61" s="15" t="s">
        <v>83</v>
      </c>
      <c r="G61" s="28"/>
      <c r="H61" s="28"/>
      <c r="I61" s="29"/>
      <c r="K61" s="27"/>
      <c r="L61" s="27"/>
      <c r="O61" s="27"/>
      <c r="P61" s="27"/>
      <c r="S61" s="27"/>
      <c r="T61" s="27"/>
    </row>
    <row r="62" spans="1:20">
      <c r="A62" s="15">
        <v>2019</v>
      </c>
      <c r="C62" s="34">
        <f>Deguchi_2000!F65</f>
        <v>0.76470000000000127</v>
      </c>
      <c r="E62" s="15" t="s">
        <v>83</v>
      </c>
      <c r="G62" s="28"/>
      <c r="H62" s="28"/>
      <c r="I62" s="29"/>
    </row>
    <row r="63" spans="1:20">
      <c r="A63" s="15">
        <v>2020</v>
      </c>
      <c r="C63" s="34">
        <f>Deguchi_2000!F66</f>
        <v>0.77700000000000102</v>
      </c>
      <c r="E63" s="15" t="s">
        <v>83</v>
      </c>
      <c r="G63" s="28"/>
      <c r="H63" s="28"/>
      <c r="I63" s="29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F66"/>
  <sheetViews>
    <sheetView tabSelected="1" workbookViewId="0">
      <selection activeCell="A2" sqref="A2"/>
    </sheetView>
  </sheetViews>
  <sheetFormatPr defaultRowHeight="14.4"/>
  <cols>
    <col min="2" max="2" width="13.109375" bestFit="1" customWidth="1"/>
    <col min="3" max="3" width="12.109375" bestFit="1" customWidth="1"/>
    <col min="4" max="4" width="24" bestFit="1" customWidth="1"/>
    <col min="6" max="6" width="24" bestFit="1" customWidth="1"/>
  </cols>
  <sheetData>
    <row r="1" spans="1:6">
      <c r="A1" t="s">
        <v>78</v>
      </c>
    </row>
    <row r="2" spans="1:6">
      <c r="A2" s="1" t="s">
        <v>79</v>
      </c>
    </row>
    <row r="5" spans="1:6">
      <c r="A5" s="11" t="s">
        <v>13</v>
      </c>
      <c r="B5" s="11" t="s">
        <v>80</v>
      </c>
      <c r="C5" s="11" t="s">
        <v>14</v>
      </c>
      <c r="F5" s="11" t="s">
        <v>81</v>
      </c>
    </row>
    <row r="6" spans="1:6">
      <c r="A6" s="4">
        <v>1984</v>
      </c>
      <c r="B6" s="30">
        <v>40.409356725146097</v>
      </c>
      <c r="C6" s="5">
        <f>B6/100</f>
        <v>0.40409356725146095</v>
      </c>
      <c r="E6" s="4">
        <v>1960</v>
      </c>
      <c r="F6" s="33">
        <f t="shared" ref="F6:F29" si="0">(E6*0.0123) - 24.069</f>
        <v>3.9000000000001478E-2</v>
      </c>
    </row>
    <row r="7" spans="1:6">
      <c r="A7" s="4">
        <v>1984</v>
      </c>
      <c r="B7" s="30">
        <v>38.421052631578902</v>
      </c>
      <c r="C7" s="5">
        <f t="shared" ref="C7:C46" si="1">B7/100</f>
        <v>0.384210526315789</v>
      </c>
      <c r="E7" s="4">
        <v>1961</v>
      </c>
      <c r="F7" s="33">
        <f t="shared" si="0"/>
        <v>5.1300000000001234E-2</v>
      </c>
    </row>
    <row r="8" spans="1:6">
      <c r="A8" s="4">
        <v>1985</v>
      </c>
      <c r="B8" s="30">
        <v>33.742690058479504</v>
      </c>
      <c r="C8" s="5">
        <f t="shared" si="1"/>
        <v>0.33742690058479502</v>
      </c>
      <c r="E8" s="4">
        <v>1962</v>
      </c>
      <c r="F8" s="33">
        <f t="shared" si="0"/>
        <v>6.3600000000000989E-2</v>
      </c>
    </row>
    <row r="9" spans="1:6">
      <c r="A9" s="4">
        <v>1985</v>
      </c>
      <c r="B9" s="30">
        <v>32.2222222222222</v>
      </c>
      <c r="C9" s="5">
        <f t="shared" si="1"/>
        <v>0.32222222222222202</v>
      </c>
      <c r="E9" s="4">
        <v>1963</v>
      </c>
      <c r="F9" s="33">
        <f t="shared" si="0"/>
        <v>7.5900000000000745E-2</v>
      </c>
    </row>
    <row r="10" spans="1:6">
      <c r="A10" s="4">
        <v>1986</v>
      </c>
      <c r="B10" s="30">
        <v>36.081871345029199</v>
      </c>
      <c r="C10" s="5">
        <f t="shared" si="1"/>
        <v>0.36081871345029198</v>
      </c>
      <c r="E10" s="4">
        <v>1964</v>
      </c>
      <c r="F10" s="33">
        <f t="shared" si="0"/>
        <v>8.82000000000005E-2</v>
      </c>
    </row>
    <row r="11" spans="1:6">
      <c r="A11" s="4">
        <v>1987</v>
      </c>
      <c r="B11" s="30">
        <v>34.678362573099399</v>
      </c>
      <c r="C11" s="5">
        <f t="shared" si="1"/>
        <v>0.34678362573099397</v>
      </c>
      <c r="E11" s="4">
        <v>1965</v>
      </c>
      <c r="F11" s="33">
        <f t="shared" si="0"/>
        <v>0.10050000000000026</v>
      </c>
    </row>
    <row r="12" spans="1:6">
      <c r="A12" s="4">
        <v>1987</v>
      </c>
      <c r="B12" s="30">
        <v>31.988304093567201</v>
      </c>
      <c r="C12" s="5">
        <f t="shared" si="1"/>
        <v>0.31988304093567199</v>
      </c>
      <c r="E12" s="4">
        <v>1966</v>
      </c>
      <c r="F12" s="33">
        <f t="shared" si="0"/>
        <v>0.11280000000000001</v>
      </c>
    </row>
    <row r="13" spans="1:6">
      <c r="A13" s="4">
        <v>1987</v>
      </c>
      <c r="B13" s="30">
        <v>29.1812865497076</v>
      </c>
      <c r="C13" s="5">
        <f t="shared" si="1"/>
        <v>0.29181286549707602</v>
      </c>
      <c r="E13" s="4">
        <v>1967</v>
      </c>
      <c r="F13" s="33">
        <f t="shared" si="0"/>
        <v>0.12509999999999977</v>
      </c>
    </row>
    <row r="14" spans="1:6">
      <c r="A14" s="4">
        <v>1988</v>
      </c>
      <c r="B14" s="30">
        <v>45.087719298245602</v>
      </c>
      <c r="C14" s="5">
        <f t="shared" si="1"/>
        <v>0.45087719298245604</v>
      </c>
      <c r="E14" s="4">
        <v>1968</v>
      </c>
      <c r="F14" s="33">
        <f t="shared" si="0"/>
        <v>0.13739999999999952</v>
      </c>
    </row>
    <row r="15" spans="1:6">
      <c r="A15" s="4">
        <v>1989</v>
      </c>
      <c r="B15" s="30">
        <v>50.467836257309898</v>
      </c>
      <c r="C15" s="5">
        <f t="shared" si="1"/>
        <v>0.50467836257309895</v>
      </c>
      <c r="E15" s="4">
        <v>1969</v>
      </c>
      <c r="F15" s="33">
        <f t="shared" si="0"/>
        <v>0.14970000000000283</v>
      </c>
    </row>
    <row r="16" spans="1:6">
      <c r="A16" s="4">
        <v>1989</v>
      </c>
      <c r="B16" s="30">
        <v>38.3040935672514</v>
      </c>
      <c r="C16" s="5">
        <f t="shared" si="1"/>
        <v>0.38304093567251402</v>
      </c>
      <c r="E16" s="4">
        <v>1970</v>
      </c>
      <c r="F16" s="33">
        <f t="shared" si="0"/>
        <v>0.16200000000000259</v>
      </c>
    </row>
    <row r="17" spans="1:6">
      <c r="A17" s="4">
        <v>1989</v>
      </c>
      <c r="B17" s="30">
        <v>32.456140350877099</v>
      </c>
      <c r="C17" s="5">
        <f t="shared" si="1"/>
        <v>0.324561403508771</v>
      </c>
      <c r="E17" s="4">
        <v>1971</v>
      </c>
      <c r="F17" s="33">
        <f>(E17*0.0123) - 24.069</f>
        <v>0.17430000000000234</v>
      </c>
    </row>
    <row r="18" spans="1:6">
      <c r="A18" s="4">
        <v>1989</v>
      </c>
      <c r="B18" s="30">
        <v>26.257309941520401</v>
      </c>
      <c r="C18" s="5">
        <f t="shared" si="1"/>
        <v>0.26257309941520401</v>
      </c>
      <c r="E18" s="4">
        <v>1972</v>
      </c>
      <c r="F18" s="33">
        <f t="shared" si="0"/>
        <v>0.1866000000000021</v>
      </c>
    </row>
    <row r="19" spans="1:6">
      <c r="A19" s="4">
        <v>1991</v>
      </c>
      <c r="B19" s="30">
        <v>54.093567251461899</v>
      </c>
      <c r="C19" s="5">
        <f t="shared" si="1"/>
        <v>0.54093567251461894</v>
      </c>
      <c r="E19" s="4">
        <v>1973</v>
      </c>
      <c r="F19" s="33">
        <f t="shared" si="0"/>
        <v>0.19890000000000185</v>
      </c>
    </row>
    <row r="20" spans="1:6">
      <c r="A20" s="4">
        <v>1991</v>
      </c>
      <c r="B20" s="30">
        <v>47.894736842105203</v>
      </c>
      <c r="C20" s="5">
        <f t="shared" si="1"/>
        <v>0.47894736842105201</v>
      </c>
      <c r="E20" s="4">
        <v>1974</v>
      </c>
      <c r="F20" s="33">
        <f t="shared" si="0"/>
        <v>0.21120000000000161</v>
      </c>
    </row>
    <row r="21" spans="1:6">
      <c r="A21" s="4">
        <v>1992</v>
      </c>
      <c r="B21" s="30">
        <v>53.742690058479504</v>
      </c>
      <c r="C21" s="5">
        <f t="shared" si="1"/>
        <v>0.53742690058479503</v>
      </c>
      <c r="E21" s="4">
        <v>1975</v>
      </c>
      <c r="F21" s="33">
        <f t="shared" si="0"/>
        <v>0.22350000000000136</v>
      </c>
    </row>
    <row r="22" spans="1:6">
      <c r="A22" s="4">
        <v>1992</v>
      </c>
      <c r="B22" s="30">
        <v>44.385964912280699</v>
      </c>
      <c r="C22" s="5">
        <f t="shared" si="1"/>
        <v>0.44385964912280701</v>
      </c>
      <c r="E22" s="4">
        <v>1976</v>
      </c>
      <c r="F22" s="33">
        <f t="shared" si="0"/>
        <v>0.23580000000000112</v>
      </c>
    </row>
    <row r="23" spans="1:6">
      <c r="A23" s="4">
        <v>1992</v>
      </c>
      <c r="B23" s="30">
        <v>30.7017543859649</v>
      </c>
      <c r="C23" s="5">
        <f t="shared" si="1"/>
        <v>0.30701754385964902</v>
      </c>
      <c r="E23" s="4">
        <v>1977</v>
      </c>
      <c r="F23" s="33">
        <f t="shared" si="0"/>
        <v>0.24810000000000088</v>
      </c>
    </row>
    <row r="24" spans="1:6">
      <c r="A24" s="4">
        <v>1993</v>
      </c>
      <c r="B24" s="30">
        <v>37.953216374268997</v>
      </c>
      <c r="C24" s="5">
        <f t="shared" si="1"/>
        <v>0.37953216374269</v>
      </c>
      <c r="E24" s="4">
        <v>1978</v>
      </c>
      <c r="F24" s="33">
        <f t="shared" si="0"/>
        <v>0.26040000000000063</v>
      </c>
    </row>
    <row r="25" spans="1:6">
      <c r="A25" s="4">
        <v>1993</v>
      </c>
      <c r="B25" s="30">
        <v>34.912280701754298</v>
      </c>
      <c r="C25" s="5">
        <f t="shared" si="1"/>
        <v>0.349122807017543</v>
      </c>
      <c r="E25" s="4">
        <v>1979</v>
      </c>
      <c r="F25" s="33">
        <f t="shared" si="0"/>
        <v>0.27270000000000039</v>
      </c>
    </row>
    <row r="26" spans="1:6">
      <c r="A26" s="4">
        <v>1993</v>
      </c>
      <c r="B26" s="30">
        <v>30.467836257309902</v>
      </c>
      <c r="C26" s="5">
        <f t="shared" si="1"/>
        <v>0.30467836257309899</v>
      </c>
      <c r="E26" s="4">
        <v>1980</v>
      </c>
      <c r="F26" s="33">
        <f t="shared" si="0"/>
        <v>0.28500000000000014</v>
      </c>
    </row>
    <row r="27" spans="1:6">
      <c r="A27" s="4">
        <v>1993</v>
      </c>
      <c r="B27" s="30">
        <v>27.1929824561403</v>
      </c>
      <c r="C27" s="5">
        <f t="shared" si="1"/>
        <v>0.27192982456140302</v>
      </c>
      <c r="E27" s="4">
        <v>1981</v>
      </c>
      <c r="F27" s="33">
        <f t="shared" si="0"/>
        <v>0.2972999999999999</v>
      </c>
    </row>
    <row r="28" spans="1:6">
      <c r="A28" s="4">
        <v>1993</v>
      </c>
      <c r="B28" s="30">
        <v>24.269005847953199</v>
      </c>
      <c r="C28" s="5">
        <f t="shared" si="1"/>
        <v>0.24269005847953198</v>
      </c>
      <c r="E28" s="4">
        <v>1982</v>
      </c>
      <c r="F28" s="33">
        <f t="shared" si="0"/>
        <v>0.30959999999999965</v>
      </c>
    </row>
    <row r="29" spans="1:6">
      <c r="A29" s="4">
        <v>1993</v>
      </c>
      <c r="B29" s="30">
        <v>53.0409356725146</v>
      </c>
      <c r="C29" s="5">
        <f t="shared" si="1"/>
        <v>0.530409356725146</v>
      </c>
      <c r="E29" s="4">
        <v>1983</v>
      </c>
      <c r="F29" s="33">
        <f t="shared" si="0"/>
        <v>0.32190000000000296</v>
      </c>
    </row>
    <row r="30" spans="1:6">
      <c r="A30" s="4">
        <v>1994</v>
      </c>
      <c r="B30" s="30">
        <v>55.029239766081801</v>
      </c>
      <c r="C30" s="5">
        <f t="shared" si="1"/>
        <v>0.55029239766081806</v>
      </c>
      <c r="E30" s="4">
        <v>1984</v>
      </c>
      <c r="F30" s="33">
        <f>(E30*0.0123) - 24.069</f>
        <v>0.33420000000000272</v>
      </c>
    </row>
    <row r="31" spans="1:6">
      <c r="A31" s="4">
        <v>1994</v>
      </c>
      <c r="B31" s="30">
        <v>49.649122807017498</v>
      </c>
      <c r="C31" s="5">
        <f t="shared" si="1"/>
        <v>0.49649122807017498</v>
      </c>
      <c r="E31" s="4">
        <v>1985</v>
      </c>
      <c r="F31" s="33">
        <f t="shared" ref="F31:F66" si="2">(E31*0.0123) - 24.069</f>
        <v>0.34650000000000247</v>
      </c>
    </row>
    <row r="32" spans="1:6">
      <c r="A32" s="4">
        <v>1994</v>
      </c>
      <c r="B32" s="30">
        <v>47.660818713450197</v>
      </c>
      <c r="C32" s="5">
        <f t="shared" si="1"/>
        <v>0.47660818713450198</v>
      </c>
      <c r="E32" s="4">
        <v>1986</v>
      </c>
      <c r="F32" s="33">
        <f t="shared" si="2"/>
        <v>0.35880000000000223</v>
      </c>
    </row>
    <row r="33" spans="1:6">
      <c r="A33" s="4">
        <v>1994</v>
      </c>
      <c r="B33" s="30">
        <v>45.906432748538002</v>
      </c>
      <c r="C33" s="5">
        <f t="shared" si="1"/>
        <v>0.45906432748538001</v>
      </c>
      <c r="E33" s="4">
        <v>1987</v>
      </c>
      <c r="F33" s="33">
        <f t="shared" si="2"/>
        <v>0.37110000000000198</v>
      </c>
    </row>
    <row r="34" spans="1:6">
      <c r="A34" s="4">
        <v>1994</v>
      </c>
      <c r="B34" s="30">
        <v>42.748538011695899</v>
      </c>
      <c r="C34" s="5">
        <f t="shared" si="1"/>
        <v>0.42748538011695897</v>
      </c>
      <c r="E34" s="4">
        <v>1988</v>
      </c>
      <c r="F34" s="33">
        <f t="shared" si="2"/>
        <v>0.38340000000000174</v>
      </c>
    </row>
    <row r="35" spans="1:6">
      <c r="A35" s="4">
        <v>1994</v>
      </c>
      <c r="B35" s="30">
        <v>41.228070175438503</v>
      </c>
      <c r="C35" s="5">
        <f t="shared" si="1"/>
        <v>0.41228070175438503</v>
      </c>
      <c r="E35" s="4">
        <v>1989</v>
      </c>
      <c r="F35" s="33">
        <f t="shared" si="2"/>
        <v>0.39570000000000149</v>
      </c>
    </row>
    <row r="36" spans="1:6">
      <c r="A36" s="4">
        <v>1996</v>
      </c>
      <c r="B36" s="30">
        <v>60.5263157894736</v>
      </c>
      <c r="C36" s="5">
        <f t="shared" si="1"/>
        <v>0.60526315789473595</v>
      </c>
      <c r="E36" s="4">
        <v>1990</v>
      </c>
      <c r="F36" s="33">
        <f t="shared" si="2"/>
        <v>0.40800000000000125</v>
      </c>
    </row>
    <row r="37" spans="1:6">
      <c r="A37" s="4">
        <v>1996</v>
      </c>
      <c r="B37" s="30">
        <v>57.017543859649102</v>
      </c>
      <c r="C37" s="5">
        <f t="shared" si="1"/>
        <v>0.570175438596491</v>
      </c>
      <c r="E37" s="4">
        <v>1991</v>
      </c>
      <c r="F37" s="33">
        <f t="shared" si="2"/>
        <v>0.42030000000000101</v>
      </c>
    </row>
    <row r="38" spans="1:6">
      <c r="A38" s="4">
        <v>1996</v>
      </c>
      <c r="B38" s="30">
        <v>49.1812865497076</v>
      </c>
      <c r="C38" s="5">
        <f t="shared" si="1"/>
        <v>0.49181286549707598</v>
      </c>
      <c r="E38" s="4">
        <v>1992</v>
      </c>
      <c r="F38" s="33">
        <f t="shared" si="2"/>
        <v>0.43260000000000076</v>
      </c>
    </row>
    <row r="39" spans="1:6">
      <c r="A39" s="4">
        <v>1997</v>
      </c>
      <c r="B39" s="30">
        <v>57.368421052631497</v>
      </c>
      <c r="C39" s="5">
        <f t="shared" si="1"/>
        <v>0.57368421052631502</v>
      </c>
      <c r="E39" s="4">
        <v>1993</v>
      </c>
      <c r="F39" s="33">
        <f t="shared" si="2"/>
        <v>0.44490000000000052</v>
      </c>
    </row>
    <row r="40" spans="1:6">
      <c r="A40" s="4">
        <v>1997</v>
      </c>
      <c r="B40" s="30">
        <v>55.497076023391799</v>
      </c>
      <c r="C40" s="5">
        <f t="shared" si="1"/>
        <v>0.554970760233918</v>
      </c>
      <c r="E40" s="4">
        <v>1994</v>
      </c>
      <c r="F40" s="33">
        <f t="shared" si="2"/>
        <v>0.45720000000000027</v>
      </c>
    </row>
    <row r="41" spans="1:6">
      <c r="A41" s="4">
        <v>1997</v>
      </c>
      <c r="B41" s="30">
        <v>52.105263157894697</v>
      </c>
      <c r="C41" s="5">
        <f t="shared" si="1"/>
        <v>0.52105263157894699</v>
      </c>
      <c r="E41" s="4">
        <v>1995</v>
      </c>
      <c r="F41" s="33">
        <f t="shared" si="2"/>
        <v>0.46950000000000003</v>
      </c>
    </row>
    <row r="42" spans="1:6">
      <c r="A42" s="4">
        <v>1997</v>
      </c>
      <c r="B42" s="30">
        <v>42.865497076023303</v>
      </c>
      <c r="C42" s="5">
        <f t="shared" si="1"/>
        <v>0.42865497076023301</v>
      </c>
      <c r="E42" s="4">
        <v>1996</v>
      </c>
      <c r="F42" s="33">
        <f t="shared" si="2"/>
        <v>0.48179999999999978</v>
      </c>
    </row>
    <row r="43" spans="1:6">
      <c r="A43" s="4">
        <v>1997</v>
      </c>
      <c r="B43" s="30">
        <v>38.654970760233901</v>
      </c>
      <c r="C43" s="5">
        <f t="shared" si="1"/>
        <v>0.38654970760233903</v>
      </c>
      <c r="E43" s="4">
        <v>1997</v>
      </c>
      <c r="F43" s="33">
        <f t="shared" si="2"/>
        <v>0.49409999999999954</v>
      </c>
    </row>
    <row r="44" spans="1:6">
      <c r="A44" s="4">
        <v>1998</v>
      </c>
      <c r="B44" s="30">
        <v>53.157894736842103</v>
      </c>
      <c r="C44" s="5">
        <f t="shared" si="1"/>
        <v>0.53157894736842104</v>
      </c>
      <c r="E44" s="4">
        <v>1998</v>
      </c>
      <c r="F44" s="33">
        <f t="shared" si="2"/>
        <v>0.50640000000000285</v>
      </c>
    </row>
    <row r="45" spans="1:6">
      <c r="A45" s="4">
        <v>1998</v>
      </c>
      <c r="B45" s="30">
        <v>51.052631578947299</v>
      </c>
      <c r="C45" s="5">
        <f t="shared" si="1"/>
        <v>0.51052631578947294</v>
      </c>
      <c r="E45" s="4">
        <v>1999</v>
      </c>
      <c r="F45" s="33">
        <f>(E45*0.0123) - 24.069</f>
        <v>0.5187000000000026</v>
      </c>
    </row>
    <row r="46" spans="1:6">
      <c r="A46" s="4">
        <v>1998</v>
      </c>
      <c r="B46" s="30">
        <v>42.163742690058399</v>
      </c>
      <c r="C46" s="5">
        <f t="shared" si="1"/>
        <v>0.42163742690058398</v>
      </c>
      <c r="E46" s="4">
        <v>2000</v>
      </c>
      <c r="F46" s="33">
        <f t="shared" si="2"/>
        <v>0.53100000000000236</v>
      </c>
    </row>
    <row r="47" spans="1:6">
      <c r="E47" s="4">
        <v>2001</v>
      </c>
      <c r="F47" s="33">
        <f t="shared" si="2"/>
        <v>0.54330000000000211</v>
      </c>
    </row>
    <row r="48" spans="1:6">
      <c r="E48" s="4">
        <v>2002</v>
      </c>
      <c r="F48" s="33">
        <f t="shared" si="2"/>
        <v>0.55560000000000187</v>
      </c>
    </row>
    <row r="49" spans="5:6">
      <c r="E49" s="4">
        <v>2003</v>
      </c>
      <c r="F49" s="33">
        <f t="shared" si="2"/>
        <v>0.56790000000000163</v>
      </c>
    </row>
    <row r="50" spans="5:6">
      <c r="E50" s="4">
        <v>2004</v>
      </c>
      <c r="F50" s="33">
        <f t="shared" si="2"/>
        <v>0.58020000000000138</v>
      </c>
    </row>
    <row r="51" spans="5:6">
      <c r="E51" s="4">
        <v>2005</v>
      </c>
      <c r="F51" s="33">
        <f t="shared" si="2"/>
        <v>0.59250000000000114</v>
      </c>
    </row>
    <row r="52" spans="5:6">
      <c r="E52" s="4">
        <v>2006</v>
      </c>
      <c r="F52" s="33">
        <f t="shared" si="2"/>
        <v>0.60480000000000089</v>
      </c>
    </row>
    <row r="53" spans="5:6">
      <c r="E53" s="4">
        <v>2007</v>
      </c>
      <c r="F53" s="33">
        <f t="shared" si="2"/>
        <v>0.61710000000000065</v>
      </c>
    </row>
    <row r="54" spans="5:6">
      <c r="E54" s="4">
        <v>2008</v>
      </c>
      <c r="F54" s="33">
        <f t="shared" si="2"/>
        <v>0.6294000000000004</v>
      </c>
    </row>
    <row r="55" spans="5:6">
      <c r="E55" s="4">
        <v>2009</v>
      </c>
      <c r="F55" s="33">
        <f t="shared" si="2"/>
        <v>0.64170000000000016</v>
      </c>
    </row>
    <row r="56" spans="5:6">
      <c r="E56" s="4">
        <v>2010</v>
      </c>
      <c r="F56" s="33">
        <f t="shared" si="2"/>
        <v>0.65399999999999991</v>
      </c>
    </row>
    <row r="57" spans="5:6">
      <c r="E57" s="4">
        <v>2011</v>
      </c>
      <c r="F57" s="33">
        <f t="shared" si="2"/>
        <v>0.66629999999999967</v>
      </c>
    </row>
    <row r="58" spans="5:6">
      <c r="E58" s="4">
        <v>2012</v>
      </c>
      <c r="F58" s="33">
        <f t="shared" si="2"/>
        <v>0.67860000000000298</v>
      </c>
    </row>
    <row r="59" spans="5:6">
      <c r="E59" s="4">
        <v>2013</v>
      </c>
      <c r="F59" s="33">
        <f t="shared" si="2"/>
        <v>0.69090000000000273</v>
      </c>
    </row>
    <row r="60" spans="5:6">
      <c r="E60" s="4">
        <v>2014</v>
      </c>
      <c r="F60" s="33">
        <f t="shared" si="2"/>
        <v>0.70320000000000249</v>
      </c>
    </row>
    <row r="61" spans="5:6">
      <c r="E61" s="4">
        <v>2015</v>
      </c>
      <c r="F61" s="33">
        <f t="shared" si="2"/>
        <v>0.71550000000000225</v>
      </c>
    </row>
    <row r="62" spans="5:6">
      <c r="E62" s="4">
        <v>2016</v>
      </c>
      <c r="F62" s="33">
        <f t="shared" si="2"/>
        <v>0.727800000000002</v>
      </c>
    </row>
    <row r="63" spans="5:6">
      <c r="E63" s="4">
        <v>2017</v>
      </c>
      <c r="F63" s="33">
        <f t="shared" si="2"/>
        <v>0.74010000000000176</v>
      </c>
    </row>
    <row r="64" spans="5:6">
      <c r="E64" s="4">
        <v>2018</v>
      </c>
      <c r="F64" s="33">
        <f t="shared" si="2"/>
        <v>0.75240000000000151</v>
      </c>
    </row>
    <row r="65" spans="5:6">
      <c r="E65" s="4">
        <v>2019</v>
      </c>
      <c r="F65" s="33">
        <f t="shared" si="2"/>
        <v>0.76470000000000127</v>
      </c>
    </row>
    <row r="66" spans="5:6">
      <c r="E66" s="4">
        <v>2020</v>
      </c>
      <c r="F66" s="33">
        <f t="shared" si="2"/>
        <v>0.77700000000000102</v>
      </c>
    </row>
  </sheetData>
  <hyperlinks>
    <hyperlink ref="A2" r:id="rId1" xr:uid="{00000000-0004-0000-04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D13"/>
  <sheetViews>
    <sheetView zoomScale="80" zoomScaleNormal="80" workbookViewId="0">
      <selection activeCell="D16" sqref="D16"/>
    </sheetView>
  </sheetViews>
  <sheetFormatPr defaultRowHeight="14.4"/>
  <cols>
    <col min="2" max="2" width="11.6640625" customWidth="1"/>
    <col min="3" max="3" width="23" customWidth="1"/>
    <col min="4" max="4" width="15.33203125" customWidth="1"/>
  </cols>
  <sheetData>
    <row r="1" spans="1:4">
      <c r="A1" t="s">
        <v>134</v>
      </c>
    </row>
    <row r="2" spans="1:4">
      <c r="A2" s="1" t="s">
        <v>12</v>
      </c>
    </row>
    <row r="5" spans="1:4">
      <c r="A5" s="11" t="s">
        <v>13</v>
      </c>
      <c r="B5" s="11" t="s">
        <v>0</v>
      </c>
      <c r="C5" s="11" t="s">
        <v>1</v>
      </c>
      <c r="D5" s="11" t="s">
        <v>14</v>
      </c>
    </row>
    <row r="6" spans="1:4">
      <c r="A6" s="4">
        <v>1977</v>
      </c>
      <c r="B6" s="4" t="s">
        <v>15</v>
      </c>
      <c r="C6" s="4" t="s">
        <v>16</v>
      </c>
      <c r="D6" s="5">
        <v>0.28399999999999997</v>
      </c>
    </row>
    <row r="7" spans="1:4">
      <c r="A7" s="4">
        <v>1977</v>
      </c>
      <c r="B7" s="4" t="s">
        <v>15</v>
      </c>
      <c r="C7" s="4" t="s">
        <v>28</v>
      </c>
      <c r="D7" s="5">
        <v>0.88</v>
      </c>
    </row>
    <row r="8" spans="1:4">
      <c r="A8" s="4">
        <v>1977</v>
      </c>
      <c r="B8" s="4" t="s">
        <v>15</v>
      </c>
      <c r="C8" s="4" t="s">
        <v>29</v>
      </c>
      <c r="D8" s="5">
        <v>0.32869999999999999</v>
      </c>
    </row>
    <row r="9" spans="1:4">
      <c r="A9" s="4"/>
      <c r="B9" s="4"/>
      <c r="C9" s="4"/>
      <c r="D9" s="4"/>
    </row>
    <row r="10" spans="1:4">
      <c r="A10" s="4"/>
      <c r="B10" s="4"/>
      <c r="C10" s="4"/>
      <c r="D10" s="4"/>
    </row>
    <row r="11" spans="1:4">
      <c r="A11" s="4"/>
      <c r="B11" s="4"/>
      <c r="C11" s="4"/>
      <c r="D11" s="4"/>
    </row>
    <row r="12" spans="1:4">
      <c r="A12" s="4"/>
      <c r="B12" s="4"/>
      <c r="C12" s="4"/>
      <c r="D12" s="4"/>
    </row>
    <row r="13" spans="1:4">
      <c r="A13" s="4"/>
      <c r="B13" s="4"/>
      <c r="C13" s="4"/>
      <c r="D13" s="4"/>
    </row>
  </sheetData>
  <hyperlinks>
    <hyperlink ref="A2" r:id="rId1" xr:uid="{00000000-0004-0000-05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5"/>
  <sheetViews>
    <sheetView zoomScale="80" zoomScaleNormal="80" workbookViewId="0">
      <selection activeCell="A2" sqref="A2"/>
    </sheetView>
  </sheetViews>
  <sheetFormatPr defaultRowHeight="14.4"/>
  <cols>
    <col min="2" max="2" width="22" bestFit="1" customWidth="1"/>
    <col min="6" max="6" width="22" bestFit="1" customWidth="1"/>
    <col min="8" max="8" width="13.5546875" bestFit="1" customWidth="1"/>
  </cols>
  <sheetData>
    <row r="1" spans="1:8">
      <c r="A1" t="s">
        <v>56</v>
      </c>
    </row>
    <row r="2" spans="1:8">
      <c r="A2" s="1" t="s">
        <v>25</v>
      </c>
    </row>
    <row r="3" spans="1:8">
      <c r="A3" s="14" t="s">
        <v>24</v>
      </c>
    </row>
    <row r="4" spans="1:8">
      <c r="A4" s="11" t="s">
        <v>13</v>
      </c>
      <c r="B4" s="11" t="s">
        <v>1</v>
      </c>
      <c r="C4" s="11" t="s">
        <v>23</v>
      </c>
      <c r="E4" s="11" t="s">
        <v>13</v>
      </c>
      <c r="F4" s="11" t="s">
        <v>1</v>
      </c>
      <c r="G4" s="11" t="s">
        <v>23</v>
      </c>
      <c r="H4" s="11" t="s">
        <v>22</v>
      </c>
    </row>
    <row r="5" spans="1:8">
      <c r="A5" s="4">
        <v>1960</v>
      </c>
      <c r="B5" s="4" t="s">
        <v>19</v>
      </c>
      <c r="C5" s="4">
        <v>0.88</v>
      </c>
      <c r="E5" s="4">
        <v>1960</v>
      </c>
      <c r="F5" s="4" t="s">
        <v>19</v>
      </c>
      <c r="G5" s="4">
        <f>C5</f>
        <v>0.88</v>
      </c>
      <c r="H5" s="4" t="s">
        <v>20</v>
      </c>
    </row>
    <row r="6" spans="1:8">
      <c r="A6" s="4">
        <v>1980</v>
      </c>
      <c r="B6" s="4" t="s">
        <v>19</v>
      </c>
      <c r="C6" s="4">
        <v>0.9</v>
      </c>
      <c r="E6" s="4">
        <v>1961</v>
      </c>
      <c r="F6" s="4" t="s">
        <v>19</v>
      </c>
      <c r="G6" s="12">
        <f t="shared" ref="G6:G24" si="0">G5+(($G$25-$G$5)/($E$25-$E$5))</f>
        <v>0.88100000000000001</v>
      </c>
      <c r="H6" s="12" t="s">
        <v>21</v>
      </c>
    </row>
    <row r="7" spans="1:8">
      <c r="A7" s="4">
        <v>1990</v>
      </c>
      <c r="B7" s="4" t="s">
        <v>19</v>
      </c>
      <c r="C7" s="4">
        <v>0.90200000000000002</v>
      </c>
      <c r="E7" s="4">
        <v>1962</v>
      </c>
      <c r="F7" s="4" t="s">
        <v>19</v>
      </c>
      <c r="G7" s="12">
        <f t="shared" si="0"/>
        <v>0.88200000000000001</v>
      </c>
      <c r="H7" s="12" t="s">
        <v>21</v>
      </c>
    </row>
    <row r="8" spans="1:8">
      <c r="A8" s="4">
        <v>2000</v>
      </c>
      <c r="B8" s="4" t="s">
        <v>19</v>
      </c>
      <c r="C8" s="4">
        <v>0.93899999999999995</v>
      </c>
      <c r="E8" s="4">
        <v>1963</v>
      </c>
      <c r="F8" s="4" t="s">
        <v>19</v>
      </c>
      <c r="G8" s="12">
        <f t="shared" si="0"/>
        <v>0.88300000000000001</v>
      </c>
      <c r="H8" s="12" t="s">
        <v>21</v>
      </c>
    </row>
    <row r="9" spans="1:8">
      <c r="A9" s="4">
        <v>2010</v>
      </c>
      <c r="B9" s="4" t="s">
        <v>19</v>
      </c>
      <c r="C9" s="4">
        <v>0.95099999999999996</v>
      </c>
      <c r="E9" s="4">
        <v>1964</v>
      </c>
      <c r="F9" s="4" t="s">
        <v>19</v>
      </c>
      <c r="G9" s="12">
        <f t="shared" si="0"/>
        <v>0.88400000000000001</v>
      </c>
      <c r="H9" s="12" t="s">
        <v>21</v>
      </c>
    </row>
    <row r="10" spans="1:8">
      <c r="A10" s="4">
        <v>2013</v>
      </c>
      <c r="B10" s="4" t="s">
        <v>19</v>
      </c>
      <c r="C10" s="4">
        <v>0.95799999999999996</v>
      </c>
      <c r="E10" s="4">
        <v>1965</v>
      </c>
      <c r="F10" s="4" t="s">
        <v>19</v>
      </c>
      <c r="G10" s="12">
        <f t="shared" si="0"/>
        <v>0.88500000000000001</v>
      </c>
      <c r="H10" s="12" t="s">
        <v>21</v>
      </c>
    </row>
    <row r="11" spans="1:8">
      <c r="E11" s="4">
        <v>1966</v>
      </c>
      <c r="F11" s="4" t="s">
        <v>19</v>
      </c>
      <c r="G11" s="12">
        <f t="shared" si="0"/>
        <v>0.88600000000000001</v>
      </c>
      <c r="H11" s="12" t="s">
        <v>21</v>
      </c>
    </row>
    <row r="12" spans="1:8">
      <c r="E12" s="4">
        <v>1967</v>
      </c>
      <c r="F12" s="4" t="s">
        <v>19</v>
      </c>
      <c r="G12" s="12">
        <f t="shared" si="0"/>
        <v>0.88700000000000001</v>
      </c>
      <c r="H12" s="12" t="s">
        <v>21</v>
      </c>
    </row>
    <row r="13" spans="1:8">
      <c r="E13" s="4">
        <v>1968</v>
      </c>
      <c r="F13" s="4" t="s">
        <v>19</v>
      </c>
      <c r="G13" s="12">
        <f t="shared" si="0"/>
        <v>0.88800000000000001</v>
      </c>
      <c r="H13" s="12" t="s">
        <v>21</v>
      </c>
    </row>
    <row r="14" spans="1:8">
      <c r="E14" s="4">
        <v>1969</v>
      </c>
      <c r="F14" s="4" t="s">
        <v>19</v>
      </c>
      <c r="G14" s="12">
        <f t="shared" si="0"/>
        <v>0.88900000000000001</v>
      </c>
      <c r="H14" s="12" t="s">
        <v>21</v>
      </c>
    </row>
    <row r="15" spans="1:8">
      <c r="E15" s="4">
        <v>1970</v>
      </c>
      <c r="F15" s="4" t="s">
        <v>19</v>
      </c>
      <c r="G15" s="12">
        <f t="shared" si="0"/>
        <v>0.89</v>
      </c>
      <c r="H15" s="12" t="s">
        <v>21</v>
      </c>
    </row>
    <row r="16" spans="1:8">
      <c r="E16" s="4">
        <v>1971</v>
      </c>
      <c r="F16" s="4" t="s">
        <v>19</v>
      </c>
      <c r="G16" s="12">
        <f t="shared" si="0"/>
        <v>0.89100000000000001</v>
      </c>
      <c r="H16" s="12" t="s">
        <v>21</v>
      </c>
    </row>
    <row r="17" spans="5:8">
      <c r="E17" s="4">
        <v>1972</v>
      </c>
      <c r="F17" s="4" t="s">
        <v>19</v>
      </c>
      <c r="G17" s="12">
        <f t="shared" si="0"/>
        <v>0.89200000000000002</v>
      </c>
      <c r="H17" s="12" t="s">
        <v>21</v>
      </c>
    </row>
    <row r="18" spans="5:8">
      <c r="E18" s="4">
        <v>1973</v>
      </c>
      <c r="F18" s="4" t="s">
        <v>19</v>
      </c>
      <c r="G18" s="12">
        <f t="shared" si="0"/>
        <v>0.89300000000000002</v>
      </c>
      <c r="H18" s="12" t="s">
        <v>21</v>
      </c>
    </row>
    <row r="19" spans="5:8">
      <c r="E19" s="4">
        <v>1974</v>
      </c>
      <c r="F19" s="4" t="s">
        <v>19</v>
      </c>
      <c r="G19" s="12">
        <f t="shared" si="0"/>
        <v>0.89400000000000002</v>
      </c>
      <c r="H19" s="12" t="s">
        <v>21</v>
      </c>
    </row>
    <row r="20" spans="5:8">
      <c r="E20" s="4">
        <v>1975</v>
      </c>
      <c r="F20" s="4" t="s">
        <v>19</v>
      </c>
      <c r="G20" s="12">
        <f t="shared" si="0"/>
        <v>0.89500000000000002</v>
      </c>
      <c r="H20" s="12" t="s">
        <v>21</v>
      </c>
    </row>
    <row r="21" spans="5:8">
      <c r="E21" s="4">
        <v>1976</v>
      </c>
      <c r="F21" s="4" t="s">
        <v>19</v>
      </c>
      <c r="G21" s="12">
        <f t="shared" si="0"/>
        <v>0.89600000000000002</v>
      </c>
      <c r="H21" s="12" t="s">
        <v>21</v>
      </c>
    </row>
    <row r="22" spans="5:8">
      <c r="E22" s="4">
        <v>1977</v>
      </c>
      <c r="F22" s="4" t="s">
        <v>19</v>
      </c>
      <c r="G22" s="12">
        <f t="shared" si="0"/>
        <v>0.89700000000000002</v>
      </c>
      <c r="H22" s="12" t="s">
        <v>21</v>
      </c>
    </row>
    <row r="23" spans="5:8">
      <c r="E23" s="4">
        <v>1978</v>
      </c>
      <c r="F23" s="4" t="s">
        <v>19</v>
      </c>
      <c r="G23" s="12">
        <f t="shared" si="0"/>
        <v>0.89800000000000002</v>
      </c>
      <c r="H23" s="12" t="s">
        <v>21</v>
      </c>
    </row>
    <row r="24" spans="5:8">
      <c r="E24" s="4">
        <v>1979</v>
      </c>
      <c r="F24" s="4" t="s">
        <v>19</v>
      </c>
      <c r="G24" s="12">
        <f t="shared" si="0"/>
        <v>0.89900000000000002</v>
      </c>
      <c r="H24" s="12" t="s">
        <v>21</v>
      </c>
    </row>
    <row r="25" spans="5:8">
      <c r="E25" s="4">
        <v>1980</v>
      </c>
      <c r="F25" s="4" t="s">
        <v>19</v>
      </c>
      <c r="G25" s="4">
        <f>C6</f>
        <v>0.9</v>
      </c>
      <c r="H25" s="4" t="s">
        <v>20</v>
      </c>
    </row>
    <row r="26" spans="5:8">
      <c r="E26" s="4">
        <v>1981</v>
      </c>
      <c r="F26" s="4" t="s">
        <v>19</v>
      </c>
      <c r="G26" s="12">
        <f t="shared" ref="G26:G34" si="1">G25+(($G$35-$G$25)/($E$35-$E$25))</f>
        <v>0.9002</v>
      </c>
      <c r="H26" s="12" t="s">
        <v>21</v>
      </c>
    </row>
    <row r="27" spans="5:8">
      <c r="E27" s="4">
        <v>1982</v>
      </c>
      <c r="F27" s="4" t="s">
        <v>19</v>
      </c>
      <c r="G27" s="12">
        <f t="shared" si="1"/>
        <v>0.90039999999999998</v>
      </c>
      <c r="H27" s="12" t="s">
        <v>21</v>
      </c>
    </row>
    <row r="28" spans="5:8">
      <c r="E28" s="4">
        <v>1983</v>
      </c>
      <c r="F28" s="4" t="s">
        <v>19</v>
      </c>
      <c r="G28" s="12">
        <f t="shared" si="1"/>
        <v>0.90059999999999996</v>
      </c>
      <c r="H28" s="12" t="s">
        <v>21</v>
      </c>
    </row>
    <row r="29" spans="5:8">
      <c r="E29" s="4">
        <v>1984</v>
      </c>
      <c r="F29" s="4" t="s">
        <v>19</v>
      </c>
      <c r="G29" s="12">
        <f t="shared" si="1"/>
        <v>0.90079999999999993</v>
      </c>
      <c r="H29" s="12" t="s">
        <v>21</v>
      </c>
    </row>
    <row r="30" spans="5:8">
      <c r="E30" s="4">
        <v>1985</v>
      </c>
      <c r="F30" s="4" t="s">
        <v>19</v>
      </c>
      <c r="G30" s="12">
        <f t="shared" si="1"/>
        <v>0.90099999999999991</v>
      </c>
      <c r="H30" s="12" t="s">
        <v>21</v>
      </c>
    </row>
    <row r="31" spans="5:8">
      <c r="E31" s="4">
        <v>1986</v>
      </c>
      <c r="F31" s="4" t="s">
        <v>19</v>
      </c>
      <c r="G31" s="12">
        <f t="shared" si="1"/>
        <v>0.90119999999999989</v>
      </c>
      <c r="H31" s="12" t="s">
        <v>21</v>
      </c>
    </row>
    <row r="32" spans="5:8">
      <c r="E32" s="4">
        <v>1987</v>
      </c>
      <c r="F32" s="4" t="s">
        <v>19</v>
      </c>
      <c r="G32" s="12">
        <f t="shared" si="1"/>
        <v>0.90139999999999987</v>
      </c>
      <c r="H32" s="12" t="s">
        <v>21</v>
      </c>
    </row>
    <row r="33" spans="5:8">
      <c r="E33" s="4">
        <v>1988</v>
      </c>
      <c r="F33" s="4" t="s">
        <v>19</v>
      </c>
      <c r="G33" s="12">
        <f t="shared" si="1"/>
        <v>0.90159999999999985</v>
      </c>
      <c r="H33" s="12" t="s">
        <v>21</v>
      </c>
    </row>
    <row r="34" spans="5:8">
      <c r="E34" s="4">
        <v>1989</v>
      </c>
      <c r="F34" s="4" t="s">
        <v>19</v>
      </c>
      <c r="G34" s="12">
        <f t="shared" si="1"/>
        <v>0.90179999999999982</v>
      </c>
      <c r="H34" s="12" t="s">
        <v>21</v>
      </c>
    </row>
    <row r="35" spans="5:8">
      <c r="E35" s="4">
        <v>1990</v>
      </c>
      <c r="F35" s="4" t="s">
        <v>19</v>
      </c>
      <c r="G35" s="4">
        <f>C7</f>
        <v>0.90200000000000002</v>
      </c>
      <c r="H35" s="4" t="s">
        <v>20</v>
      </c>
    </row>
    <row r="36" spans="5:8">
      <c r="E36" s="4">
        <v>1991</v>
      </c>
      <c r="F36" s="4" t="s">
        <v>19</v>
      </c>
      <c r="G36" s="12">
        <f t="shared" ref="G36:G44" si="2">G35+(($G$45-$G$35)/($E$45-$E$35))</f>
        <v>0.90570000000000006</v>
      </c>
      <c r="H36" s="12" t="s">
        <v>21</v>
      </c>
    </row>
    <row r="37" spans="5:8">
      <c r="E37" s="4">
        <v>1992</v>
      </c>
      <c r="F37" s="4" t="s">
        <v>19</v>
      </c>
      <c r="G37" s="12">
        <f t="shared" si="2"/>
        <v>0.9094000000000001</v>
      </c>
      <c r="H37" s="12" t="s">
        <v>21</v>
      </c>
    </row>
    <row r="38" spans="5:8">
      <c r="E38" s="4">
        <v>1993</v>
      </c>
      <c r="F38" s="4" t="s">
        <v>19</v>
      </c>
      <c r="G38" s="12">
        <f t="shared" si="2"/>
        <v>0.91310000000000013</v>
      </c>
      <c r="H38" s="12" t="s">
        <v>21</v>
      </c>
    </row>
    <row r="39" spans="5:8">
      <c r="E39" s="4">
        <v>1994</v>
      </c>
      <c r="F39" s="4" t="s">
        <v>19</v>
      </c>
      <c r="G39" s="12">
        <f t="shared" si="2"/>
        <v>0.91680000000000017</v>
      </c>
      <c r="H39" s="12" t="s">
        <v>21</v>
      </c>
    </row>
    <row r="40" spans="5:8">
      <c r="E40" s="4">
        <v>1995</v>
      </c>
      <c r="F40" s="4" t="s">
        <v>19</v>
      </c>
      <c r="G40" s="12">
        <f t="shared" si="2"/>
        <v>0.92050000000000021</v>
      </c>
      <c r="H40" s="12" t="s">
        <v>21</v>
      </c>
    </row>
    <row r="41" spans="5:8">
      <c r="E41" s="4">
        <v>1996</v>
      </c>
      <c r="F41" s="4" t="s">
        <v>19</v>
      </c>
      <c r="G41" s="12">
        <f t="shared" si="2"/>
        <v>0.92420000000000024</v>
      </c>
      <c r="H41" s="12" t="s">
        <v>21</v>
      </c>
    </row>
    <row r="42" spans="5:8">
      <c r="E42" s="4">
        <v>1997</v>
      </c>
      <c r="F42" s="4" t="s">
        <v>19</v>
      </c>
      <c r="G42" s="12">
        <f t="shared" si="2"/>
        <v>0.92790000000000028</v>
      </c>
      <c r="H42" s="12" t="s">
        <v>21</v>
      </c>
    </row>
    <row r="43" spans="5:8">
      <c r="E43" s="4">
        <v>1998</v>
      </c>
      <c r="F43" s="4" t="s">
        <v>19</v>
      </c>
      <c r="G43" s="12">
        <f t="shared" si="2"/>
        <v>0.93160000000000032</v>
      </c>
      <c r="H43" s="12" t="s">
        <v>21</v>
      </c>
    </row>
    <row r="44" spans="5:8">
      <c r="E44" s="4">
        <v>1999</v>
      </c>
      <c r="F44" s="4" t="s">
        <v>19</v>
      </c>
      <c r="G44" s="12">
        <f t="shared" si="2"/>
        <v>0.93530000000000035</v>
      </c>
      <c r="H44" s="12" t="s">
        <v>21</v>
      </c>
    </row>
    <row r="45" spans="5:8">
      <c r="E45" s="4">
        <v>2000</v>
      </c>
      <c r="F45" s="4" t="s">
        <v>19</v>
      </c>
      <c r="G45" s="4">
        <f>C8</f>
        <v>0.93899999999999995</v>
      </c>
      <c r="H45" s="4" t="s">
        <v>20</v>
      </c>
    </row>
    <row r="46" spans="5:8">
      <c r="E46" s="4">
        <v>2001</v>
      </c>
      <c r="F46" s="4" t="s">
        <v>19</v>
      </c>
      <c r="G46" s="12">
        <f t="shared" ref="G46:G54" si="3">G45+(($G$55-$G$45)/($E$55-$E$45))</f>
        <v>0.94019999999999992</v>
      </c>
      <c r="H46" s="12" t="s">
        <v>21</v>
      </c>
    </row>
    <row r="47" spans="5:8">
      <c r="E47" s="4">
        <v>2002</v>
      </c>
      <c r="F47" s="4" t="s">
        <v>19</v>
      </c>
      <c r="G47" s="12">
        <f t="shared" si="3"/>
        <v>0.9413999999999999</v>
      </c>
      <c r="H47" s="12" t="s">
        <v>21</v>
      </c>
    </row>
    <row r="48" spans="5:8">
      <c r="E48" s="4">
        <v>2003</v>
      </c>
      <c r="F48" s="4" t="s">
        <v>19</v>
      </c>
      <c r="G48" s="12">
        <f t="shared" si="3"/>
        <v>0.94259999999999988</v>
      </c>
      <c r="H48" s="12" t="s">
        <v>21</v>
      </c>
    </row>
    <row r="49" spans="5:8">
      <c r="E49" s="4">
        <v>2004</v>
      </c>
      <c r="F49" s="4" t="s">
        <v>19</v>
      </c>
      <c r="G49" s="12">
        <f t="shared" si="3"/>
        <v>0.94379999999999986</v>
      </c>
      <c r="H49" s="12" t="s">
        <v>21</v>
      </c>
    </row>
    <row r="50" spans="5:8">
      <c r="E50" s="4">
        <v>2005</v>
      </c>
      <c r="F50" s="4" t="s">
        <v>19</v>
      </c>
      <c r="G50" s="12">
        <f t="shared" si="3"/>
        <v>0.94499999999999984</v>
      </c>
      <c r="H50" s="12" t="s">
        <v>21</v>
      </c>
    </row>
    <row r="51" spans="5:8">
      <c r="E51" s="4">
        <v>2006</v>
      </c>
      <c r="F51" s="4" t="s">
        <v>19</v>
      </c>
      <c r="G51" s="12">
        <f t="shared" si="3"/>
        <v>0.94619999999999982</v>
      </c>
      <c r="H51" s="12" t="s">
        <v>21</v>
      </c>
    </row>
    <row r="52" spans="5:8">
      <c r="E52" s="4">
        <v>2007</v>
      </c>
      <c r="F52" s="4" t="s">
        <v>19</v>
      </c>
      <c r="G52" s="12">
        <f t="shared" si="3"/>
        <v>0.9473999999999998</v>
      </c>
      <c r="H52" s="12" t="s">
        <v>21</v>
      </c>
    </row>
    <row r="53" spans="5:8">
      <c r="E53" s="4">
        <v>2008</v>
      </c>
      <c r="F53" s="4" t="s">
        <v>19</v>
      </c>
      <c r="G53" s="12">
        <f t="shared" si="3"/>
        <v>0.94859999999999978</v>
      </c>
      <c r="H53" s="12" t="s">
        <v>21</v>
      </c>
    </row>
    <row r="54" spans="5:8">
      <c r="E54" s="4">
        <v>2009</v>
      </c>
      <c r="F54" s="4" t="s">
        <v>19</v>
      </c>
      <c r="G54" s="12">
        <f t="shared" si="3"/>
        <v>0.94979999999999976</v>
      </c>
      <c r="H54" s="12" t="s">
        <v>21</v>
      </c>
    </row>
    <row r="55" spans="5:8">
      <c r="E55" s="4">
        <v>2010</v>
      </c>
      <c r="F55" s="4" t="s">
        <v>19</v>
      </c>
      <c r="G55" s="4">
        <f>C9</f>
        <v>0.95099999999999996</v>
      </c>
      <c r="H55" s="4" t="s">
        <v>20</v>
      </c>
    </row>
    <row r="56" spans="5:8">
      <c r="E56" s="4">
        <v>2011</v>
      </c>
      <c r="F56" s="4" t="s">
        <v>19</v>
      </c>
      <c r="G56" s="13">
        <f>G55+(($G$58-$G$55)/($E$58-$E$55))</f>
        <v>0.95333333333333325</v>
      </c>
      <c r="H56" s="12" t="s">
        <v>21</v>
      </c>
    </row>
    <row r="57" spans="5:8">
      <c r="E57" s="4">
        <v>2012</v>
      </c>
      <c r="F57" s="4" t="s">
        <v>19</v>
      </c>
      <c r="G57" s="13">
        <f>G56+(($G$58-$G$55)/($E$58-$E$55))</f>
        <v>0.95566666666666655</v>
      </c>
      <c r="H57" s="12" t="s">
        <v>21</v>
      </c>
    </row>
    <row r="58" spans="5:8">
      <c r="E58" s="4">
        <v>2013</v>
      </c>
      <c r="F58" s="4" t="s">
        <v>19</v>
      </c>
      <c r="G58" s="4">
        <f>C10</f>
        <v>0.95799999999999996</v>
      </c>
      <c r="H58" s="4" t="s">
        <v>20</v>
      </c>
    </row>
    <row r="59" spans="5:8">
      <c r="E59" s="4">
        <v>2014</v>
      </c>
      <c r="F59" s="4" t="s">
        <v>19</v>
      </c>
      <c r="G59" s="13">
        <f t="shared" ref="G59:G65" si="4">_xlfn.FORECAST.LINEAR(E59,G55:G58,E55:E58)</f>
        <v>0.96033333333333326</v>
      </c>
      <c r="H59" s="12" t="s">
        <v>18</v>
      </c>
    </row>
    <row r="60" spans="5:8">
      <c r="E60" s="4">
        <v>2015</v>
      </c>
      <c r="F60" s="4" t="s">
        <v>19</v>
      </c>
      <c r="G60" s="13">
        <f t="shared" si="4"/>
        <v>0.96266666666666678</v>
      </c>
      <c r="H60" s="12" t="s">
        <v>18</v>
      </c>
    </row>
    <row r="61" spans="5:8">
      <c r="E61" s="4">
        <v>2016</v>
      </c>
      <c r="F61" s="4" t="s">
        <v>19</v>
      </c>
      <c r="G61" s="13">
        <f t="shared" si="4"/>
        <v>0.96499999999999986</v>
      </c>
      <c r="H61" s="12" t="s">
        <v>18</v>
      </c>
    </row>
    <row r="62" spans="5:8">
      <c r="E62" s="4">
        <v>2017</v>
      </c>
      <c r="F62" s="4" t="s">
        <v>19</v>
      </c>
      <c r="G62" s="13">
        <f t="shared" si="4"/>
        <v>0.96733333333333338</v>
      </c>
      <c r="H62" s="12" t="s">
        <v>18</v>
      </c>
    </row>
    <row r="63" spans="5:8">
      <c r="E63" s="4">
        <v>2018</v>
      </c>
      <c r="F63" s="4" t="s">
        <v>19</v>
      </c>
      <c r="G63" s="13">
        <f t="shared" si="4"/>
        <v>0.9696666666666669</v>
      </c>
      <c r="H63" s="12" t="s">
        <v>18</v>
      </c>
    </row>
    <row r="64" spans="5:8">
      <c r="E64" s="4">
        <v>2019</v>
      </c>
      <c r="F64" s="4" t="s">
        <v>19</v>
      </c>
      <c r="G64" s="13">
        <f t="shared" si="4"/>
        <v>0.97199999999999998</v>
      </c>
      <c r="H64" s="12" t="s">
        <v>18</v>
      </c>
    </row>
    <row r="65" spans="5:8">
      <c r="E65" s="4">
        <v>2020</v>
      </c>
      <c r="F65" s="4" t="s">
        <v>19</v>
      </c>
      <c r="G65" s="13">
        <f t="shared" si="4"/>
        <v>0.9743333333333335</v>
      </c>
      <c r="H65" s="12" t="s">
        <v>18</v>
      </c>
    </row>
  </sheetData>
  <hyperlinks>
    <hyperlink ref="A2" r:id="rId1" xr:uid="{00000000-0004-0000-0600-000000000000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"/>
  <sheetViews>
    <sheetView topLeftCell="A20" zoomScale="80" zoomScaleNormal="80" workbookViewId="0">
      <selection sqref="A1:A2"/>
    </sheetView>
  </sheetViews>
  <sheetFormatPr defaultRowHeight="14.4"/>
  <sheetData>
    <row r="1" spans="1:1">
      <c r="A1" t="s">
        <v>95</v>
      </c>
    </row>
    <row r="2" spans="1:1">
      <c r="A2" s="1" t="s">
        <v>96</v>
      </c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topLeftCell="A13" workbookViewId="0">
      <selection activeCell="Q16" sqref="Q16"/>
    </sheetView>
  </sheetViews>
  <sheetFormatPr defaultRowHeight="14.4"/>
  <sheetData>
    <row r="1" spans="1:1">
      <c r="A1" t="s">
        <v>108</v>
      </c>
    </row>
    <row r="2" spans="1:1">
      <c r="A2" s="1" t="s">
        <v>109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"/>
  <sheetViews>
    <sheetView topLeftCell="A5" workbookViewId="0">
      <selection activeCell="I37" sqref="I37"/>
    </sheetView>
  </sheetViews>
  <sheetFormatPr defaultRowHeight="14.4"/>
  <sheetData>
    <row r="1" spans="1:1">
      <c r="A1" t="s">
        <v>97</v>
      </c>
    </row>
    <row r="2" spans="1:1">
      <c r="A2" s="1" t="s">
        <v>98</v>
      </c>
    </row>
  </sheetData>
  <hyperlinks>
    <hyperlink ref="A2" r:id="rId1" xr:uid="{00000000-0004-0000-09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"/>
  <sheetViews>
    <sheetView zoomScale="90" zoomScaleNormal="90" workbookViewId="0">
      <selection activeCell="F31" sqref="F31"/>
    </sheetView>
  </sheetViews>
  <sheetFormatPr defaultRowHeight="14.4"/>
  <cols>
    <col min="2" max="2" width="28.33203125" bestFit="1" customWidth="1"/>
    <col min="3" max="3" width="12.109375" bestFit="1" customWidth="1"/>
  </cols>
  <sheetData>
    <row r="1" spans="1:3">
      <c r="A1" t="s">
        <v>85</v>
      </c>
    </row>
    <row r="2" spans="1:3">
      <c r="A2" s="1" t="s">
        <v>84</v>
      </c>
    </row>
    <row r="4" spans="1:3">
      <c r="A4" s="11" t="s">
        <v>13</v>
      </c>
      <c r="B4" s="11" t="s">
        <v>119</v>
      </c>
      <c r="C4" s="11" t="s">
        <v>14</v>
      </c>
    </row>
    <row r="5" spans="1:3">
      <c r="A5" s="4">
        <v>1930</v>
      </c>
      <c r="B5" s="4">
        <v>20000</v>
      </c>
      <c r="C5" s="5">
        <v>0.87</v>
      </c>
    </row>
    <row r="6" spans="1:3">
      <c r="A6" s="4">
        <v>2012</v>
      </c>
      <c r="B6" s="4">
        <v>20000</v>
      </c>
      <c r="C6" s="5">
        <v>0.76</v>
      </c>
    </row>
  </sheetData>
  <hyperlinks>
    <hyperlink ref="A2" r:id="rId1" xr:uid="{00000000-0004-0000-0A00-000000000000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"/>
  <sheetViews>
    <sheetView workbookViewId="0">
      <selection activeCell="F31" sqref="F31"/>
    </sheetView>
  </sheetViews>
  <sheetFormatPr defaultRowHeight="14.4"/>
  <sheetData>
    <row r="1" spans="1:1">
      <c r="A1" t="s">
        <v>33</v>
      </c>
    </row>
    <row r="2" spans="1:1">
      <c r="A2" s="1" t="s">
        <v>34</v>
      </c>
    </row>
  </sheetData>
  <hyperlinks>
    <hyperlink ref="A2" r:id="rId1" xr:uid="{00000000-0004-0000-0B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2"/>
  <sheetViews>
    <sheetView zoomScale="80" zoomScaleNormal="80" workbookViewId="0">
      <selection activeCell="K13" sqref="K13"/>
    </sheetView>
  </sheetViews>
  <sheetFormatPr defaultRowHeight="14.4"/>
  <sheetData>
    <row r="1" spans="1:1">
      <c r="A1" t="s">
        <v>31</v>
      </c>
    </row>
    <row r="2" spans="1:1">
      <c r="A2" s="1" t="s">
        <v>32</v>
      </c>
    </row>
  </sheetData>
  <hyperlinks>
    <hyperlink ref="A2" r:id="rId1" xr:uid="{00000000-0004-0000-0C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/>
  <dimension ref="A1:D6"/>
  <sheetViews>
    <sheetView workbookViewId="0">
      <selection activeCell="F10" sqref="F10"/>
    </sheetView>
  </sheetViews>
  <sheetFormatPr defaultRowHeight="14.4"/>
  <cols>
    <col min="2" max="2" width="11.33203125" customWidth="1"/>
    <col min="3" max="3" width="21.5546875" customWidth="1"/>
    <col min="4" max="4" width="14.5546875" customWidth="1"/>
  </cols>
  <sheetData>
    <row r="1" spans="1:4">
      <c r="A1" t="s">
        <v>10</v>
      </c>
    </row>
    <row r="2" spans="1:4">
      <c r="A2" s="1" t="s">
        <v>61</v>
      </c>
    </row>
    <row r="5" spans="1:4">
      <c r="A5" s="11" t="s">
        <v>13</v>
      </c>
      <c r="B5" s="11" t="s">
        <v>0</v>
      </c>
      <c r="C5" s="11" t="s">
        <v>1</v>
      </c>
      <c r="D5" s="11" t="s">
        <v>14</v>
      </c>
    </row>
    <row r="6" spans="1:4">
      <c r="A6" s="4">
        <v>2018</v>
      </c>
      <c r="B6" s="4" t="s">
        <v>17</v>
      </c>
      <c r="C6" s="4" t="s">
        <v>16</v>
      </c>
      <c r="D6" s="5">
        <f>AVERAGE(0.27,0.29,0.35,0.38)</f>
        <v>0.32250000000000001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9"/>
  <sheetViews>
    <sheetView zoomScale="80" zoomScaleNormal="80" workbookViewId="0">
      <selection activeCell="D10" sqref="D10"/>
    </sheetView>
  </sheetViews>
  <sheetFormatPr defaultRowHeight="14.4"/>
  <cols>
    <col min="2" max="2" width="11.6640625" style="4" bestFit="1" customWidth="1"/>
    <col min="3" max="3" width="10.109375" style="4" bestFit="1" customWidth="1"/>
    <col min="4" max="4" width="12.33203125" style="4" customWidth="1"/>
    <col min="5" max="5" width="21.6640625" bestFit="1" customWidth="1"/>
    <col min="6" max="6" width="10.5546875" bestFit="1" customWidth="1"/>
    <col min="7" max="7" width="8.88671875" bestFit="1" customWidth="1"/>
    <col min="8" max="18" width="8.88671875" customWidth="1"/>
  </cols>
  <sheetData>
    <row r="1" spans="1:68" s="3" customFormat="1" ht="15.6">
      <c r="A1" s="2" t="s">
        <v>30</v>
      </c>
      <c r="B1" s="7"/>
      <c r="C1" s="7"/>
      <c r="D1" s="8"/>
      <c r="F1" s="2"/>
    </row>
    <row r="2" spans="1:68" s="6" customFormat="1">
      <c r="A2" s="6" t="s">
        <v>0</v>
      </c>
      <c r="B2" s="6" t="s">
        <v>4</v>
      </c>
      <c r="C2" s="6" t="s">
        <v>5</v>
      </c>
      <c r="D2" s="6" t="s">
        <v>6</v>
      </c>
      <c r="E2" s="6" t="s">
        <v>1</v>
      </c>
      <c r="F2" s="6" t="s">
        <v>3</v>
      </c>
      <c r="G2" s="6" t="s">
        <v>2</v>
      </c>
      <c r="H2" s="6">
        <v>1960</v>
      </c>
      <c r="I2" s="6">
        <v>1961</v>
      </c>
      <c r="J2" s="6">
        <v>1962</v>
      </c>
      <c r="K2" s="6">
        <v>1963</v>
      </c>
      <c r="L2" s="6">
        <v>1964</v>
      </c>
      <c r="M2" s="6">
        <v>1965</v>
      </c>
      <c r="N2" s="6">
        <v>1966</v>
      </c>
      <c r="O2" s="6">
        <v>1967</v>
      </c>
      <c r="P2" s="6">
        <v>1968</v>
      </c>
      <c r="Q2" s="6">
        <v>1969</v>
      </c>
      <c r="R2" s="6">
        <v>1970</v>
      </c>
      <c r="S2" s="6">
        <v>1971</v>
      </c>
      <c r="T2" s="6">
        <v>1972</v>
      </c>
      <c r="U2" s="6">
        <v>1973</v>
      </c>
      <c r="V2" s="6">
        <v>1974</v>
      </c>
      <c r="W2" s="6">
        <v>1975</v>
      </c>
      <c r="X2" s="6">
        <v>1976</v>
      </c>
      <c r="Y2" s="6">
        <v>1977</v>
      </c>
      <c r="Z2" s="6">
        <v>1978</v>
      </c>
      <c r="AA2" s="6">
        <v>1979</v>
      </c>
      <c r="AB2" s="6">
        <v>1980</v>
      </c>
      <c r="AC2" s="6">
        <v>1981</v>
      </c>
      <c r="AD2" s="6">
        <v>1982</v>
      </c>
      <c r="AE2" s="6">
        <v>1983</v>
      </c>
      <c r="AF2" s="6">
        <v>1984</v>
      </c>
      <c r="AG2" s="6">
        <v>1985</v>
      </c>
      <c r="AH2" s="6">
        <v>1986</v>
      </c>
      <c r="AI2" s="6">
        <v>1987</v>
      </c>
      <c r="AJ2" s="6">
        <v>1988</v>
      </c>
      <c r="AK2" s="6">
        <v>1989</v>
      </c>
      <c r="AL2" s="6">
        <v>1990</v>
      </c>
      <c r="AM2" s="6">
        <v>1991</v>
      </c>
      <c r="AN2" s="6">
        <v>1992</v>
      </c>
      <c r="AO2" s="6">
        <v>1993</v>
      </c>
      <c r="AP2" s="6">
        <v>1994</v>
      </c>
      <c r="AQ2" s="6">
        <v>1995</v>
      </c>
      <c r="AR2" s="6">
        <v>1996</v>
      </c>
      <c r="AS2" s="6">
        <v>1997</v>
      </c>
      <c r="AT2" s="6">
        <v>1998</v>
      </c>
      <c r="AU2" s="6">
        <v>1999</v>
      </c>
      <c r="AV2" s="6">
        <v>2000</v>
      </c>
      <c r="AW2" s="6">
        <v>2001</v>
      </c>
      <c r="AX2" s="6">
        <v>2002</v>
      </c>
      <c r="AY2" s="6">
        <v>2003</v>
      </c>
      <c r="AZ2" s="6">
        <v>2004</v>
      </c>
      <c r="BA2" s="6">
        <v>2005</v>
      </c>
      <c r="BB2" s="6">
        <v>2006</v>
      </c>
      <c r="BC2" s="6">
        <v>2007</v>
      </c>
      <c r="BD2" s="6">
        <v>2008</v>
      </c>
      <c r="BE2" s="6">
        <v>2009</v>
      </c>
      <c r="BF2" s="6">
        <v>2010</v>
      </c>
      <c r="BG2" s="6">
        <v>2011</v>
      </c>
      <c r="BH2" s="6">
        <v>2012</v>
      </c>
      <c r="BI2" s="6">
        <v>2013</v>
      </c>
      <c r="BJ2" s="6">
        <v>2014</v>
      </c>
      <c r="BK2" s="6">
        <v>2015</v>
      </c>
      <c r="BL2" s="6">
        <v>2016</v>
      </c>
      <c r="BM2" s="6">
        <v>2017</v>
      </c>
      <c r="BN2" s="6">
        <v>2018</v>
      </c>
      <c r="BO2" s="6">
        <v>2019</v>
      </c>
      <c r="BP2" s="6">
        <v>2020</v>
      </c>
    </row>
    <row r="3" spans="1:68" s="4" customFormat="1">
      <c r="A3" s="4" t="s">
        <v>121</v>
      </c>
      <c r="B3" s="9" t="s">
        <v>7</v>
      </c>
      <c r="C3" s="9" t="s">
        <v>8</v>
      </c>
      <c r="D3" s="9" t="s">
        <v>9</v>
      </c>
      <c r="E3" s="4" t="s">
        <v>122</v>
      </c>
      <c r="F3" s="4" t="s">
        <v>123</v>
      </c>
      <c r="G3" s="4" t="s">
        <v>11</v>
      </c>
      <c r="H3" s="5">
        <f t="array" ref="H3:BP3">TRANSPOSE(Calcs!C3:C63)</f>
        <v>0.2</v>
      </c>
      <c r="I3" s="5">
        <v>0.20494117647058824</v>
      </c>
      <c r="J3" s="5">
        <v>0.20988235294117646</v>
      </c>
      <c r="K3" s="5">
        <v>0.21482352941176469</v>
      </c>
      <c r="L3" s="5">
        <v>0.21976470588235292</v>
      </c>
      <c r="M3" s="5">
        <v>0.22470588235294114</v>
      </c>
      <c r="N3" s="5">
        <v>0.22964705882352937</v>
      </c>
      <c r="O3" s="5">
        <v>0.2345882352941176</v>
      </c>
      <c r="P3" s="5">
        <v>0.23952941176470582</v>
      </c>
      <c r="Q3" s="5">
        <v>0.24447058823529405</v>
      </c>
      <c r="R3" s="5">
        <v>0.24941176470588228</v>
      </c>
      <c r="S3" s="5">
        <v>0.2543529411764705</v>
      </c>
      <c r="T3" s="5">
        <v>0.25929411764705873</v>
      </c>
      <c r="U3" s="5">
        <v>0.26423529411764696</v>
      </c>
      <c r="V3" s="5">
        <v>0.26917647058823518</v>
      </c>
      <c r="W3" s="5">
        <v>0.27411764705882341</v>
      </c>
      <c r="X3" s="5">
        <v>0.27905882352941164</v>
      </c>
      <c r="Y3" s="5">
        <v>0.28399999999999997</v>
      </c>
      <c r="Z3" s="5">
        <v>0.29117142857142891</v>
      </c>
      <c r="AA3" s="5">
        <v>0.29834285714285785</v>
      </c>
      <c r="AB3" s="5">
        <v>0.30551428571428679</v>
      </c>
      <c r="AC3" s="5">
        <v>0.31268571428571573</v>
      </c>
      <c r="AD3" s="5">
        <v>0.31985714285714467</v>
      </c>
      <c r="AE3" s="5">
        <v>0.32702857142857361</v>
      </c>
      <c r="AF3" s="5">
        <v>0.33420000000000272</v>
      </c>
      <c r="AG3" s="5">
        <v>0.34650000000000247</v>
      </c>
      <c r="AH3" s="5">
        <v>0.35880000000000223</v>
      </c>
      <c r="AI3" s="5">
        <v>0.37110000000000198</v>
      </c>
      <c r="AJ3" s="5">
        <v>0.38340000000000174</v>
      </c>
      <c r="AK3" s="5">
        <v>0.39570000000000149</v>
      </c>
      <c r="AL3" s="5">
        <v>0.40800000000000125</v>
      </c>
      <c r="AM3" s="5">
        <v>0.42030000000000101</v>
      </c>
      <c r="AN3" s="5">
        <v>0.43260000000000076</v>
      </c>
      <c r="AO3" s="5">
        <v>0.44490000000000052</v>
      </c>
      <c r="AP3" s="5">
        <v>0.45720000000000027</v>
      </c>
      <c r="AQ3" s="5">
        <v>0.46950000000000003</v>
      </c>
      <c r="AR3" s="5">
        <v>0.48179999999999978</v>
      </c>
      <c r="AS3" s="5">
        <v>0.49409999999999954</v>
      </c>
      <c r="AT3" s="5">
        <v>0.50640000000000285</v>
      </c>
      <c r="AU3" s="5">
        <v>0.5187000000000026</v>
      </c>
      <c r="AV3" s="5">
        <v>0.53100000000000236</v>
      </c>
      <c r="AW3" s="5">
        <v>0.54330000000000211</v>
      </c>
      <c r="AX3" s="5">
        <v>0.55560000000000187</v>
      </c>
      <c r="AY3" s="5">
        <v>0.56790000000000163</v>
      </c>
      <c r="AZ3" s="5">
        <v>0.58020000000000138</v>
      </c>
      <c r="BA3" s="5">
        <v>0.59250000000000114</v>
      </c>
      <c r="BB3" s="5">
        <v>0.60480000000000089</v>
      </c>
      <c r="BC3" s="5">
        <v>0.61710000000000065</v>
      </c>
      <c r="BD3" s="5">
        <v>0.6294000000000004</v>
      </c>
      <c r="BE3" s="5">
        <v>0.64170000000000016</v>
      </c>
      <c r="BF3" s="5">
        <v>0.65399999999999991</v>
      </c>
      <c r="BG3" s="5">
        <v>0.66629999999999967</v>
      </c>
      <c r="BH3" s="5">
        <v>0.67860000000000298</v>
      </c>
      <c r="BI3" s="5">
        <v>0.69090000000000273</v>
      </c>
      <c r="BJ3" s="5">
        <v>0.70320000000000249</v>
      </c>
      <c r="BK3" s="5">
        <v>0.71550000000000225</v>
      </c>
      <c r="BL3" s="5">
        <v>0.727800000000002</v>
      </c>
      <c r="BM3" s="5">
        <v>0.74010000000000176</v>
      </c>
      <c r="BN3" s="5">
        <v>0.75240000000000151</v>
      </c>
      <c r="BO3" s="5">
        <v>0.76470000000000127</v>
      </c>
      <c r="BP3" s="5">
        <v>0.77700000000000102</v>
      </c>
    </row>
    <row r="4" spans="1:68" s="4" customFormat="1">
      <c r="A4" s="4" t="s">
        <v>15</v>
      </c>
      <c r="B4" s="9" t="s">
        <v>7</v>
      </c>
      <c r="C4" s="9" t="s">
        <v>8</v>
      </c>
      <c r="D4" s="9" t="s">
        <v>9</v>
      </c>
      <c r="E4" s="4" t="s">
        <v>122</v>
      </c>
      <c r="F4" s="4" t="s">
        <v>123</v>
      </c>
      <c r="G4" s="4" t="s">
        <v>11</v>
      </c>
      <c r="H4" s="5">
        <f t="array" ref="H4:BP4">TRANSPOSE(Calcs!C3:C63)</f>
        <v>0.2</v>
      </c>
      <c r="I4" s="5">
        <v>0.20494117647058824</v>
      </c>
      <c r="J4" s="5">
        <v>0.20988235294117646</v>
      </c>
      <c r="K4" s="5">
        <v>0.21482352941176469</v>
      </c>
      <c r="L4" s="5">
        <v>0.21976470588235292</v>
      </c>
      <c r="M4" s="5">
        <v>0.22470588235294114</v>
      </c>
      <c r="N4" s="5">
        <v>0.22964705882352937</v>
      </c>
      <c r="O4" s="5">
        <v>0.2345882352941176</v>
      </c>
      <c r="P4" s="5">
        <v>0.23952941176470582</v>
      </c>
      <c r="Q4" s="5">
        <v>0.24447058823529405</v>
      </c>
      <c r="R4" s="5">
        <v>0.24941176470588228</v>
      </c>
      <c r="S4" s="5">
        <v>0.2543529411764705</v>
      </c>
      <c r="T4" s="5">
        <v>0.25929411764705873</v>
      </c>
      <c r="U4" s="5">
        <v>0.26423529411764696</v>
      </c>
      <c r="V4" s="5">
        <v>0.26917647058823518</v>
      </c>
      <c r="W4" s="5">
        <v>0.27411764705882341</v>
      </c>
      <c r="X4" s="5">
        <v>0.27905882352941164</v>
      </c>
      <c r="Y4" s="5">
        <v>0.28399999999999997</v>
      </c>
      <c r="Z4" s="5">
        <v>0.29117142857142891</v>
      </c>
      <c r="AA4" s="5">
        <v>0.29834285714285785</v>
      </c>
      <c r="AB4" s="5">
        <v>0.30551428571428679</v>
      </c>
      <c r="AC4" s="5">
        <v>0.31268571428571573</v>
      </c>
      <c r="AD4" s="5">
        <v>0.31985714285714467</v>
      </c>
      <c r="AE4" s="5">
        <v>0.32702857142857361</v>
      </c>
      <c r="AF4" s="5">
        <v>0.33420000000000272</v>
      </c>
      <c r="AG4" s="5">
        <v>0.34650000000000247</v>
      </c>
      <c r="AH4" s="5">
        <v>0.35880000000000223</v>
      </c>
      <c r="AI4" s="5">
        <v>0.37110000000000198</v>
      </c>
      <c r="AJ4" s="5">
        <v>0.38340000000000174</v>
      </c>
      <c r="AK4" s="5">
        <v>0.39570000000000149</v>
      </c>
      <c r="AL4" s="5">
        <v>0.40800000000000125</v>
      </c>
      <c r="AM4" s="5">
        <v>0.42030000000000101</v>
      </c>
      <c r="AN4" s="5">
        <v>0.43260000000000076</v>
      </c>
      <c r="AO4" s="5">
        <v>0.44490000000000052</v>
      </c>
      <c r="AP4" s="5">
        <v>0.45720000000000027</v>
      </c>
      <c r="AQ4" s="5">
        <v>0.46950000000000003</v>
      </c>
      <c r="AR4" s="5">
        <v>0.48179999999999978</v>
      </c>
      <c r="AS4" s="5">
        <v>0.49409999999999954</v>
      </c>
      <c r="AT4" s="5">
        <v>0.50640000000000285</v>
      </c>
      <c r="AU4" s="5">
        <v>0.5187000000000026</v>
      </c>
      <c r="AV4" s="5">
        <v>0.53100000000000236</v>
      </c>
      <c r="AW4" s="5">
        <v>0.54330000000000211</v>
      </c>
      <c r="AX4" s="5">
        <v>0.55560000000000187</v>
      </c>
      <c r="AY4" s="5">
        <v>0.56790000000000163</v>
      </c>
      <c r="AZ4" s="5">
        <v>0.58020000000000138</v>
      </c>
      <c r="BA4" s="5">
        <v>0.59250000000000114</v>
      </c>
      <c r="BB4" s="5">
        <v>0.60480000000000089</v>
      </c>
      <c r="BC4" s="5">
        <v>0.61710000000000065</v>
      </c>
      <c r="BD4" s="5">
        <v>0.6294000000000004</v>
      </c>
      <c r="BE4" s="5">
        <v>0.64170000000000016</v>
      </c>
      <c r="BF4" s="5">
        <v>0.65399999999999991</v>
      </c>
      <c r="BG4" s="5">
        <v>0.66629999999999967</v>
      </c>
      <c r="BH4" s="5">
        <v>0.67860000000000298</v>
      </c>
      <c r="BI4" s="5">
        <v>0.69090000000000273</v>
      </c>
      <c r="BJ4" s="5">
        <v>0.70320000000000249</v>
      </c>
      <c r="BK4" s="5">
        <v>0.71550000000000225</v>
      </c>
      <c r="BL4" s="5">
        <v>0.727800000000002</v>
      </c>
      <c r="BM4" s="5">
        <v>0.74010000000000176</v>
      </c>
      <c r="BN4" s="5">
        <v>0.75240000000000151</v>
      </c>
      <c r="BO4" s="5">
        <v>0.76470000000000127</v>
      </c>
      <c r="BP4" s="5">
        <v>0.77700000000000102</v>
      </c>
    </row>
    <row r="5" spans="1:68">
      <c r="B5" s="10"/>
      <c r="C5" s="10"/>
      <c r="D5" s="10"/>
    </row>
    <row r="6" spans="1:68">
      <c r="B6" s="10"/>
      <c r="C6" s="10"/>
      <c r="D6" s="38" t="s">
        <v>124</v>
      </c>
      <c r="E6" s="39"/>
      <c r="O6" t="s">
        <v>128</v>
      </c>
    </row>
    <row r="7" spans="1:68">
      <c r="B7" s="10"/>
      <c r="C7" s="10"/>
      <c r="D7" s="39">
        <v>1</v>
      </c>
      <c r="E7" s="40" t="s">
        <v>125</v>
      </c>
      <c r="O7" t="s">
        <v>129</v>
      </c>
    </row>
    <row r="8" spans="1:68">
      <c r="B8" s="10"/>
      <c r="C8" s="10"/>
      <c r="D8" s="39">
        <v>2</v>
      </c>
      <c r="E8" s="40" t="s">
        <v>126</v>
      </c>
      <c r="O8" t="s">
        <v>132</v>
      </c>
    </row>
    <row r="9" spans="1:68">
      <c r="B9" s="10"/>
      <c r="C9" s="10"/>
      <c r="D9" s="39">
        <v>3</v>
      </c>
      <c r="E9" s="41" t="s">
        <v>127</v>
      </c>
      <c r="O9" t="s">
        <v>131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REFS</vt:lpstr>
      <vt:lpstr>FIN_ETA</vt:lpstr>
      <vt:lpstr>Calcs</vt:lpstr>
      <vt:lpstr>Deguchi_2000</vt:lpstr>
      <vt:lpstr>Lockeretz_1977</vt:lpstr>
      <vt:lpstr>UNEP_2017</vt:lpstr>
      <vt:lpstr>Stanton_1903</vt:lpstr>
      <vt:lpstr>Allen_1931</vt:lpstr>
      <vt:lpstr>Richardson_1944</vt:lpstr>
      <vt:lpstr>Rademacher_2012</vt:lpstr>
      <vt:lpstr>Yacout_2014</vt:lpstr>
      <vt:lpstr>Pimentel_1980</vt:lpstr>
      <vt:lpstr>Maya-Drysdale_2018</vt:lpstr>
      <vt:lpstr>PB COMMENTS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2022-07-11T15:24:00Z</dcterms:modified>
</cp:coreProperties>
</file>