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284A0AE-10CE-4262-8A73-2F2D87F21770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EFS" sheetId="9" r:id="rId1"/>
    <sheet name="FIN_ETA" sheetId="10" r:id="rId2"/>
    <sheet name="PB COMMENTS" sheetId="12" r:id="rId3"/>
    <sheet name="Calcs" sheetId="11" r:id="rId4"/>
    <sheet name="Andersson_2014" sheetId="2" r:id="rId5"/>
    <sheet name="Bond_1963" sheetId="8" r:id="rId6"/>
    <sheet name="Andersson_2006" sheetId="3" r:id="rId7"/>
    <sheet name="Lukaszewicsz_2009" sheetId="6" r:id="rId8"/>
    <sheet name="Lukaszewicsz_2001" sheetId="1" r:id="rId9"/>
    <sheet name="Jong_2005" sheetId="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0">[1]TABLE1a!$U$1:$U$7</definedName>
    <definedName name="\p">[1]TABLE1a!$P$1</definedName>
    <definedName name="\t">[1]TABLE1a!$U$3:$U$3</definedName>
    <definedName name="_1.2__Average_distance_travelled_by_mode_of_travel__1975_76__1985_86_and_1993_95" localSheetId="2">#REF!</definedName>
    <definedName name="_1.2__Average_distance_travelled_by_mode_of_travel__1975_76__1985_86_and_1993_95">#REF!</definedName>
    <definedName name="_1981" localSheetId="2">#REF!</definedName>
    <definedName name="_1981">#REF!</definedName>
    <definedName name="_tab13" localSheetId="2">#REF!</definedName>
    <definedName name="_tab13">#REF!</definedName>
    <definedName name="_tab14" localSheetId="2">#REF!</definedName>
    <definedName name="_tab14">#REF!</definedName>
    <definedName name="activeCell" localSheetId="2">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2">#REF!</definedName>
    <definedName name="ANNUAL">#REF!</definedName>
    <definedName name="ANNUK">[1]TABLE1a!$E$8:$E$14</definedName>
    <definedName name="ANNUT">[1]TABLE1a!$M$8:$M$14</definedName>
    <definedName name="BARQTR" localSheetId="2">#REF!</definedName>
    <definedName name="BARQTR">#REF!</definedName>
    <definedName name="BELGIUM" localSheetId="2">#REF!</definedName>
    <definedName name="BELGIUM">#REF!</definedName>
    <definedName name="BULL">#N/A</definedName>
    <definedName name="CAMARA">[1]TABLE1a!$P$4</definedName>
    <definedName name="CategoryTitle" localSheetId="2">#REF!</definedName>
    <definedName name="CategoryTitle">#REF!</definedName>
    <definedName name="CLONE">[1]TABLE1a!$P$6</definedName>
    <definedName name="COP_max">'[2]Domestic refrigeration'!$B$12</definedName>
    <definedName name="DEFLATOR" localSheetId="2">#REF!</definedName>
    <definedName name="DEFLATOR">#REF!</definedName>
    <definedName name="deltaE_food" localSheetId="3">#REF!</definedName>
    <definedName name="deltaE_food" localSheetId="2">#REF!</definedName>
    <definedName name="deltaE_food">#REF!</definedName>
    <definedName name="dgdsfyh" localSheetId="2">#REF!</definedName>
    <definedName name="dgdsfyh">#REF!</definedName>
    <definedName name="DK" localSheetId="2">#REF!</definedName>
    <definedName name="DK">#REF!</definedName>
    <definedName name="DNK_D" localSheetId="2">#REF!</definedName>
    <definedName name="DNK_D">#REF!</definedName>
    <definedName name="DOVER">#N/A</definedName>
    <definedName name="EIRE" localSheetId="2">#REF!</definedName>
    <definedName name="EIRE">#REF!</definedName>
    <definedName name="ENGLISH">#N/A</definedName>
    <definedName name="Ep_tot_cap_2000" localSheetId="3">#REF!</definedName>
    <definedName name="Ep_tot_cap_2000" localSheetId="2">#REF!</definedName>
    <definedName name="Ep_tot_cap_2000">#REF!</definedName>
    <definedName name="eta_charcoal">[3]Afrane_2012!$B$6</definedName>
    <definedName name="fbegyear" localSheetId="2">#REF!</definedName>
    <definedName name="fbegyear">#REF!</definedName>
    <definedName name="fendyear">[4]Year!$B$3</definedName>
    <definedName name="FL" localSheetId="2">#REF!</definedName>
    <definedName name="FL">#REF!</definedName>
    <definedName name="Footnotes" localSheetId="2">#REF!</definedName>
    <definedName name="Footnotes">#REF!</definedName>
    <definedName name="FOREIGN">[1]TABLE1a!$P$38:$P$52</definedName>
    <definedName name="FRANCE" localSheetId="2">#REF!</definedName>
    <definedName name="FRANCE">#REF!</definedName>
    <definedName name="fyear">[4]c11!$D$42</definedName>
    <definedName name="GERMANY" localSheetId="2">#REF!</definedName>
    <definedName name="GERMANY">#REF!</definedName>
    <definedName name="GraphData">'[5]TIS-INDEX'!$B$13:$Q$44,'[5]TIS-INDEX'!$E$9:$R$9</definedName>
    <definedName name="GraphTitle" localSheetId="2">#REF!</definedName>
    <definedName name="GraphTitle">#REF!</definedName>
    <definedName name="ITALY" localSheetId="2">#REF!</definedName>
    <definedName name="ITALY">#REF!</definedName>
    <definedName name="N_ml" localSheetId="3">#REF!</definedName>
    <definedName name="N_ml" localSheetId="2">#REF!</definedName>
    <definedName name="N_ml">#REF!</definedName>
    <definedName name="NLS" localSheetId="2">#REF!</definedName>
    <definedName name="NLS">#REF!</definedName>
    <definedName name="NONEC" localSheetId="2">#REF!</definedName>
    <definedName name="NONEC">#REF!</definedName>
    <definedName name="NORTHSEA">#N/A</definedName>
    <definedName name="OldData" localSheetId="2">#REF!</definedName>
    <definedName name="OldData">#REF!</definedName>
    <definedName name="OTHER">#N/A</definedName>
    <definedName name="OTHEREC" localSheetId="2">#REF!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 localSheetId="2">#REF!</definedName>
    <definedName name="PIE">#REF!</definedName>
    <definedName name="_xlnm.Print_Area" localSheetId="2">#REF!</definedName>
    <definedName name="_xlnm.Print_Area">#REF!</definedName>
    <definedName name="Print_Area_MI">[1]TABLE1a!$A$1:$O$37</definedName>
    <definedName name="PUBLISH_Print_Area" localSheetId="2">#REF!</definedName>
    <definedName name="PUBLISH_Print_Area">#REF!</definedName>
    <definedName name="PUBLISH1998_Print_Area" localSheetId="2">#REF!</definedName>
    <definedName name="PUBLISH1998_Print_Area">#REF!</definedName>
    <definedName name="qryNonEUBreakdown" localSheetId="2">#REF!</definedName>
    <definedName name="qryNonEUBreakdown">#REF!</definedName>
    <definedName name="QUARTER" localSheetId="2">#REF!</definedName>
    <definedName name="QUARTER">#REF!</definedName>
    <definedName name="S_food" localSheetId="3">#REF!</definedName>
    <definedName name="S_food" localSheetId="2">#REF!</definedName>
    <definedName name="S_food">#REF!</definedName>
    <definedName name="S_food_2000" localSheetId="3">#REF!</definedName>
    <definedName name="S_food_2000" localSheetId="2">#REF!</definedName>
    <definedName name="S_food_2000">#REF!</definedName>
    <definedName name="S_food_S_food_2000" localSheetId="3">#REF!</definedName>
    <definedName name="S_food_S_food_2000" localSheetId="2">#REF!</definedName>
    <definedName name="S_food_S_food_2000">#REF!</definedName>
    <definedName name="SPAIN" localSheetId="2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leTitle" localSheetId="2">#REF!</definedName>
    <definedName name="TableTitle">#REF!</definedName>
    <definedName name="testing" localSheetId="2">#REF!</definedName>
    <definedName name="testing">#REF!</definedName>
    <definedName name="UK">#N/A</definedName>
    <definedName name="UT">#N/A</definedName>
    <definedName name="ValueTitle" localSheetId="2">#REF!</definedName>
    <definedName name="ValueTitle">#REF!</definedName>
    <definedName name="w" localSheetId="3">#REF!</definedName>
    <definedName name="w" localSheetId="2">#REF!</definedName>
    <definedName name="w">#REF!</definedName>
    <definedName name="Year_Food" localSheetId="3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1" l="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3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D7" i="3" l="1"/>
  <c r="F7" i="3" s="1"/>
  <c r="D6" i="3"/>
  <c r="F6" i="3" s="1"/>
  <c r="D57" i="11"/>
  <c r="E6" i="2"/>
  <c r="D3" i="11"/>
  <c r="D4" i="11" l="1"/>
  <c r="D5" i="11" l="1"/>
  <c r="D6" i="11" l="1"/>
  <c r="D7" i="11" s="1"/>
  <c r="D8" i="11" l="1"/>
  <c r="D9" i="11" l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8" i="11" l="1"/>
  <c r="D59" i="11" s="1"/>
  <c r="D60" i="11" l="1"/>
  <c r="D61" i="11" s="1"/>
  <c r="D62" i="11" s="1"/>
  <c r="D63" i="11" s="1"/>
  <c r="H2" i="10" l="1" a="1"/>
  <c r="H2" i="10" s="1"/>
  <c r="H3" i="12" a="1"/>
  <c r="AW2" i="10" l="1"/>
  <c r="AX2" i="10"/>
  <c r="BH2" i="10"/>
  <c r="AK2" i="10"/>
  <c r="AL2" i="10"/>
  <c r="N2" i="10"/>
  <c r="AJ2" i="10"/>
  <c r="Q2" i="10"/>
  <c r="AO2" i="10"/>
  <c r="AN2" i="10"/>
  <c r="P2" i="10"/>
  <c r="Z2" i="10"/>
  <c r="X2" i="10"/>
  <c r="AV2" i="10"/>
  <c r="AE2" i="10"/>
  <c r="AR2" i="10"/>
  <c r="BD2" i="10"/>
  <c r="AF2" i="10"/>
  <c r="W2" i="10"/>
  <c r="BI2" i="10"/>
  <c r="AH2" i="10"/>
  <c r="BN2" i="10"/>
  <c r="AB2" i="10"/>
  <c r="I2" i="10"/>
  <c r="Y2" i="10"/>
  <c r="BL2" i="10"/>
  <c r="AT2" i="10"/>
  <c r="R2" i="10"/>
  <c r="M2" i="10"/>
  <c r="AG2" i="10"/>
  <c r="BB2" i="10"/>
  <c r="BC2" i="10"/>
  <c r="AZ2" i="10"/>
  <c r="AP2" i="10"/>
  <c r="BF2" i="10"/>
  <c r="AU2" i="10"/>
  <c r="AM2" i="10"/>
  <c r="BK2" i="10"/>
  <c r="BP2" i="10"/>
  <c r="U2" i="10"/>
  <c r="BE2" i="10"/>
  <c r="BM2" i="10"/>
  <c r="J2" i="10"/>
  <c r="O2" i="10"/>
  <c r="BG2" i="10"/>
  <c r="BO2" i="10"/>
  <c r="K2" i="10"/>
  <c r="S2" i="10"/>
  <c r="BA2" i="10"/>
  <c r="AD2" i="10"/>
  <c r="BJ2" i="10"/>
  <c r="AY2" i="10"/>
  <c r="AS2" i="10"/>
  <c r="V2" i="10"/>
  <c r="L2" i="10"/>
  <c r="T2" i="10"/>
  <c r="AA2" i="10"/>
  <c r="AI2" i="10"/>
  <c r="AQ2" i="10"/>
  <c r="AC2" i="10"/>
  <c r="BO3" i="12"/>
  <c r="T3" i="12"/>
  <c r="AC3" i="12"/>
  <c r="AM3" i="12"/>
  <c r="BE3" i="12"/>
  <c r="BN3" i="12"/>
  <c r="AT3" i="12"/>
  <c r="BD3" i="12"/>
  <c r="AI3" i="12"/>
  <c r="AR3" i="12"/>
  <c r="AS3" i="12"/>
  <c r="BC3" i="12"/>
  <c r="J3" i="12"/>
  <c r="AJ3" i="12"/>
  <c r="BJ3" i="12"/>
  <c r="Q3" i="12"/>
  <c r="AQ3" i="12"/>
  <c r="AO3" i="12"/>
  <c r="AN3" i="12"/>
  <c r="BP3" i="12"/>
  <c r="BA3" i="12"/>
  <c r="P3" i="12"/>
  <c r="R3" i="12"/>
  <c r="BH3" i="12"/>
  <c r="O3" i="12"/>
  <c r="AG3" i="12"/>
  <c r="AY3" i="12"/>
  <c r="W3" i="12"/>
  <c r="AL3" i="12"/>
  <c r="V3" i="12"/>
  <c r="AF3" i="12"/>
  <c r="Z3" i="12"/>
  <c r="M3" i="12"/>
  <c r="AE3" i="12"/>
  <c r="AW3" i="12"/>
  <c r="BG3" i="12"/>
  <c r="U3" i="12"/>
  <c r="L3" i="12"/>
  <c r="BB3" i="12"/>
  <c r="AV3" i="12"/>
  <c r="AH3" i="12"/>
  <c r="AK3" i="12"/>
  <c r="AU3" i="12"/>
  <c r="BM3" i="12"/>
  <c r="AB3" i="12"/>
  <c r="H3" i="12"/>
  <c r="I3" i="12"/>
  <c r="AP3" i="12"/>
  <c r="BI3" i="12"/>
  <c r="BK3" i="12"/>
  <c r="K3" i="12"/>
  <c r="BF3" i="12"/>
  <c r="AD3" i="12"/>
  <c r="AA3" i="12"/>
  <c r="AZ3" i="12"/>
  <c r="BL3" i="12"/>
  <c r="Y3" i="12"/>
  <c r="AX3" i="12"/>
  <c r="N3" i="12"/>
  <c r="X3" i="12"/>
  <c r="S3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Motors and drivetrain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Motors and drivetrain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Motors and drivetrain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Approximate mean between 30-80km/h</t>
        </r>
      </text>
    </comment>
  </commentList>
</comments>
</file>

<file path=xl/sharedStrings.xml><?xml version="1.0" encoding="utf-8"?>
<sst xmlns="http://schemas.openxmlformats.org/spreadsheetml/2006/main" count="214" uniqueCount="104">
  <si>
    <t>diesel and steam as expected c. 1960</t>
  </si>
  <si>
    <t>here, we can see the electric trains are multi-unit</t>
  </si>
  <si>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</si>
  <si>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</si>
  <si>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</si>
  <si>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</si>
  <si>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</si>
  <si>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</si>
  <si>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</si>
  <si>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</si>
  <si>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</si>
  <si>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</si>
  <si>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</si>
  <si>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Electric trains</t>
  </si>
  <si>
    <t>@article{bond1963commentary,</t>
  </si>
  <si>
    <t xml:space="preserve">  title={A Commentary on the Change from Steam Traction on Great Britain's Railways, and Some Thoughts on the Future},</t>
  </si>
  <si>
    <t xml:space="preserve">  author={Bond, RC},</t>
  </si>
  <si>
    <t xml:space="preserve">  journal={Proceedings of the Institution of Mechanical Engineers},</t>
  </si>
  <si>
    <t xml:space="preserve">  volume={178},</t>
  </si>
  <si>
    <t xml:space="preserve">  number={1},</t>
  </si>
  <si>
    <t xml:space="preserve">  pages={1--26},</t>
  </si>
  <si>
    <t xml:space="preserve">  url = {https://journals.sagepub.com/doi/pdf/10.1177/002034836317800101},</t>
  </si>
  <si>
    <t xml:space="preserve">  year={1963},</t>
  </si>
  <si>
    <t xml:space="preserve">  publisher={SAGE Publications Sage UK: London, England}</t>
  </si>
  <si>
    <t>}</t>
  </si>
  <si>
    <t>@book{andersson2006energy,</t>
  </si>
  <si>
    <t xml:space="preserve">  title={Energy consumption and related air pollution for Scandinavian electric passenger trains},</t>
  </si>
  <si>
    <t xml:space="preserve">  author={Andersson, Evert and Lukaszewicz, Piotr},</t>
  </si>
  <si>
    <t xml:space="preserve">  year={2006}</t>
  </si>
  <si>
    <t xml:space="preserve">  url = {https://www.kth.se/polopoly_fs/1.179879.1600688474!},</t>
  </si>
  <si>
    <t>@phdthesis{lukaszewicz2001energy,</t>
  </si>
  <si>
    <t xml:space="preserve">  title={Energy consumption and running time for trains},</t>
  </si>
  <si>
    <t xml:space="preserve">  author={Lukaszewicz, Piotr},</t>
  </si>
  <si>
    <t xml:space="preserve">  year={2001},</t>
  </si>
  <si>
    <t xml:space="preserve">  school={Doctoral Thesis). Railway Technology, Department of Vehicle Engineering~…}</t>
  </si>
  <si>
    <t xml:space="preserve">  url = {http://www.diva-portal.org/smash/record.jsf?pid=diva2%3A8954&amp;dswid=2847},</t>
  </si>
  <si>
    <t>@article{lukaszewicz2009green,</t>
  </si>
  <si>
    <t xml:space="preserve">  title={Green Train energy consumption},</t>
  </si>
  <si>
    <t xml:space="preserve">  author={Lukaszewicz, Piotr and Andersson, Evert},</t>
  </si>
  <si>
    <t xml:space="preserve">  journal={Estimations on high-speed rail operations. KTH Railway Group, publication},</t>
  </si>
  <si>
    <t xml:space="preserve">  volume={901},</t>
  </si>
  <si>
    <t xml:space="preserve">  year={2009}</t>
  </si>
  <si>
    <t xml:space="preserve">  url = {https://intra.kth.se/polopoly_fs/1.178969.1600688621!},</t>
  </si>
  <si>
    <t>@article{jong2005models,</t>
  </si>
  <si>
    <t xml:space="preserve">  title={Models for estimating energy consumption of electric trains},</t>
  </si>
  <si>
    <t xml:space="preserve">  author={Jong, Jyh-Cherng and Chang, En-Fu},</t>
  </si>
  <si>
    <t xml:space="preserve">  journal={Journal of the Eastern Asia Society for Transportation Studies},</t>
  </si>
  <si>
    <t xml:space="preserve">  volume={6},</t>
  </si>
  <si>
    <t xml:space="preserve">  pages={278--291},</t>
  </si>
  <si>
    <t xml:space="preserve">  year={2005},</t>
  </si>
  <si>
    <t xml:space="preserve">  publisher={Eastern Asia Society for Transportation Studies}</t>
  </si>
  <si>
    <t xml:space="preserve">  url = {https://www.jstage.jst.go.jp/article/easts/6/0/6_0_278/_article/-char/ja/},</t>
  </si>
  <si>
    <t>@article{andersson2014environmental,</t>
  </si>
  <si>
    <t xml:space="preserve">  title={On the environmental performance of a high-speed train},</t>
  </si>
  <si>
    <t xml:space="preserve">  author={Andersson, Evert and Carlsson, U and Lukaszewicz, Piotr and Leth, Siv},</t>
  </si>
  <si>
    <t xml:space="preserve">  journal={International Journal of Rail Transportation},</t>
  </si>
  <si>
    <t xml:space="preserve">  volume={2},</t>
  </si>
  <si>
    <t xml:space="preserve">  pages={59--66},</t>
  </si>
  <si>
    <t xml:space="preserve">  year={2014},</t>
  </si>
  <si>
    <t xml:space="preserve">  publisher={Taylor \&amp; Francis}</t>
  </si>
  <si>
    <t xml:space="preserve">  doi = {10.1080/23248378.2013.878296},</t>
  </si>
  <si>
    <t>WLD</t>
  </si>
  <si>
    <t>Year</t>
  </si>
  <si>
    <t>GBR</t>
  </si>
  <si>
    <t>Energy Efficiency [-]</t>
  </si>
  <si>
    <t>Efficiency [-]</t>
  </si>
  <si>
    <t>Type of Efficiency Data</t>
  </si>
  <si>
    <t>Source/Method</t>
  </si>
  <si>
    <t>Bond (1963)</t>
  </si>
  <si>
    <t>Lukaszewicz (2001) - Energy Consumption and Running Time for Trains PhD Thesis</t>
  </si>
  <si>
    <t>https://www.researchgate.net/publication/260713065_Energy_consumption_and_running_times_for_trains_ISSN_1103-470X_ISRN_KTHFKTD_-_0125_-_SE</t>
  </si>
  <si>
    <t>Jong &amp; Chang (2005) - Models for Estimating Energy Consumption of Electric Trains</t>
  </si>
  <si>
    <t>https://doi.org/10.11175/easts.6.278</t>
  </si>
  <si>
    <t>Andersson &amp; Lukaszewiz (2006) - Energy consumption and related air pollution for Scandinavian electric passenger trains</t>
  </si>
  <si>
    <t>https://www.diva-portal.org/smash/record.jsf?pid=diva2%3A502192&amp;dswid=-6040</t>
  </si>
  <si>
    <t>Lukaszewicz &amp; Andersson (2009) - Green Train Energy Consumption Estimations on High-Speed Rail Operations</t>
  </si>
  <si>
    <t>Andersson et al (2014) - On the environmental performance of a high-speed train</t>
  </si>
  <si>
    <t>Supply Efficiency [-]</t>
  </si>
  <si>
    <t>Propulsion Efficiency [-]</t>
  </si>
  <si>
    <t>FU Efficency [-]</t>
  </si>
  <si>
    <t>Tractive Efficiency [-]</t>
  </si>
  <si>
    <t>Bond (1963) - A Commentary on the Change from Steam Traction on Great Britain's Railways and Some Thoughts on the Future</t>
  </si>
  <si>
    <t>SWE</t>
  </si>
  <si>
    <t>Andersson et al (2014)</t>
  </si>
  <si>
    <t>"Modern"</t>
  </si>
  <si>
    <t>"Old"</t>
  </si>
  <si>
    <t>Linear interpolation</t>
  </si>
  <si>
    <t>Linear extrapolation</t>
  </si>
  <si>
    <t>Date: 16/09/2021</t>
  </si>
  <si>
    <t>RaP</t>
  </si>
  <si>
    <t>https://doi.org/10.1080/23248378.2013.878296</t>
  </si>
  <si>
    <t>~2004</t>
  </si>
  <si>
    <t>~1994</t>
  </si>
  <si>
    <t>train efficiency, y = 88(1-e^-0.1x)+0.22</t>
  </si>
  <si>
    <t>train efficiency, y = 88(1-e^-0.001x)</t>
  </si>
  <si>
    <t>PB comments</t>
  </si>
  <si>
    <t>train efficiency, y = 58(1-e^-0.05x)+0.19</t>
  </si>
  <si>
    <t>the linear f-u efficiency will need amending in the future, as it will soon go past the max limit / 100%</t>
  </si>
  <si>
    <t>for those cases in road transport, we used a asymptotic curve - see calcs</t>
  </si>
  <si>
    <t>PB - proposed switch in dataseries values for v1: 30 march 2022</t>
  </si>
  <si>
    <t>I propose the alternative dataseries, based on the calcs sheet column J</t>
  </si>
  <si>
    <t>WRLD</t>
  </si>
  <si>
    <t>GBR - Method A</t>
  </si>
  <si>
    <t>GBR - Method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</si>
</sst>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2"/>
      <color rgb="FF0070C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9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2" fillId="0" borderId="0"/>
    <xf numFmtId="0" fontId="15" fillId="0" borderId="0" applyNumberFormat="0" applyFill="0" applyBorder="0" applyAlignment="0" applyProtection="0"/>
    <xf numFmtId="9" fontId="18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2" fillId="0" borderId="0" xfId="1"/>
    <xf numFmtId="0" fontId="2" fillId="0" borderId="0" xfId="1" applyFont="1"/>
    <xf numFmtId="14" fontId="4" fillId="0" borderId="0" xfId="1" applyNumberFormat="1" applyFont="1"/>
    <xf numFmtId="0" fontId="4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6" fillId="0" borderId="1" xfId="1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2" fillId="0" borderId="1" xfId="1" applyBorder="1"/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10" fontId="8" fillId="0" borderId="0" xfId="1" applyNumberFormat="1" applyFont="1" applyAlignment="1">
      <alignment horizontal="center"/>
    </xf>
    <xf numFmtId="164" fontId="2" fillId="0" borderId="0" xfId="1" applyNumberFormat="1" applyAlignment="1">
      <alignment horizontal="center"/>
    </xf>
    <xf numFmtId="0" fontId="0" fillId="2" borderId="0" xfId="0" applyFill="1"/>
    <xf numFmtId="0" fontId="9" fillId="2" borderId="0" xfId="0" applyFont="1" applyFill="1" applyAlignment="1">
      <alignment vertical="center"/>
    </xf>
    <xf numFmtId="0" fontId="11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10" fontId="2" fillId="0" borderId="0" xfId="1" applyNumberFormat="1" applyAlignment="1">
      <alignment horizontal="center"/>
    </xf>
    <xf numFmtId="0" fontId="12" fillId="0" borderId="0" xfId="3" applyAlignment="1">
      <alignment horizontal="center"/>
    </xf>
    <xf numFmtId="0" fontId="13" fillId="3" borderId="0" xfId="3" applyFont="1" applyFill="1" applyAlignment="1">
      <alignment horizontal="left"/>
    </xf>
    <xf numFmtId="0" fontId="13" fillId="0" borderId="1" xfId="3" applyFont="1" applyBorder="1" applyAlignment="1">
      <alignment horizontal="center"/>
    </xf>
    <xf numFmtId="10" fontId="12" fillId="0" borderId="0" xfId="3" applyNumberFormat="1" applyAlignment="1">
      <alignment horizontal="center"/>
    </xf>
    <xf numFmtId="10" fontId="14" fillId="0" borderId="0" xfId="3" applyNumberFormat="1" applyFont="1" applyAlignment="1">
      <alignment horizontal="center"/>
    </xf>
    <xf numFmtId="0" fontId="14" fillId="0" borderId="0" xfId="3" applyFont="1" applyAlignment="1">
      <alignment horizontal="center"/>
    </xf>
    <xf numFmtId="0" fontId="15" fillId="0" borderId="0" xfId="4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3" applyFont="1" applyAlignment="1">
      <alignment horizontal="center"/>
    </xf>
    <xf numFmtId="10" fontId="21" fillId="0" borderId="0" xfId="1" applyNumberFormat="1" applyFont="1" applyAlignment="1">
      <alignment horizontal="center"/>
    </xf>
    <xf numFmtId="1" fontId="21" fillId="0" borderId="0" xfId="1" applyNumberFormat="1" applyFont="1" applyAlignment="1">
      <alignment horizontal="center"/>
    </xf>
    <xf numFmtId="10" fontId="21" fillId="0" borderId="0" xfId="1" applyNumberFormat="1" applyFont="1" applyAlignment="1">
      <alignment horizontal="left"/>
    </xf>
    <xf numFmtId="0" fontId="21" fillId="0" borderId="0" xfId="1" applyFont="1" applyAlignment="1">
      <alignment horizontal="left"/>
    </xf>
    <xf numFmtId="0" fontId="21" fillId="0" borderId="0" xfId="1" applyFont="1" applyAlignment="1">
      <alignment horizontal="center"/>
    </xf>
    <xf numFmtId="164" fontId="18" fillId="0" borderId="0" xfId="5" applyNumberFormat="1" applyFont="1" applyAlignment="1">
      <alignment horizontal="center"/>
    </xf>
    <xf numFmtId="10" fontId="19" fillId="0" borderId="1" xfId="3" applyNumberFormat="1" applyFont="1" applyBorder="1" applyAlignment="1">
      <alignment horizontal="center"/>
    </xf>
    <xf numFmtId="0" fontId="13" fillId="3" borderId="0" xfId="3" applyFont="1" applyFill="1" applyAlignment="1">
      <alignment horizontal="center"/>
    </xf>
    <xf numFmtId="164" fontId="20" fillId="0" borderId="0" xfId="5" applyNumberFormat="1" applyFont="1" applyAlignment="1">
      <alignment horizontal="center"/>
    </xf>
    <xf numFmtId="0" fontId="13" fillId="0" borderId="0" xfId="3" applyFont="1" applyFill="1" applyAlignment="1">
      <alignment horizontal="left"/>
    </xf>
    <xf numFmtId="0" fontId="13" fillId="4" borderId="0" xfId="3" applyFont="1" applyFill="1" applyAlignment="1">
      <alignment horizontal="left"/>
    </xf>
    <xf numFmtId="0" fontId="12" fillId="4" borderId="0" xfId="3" applyFill="1" applyAlignment="1">
      <alignment horizontal="center"/>
    </xf>
    <xf numFmtId="10" fontId="12" fillId="0" borderId="1" xfId="3" applyNumberFormat="1" applyFont="1" applyBorder="1" applyAlignment="1">
      <alignment horizontal="center"/>
    </xf>
    <xf numFmtId="0" fontId="22" fillId="2" borderId="0" xfId="0" applyFont="1" applyFill="1" applyAlignment="1">
      <alignment vertical="center"/>
    </xf>
    <xf numFmtId="0" fontId="22" fillId="2" borderId="0" xfId="0" applyFont="1" applyFill="1"/>
  </cellXfs>
  <cellStyles count="6">
    <cellStyle name="Hyperlink" xfId="4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2 3" xfId="2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COMMENTS'!$H$3:$BP$3</c:f>
              <c:numCache>
                <c:formatCode>0.0%</c:formatCode>
                <c:ptCount val="61"/>
                <c:pt idx="0">
                  <c:v>0.22</c:v>
                </c:pt>
                <c:pt idx="1">
                  <c:v>0.22961481481481483</c:v>
                </c:pt>
                <c:pt idx="2">
                  <c:v>0.23922962962962965</c:v>
                </c:pt>
                <c:pt idx="3">
                  <c:v>0.24884444444444448</c:v>
                </c:pt>
                <c:pt idx="4">
                  <c:v>0.25845925925925928</c:v>
                </c:pt>
                <c:pt idx="5">
                  <c:v>0.26807407407407408</c:v>
                </c:pt>
                <c:pt idx="6">
                  <c:v>0.27768888888888887</c:v>
                </c:pt>
                <c:pt idx="7">
                  <c:v>0.28730370370370367</c:v>
                </c:pt>
                <c:pt idx="8">
                  <c:v>0.29691851851851847</c:v>
                </c:pt>
                <c:pt idx="9">
                  <c:v>0.30653333333333327</c:v>
                </c:pt>
                <c:pt idx="10">
                  <c:v>0.31614814814814807</c:v>
                </c:pt>
                <c:pt idx="11">
                  <c:v>0.32576296296296287</c:v>
                </c:pt>
                <c:pt idx="12">
                  <c:v>0.33537777777777766</c:v>
                </c:pt>
                <c:pt idx="13">
                  <c:v>0.34499259259259246</c:v>
                </c:pt>
                <c:pt idx="14">
                  <c:v>0.35460740740740726</c:v>
                </c:pt>
                <c:pt idx="15">
                  <c:v>0.36422222222222206</c:v>
                </c:pt>
                <c:pt idx="16">
                  <c:v>0.37383703703703686</c:v>
                </c:pt>
                <c:pt idx="17">
                  <c:v>0.38345185185185165</c:v>
                </c:pt>
                <c:pt idx="18">
                  <c:v>0.39306666666666645</c:v>
                </c:pt>
                <c:pt idx="19">
                  <c:v>0.40268148148148125</c:v>
                </c:pt>
                <c:pt idx="20">
                  <c:v>0.41229629629629605</c:v>
                </c:pt>
                <c:pt idx="21">
                  <c:v>0.42191111111111085</c:v>
                </c:pt>
                <c:pt idx="22">
                  <c:v>0.43152592592592565</c:v>
                </c:pt>
                <c:pt idx="23">
                  <c:v>0.44114074074074044</c:v>
                </c:pt>
                <c:pt idx="24">
                  <c:v>0.45075555555555524</c:v>
                </c:pt>
                <c:pt idx="25">
                  <c:v>0.46037037037037004</c:v>
                </c:pt>
                <c:pt idx="26">
                  <c:v>0.46998518518518484</c:v>
                </c:pt>
                <c:pt idx="27">
                  <c:v>0.47959999999999964</c:v>
                </c:pt>
                <c:pt idx="28">
                  <c:v>0.48921481481481444</c:v>
                </c:pt>
                <c:pt idx="29">
                  <c:v>0.49882962962962923</c:v>
                </c:pt>
                <c:pt idx="30">
                  <c:v>0.50844444444444403</c:v>
                </c:pt>
                <c:pt idx="31">
                  <c:v>0.51805925925925889</c:v>
                </c:pt>
                <c:pt idx="32">
                  <c:v>0.52767407407407374</c:v>
                </c:pt>
                <c:pt idx="33">
                  <c:v>0.53728888888888859</c:v>
                </c:pt>
                <c:pt idx="34">
                  <c:v>0.54690370370370345</c:v>
                </c:pt>
                <c:pt idx="35">
                  <c:v>0.5565185185185183</c:v>
                </c:pt>
                <c:pt idx="36">
                  <c:v>0.56613333333333316</c:v>
                </c:pt>
                <c:pt idx="37">
                  <c:v>0.57574814814814801</c:v>
                </c:pt>
                <c:pt idx="38">
                  <c:v>0.58536296296296286</c:v>
                </c:pt>
                <c:pt idx="39">
                  <c:v>0.59497777777777772</c:v>
                </c:pt>
                <c:pt idx="40">
                  <c:v>0.60459259259259257</c:v>
                </c:pt>
                <c:pt idx="41">
                  <c:v>0.61420740740740742</c:v>
                </c:pt>
                <c:pt idx="42">
                  <c:v>0.62382222222222228</c:v>
                </c:pt>
                <c:pt idx="43">
                  <c:v>0.63343703703703713</c:v>
                </c:pt>
                <c:pt idx="44">
                  <c:v>0.64305185185185199</c:v>
                </c:pt>
                <c:pt idx="45">
                  <c:v>0.65266666666666684</c:v>
                </c:pt>
                <c:pt idx="46">
                  <c:v>0.66228148148148169</c:v>
                </c:pt>
                <c:pt idx="47">
                  <c:v>0.67189629629629655</c:v>
                </c:pt>
                <c:pt idx="48">
                  <c:v>0.6815111111111114</c:v>
                </c:pt>
                <c:pt idx="49">
                  <c:v>0.69112592592592625</c:v>
                </c:pt>
                <c:pt idx="50">
                  <c:v>0.70074074074074111</c:v>
                </c:pt>
                <c:pt idx="51">
                  <c:v>0.71035555555555596</c:v>
                </c:pt>
                <c:pt idx="52">
                  <c:v>0.71997037037037082</c:v>
                </c:pt>
                <c:pt idx="53">
                  <c:v>0.72958518518518567</c:v>
                </c:pt>
                <c:pt idx="54">
                  <c:v>0.73919999999999997</c:v>
                </c:pt>
                <c:pt idx="55">
                  <c:v>0.74881481481481771</c:v>
                </c:pt>
                <c:pt idx="56">
                  <c:v>0.75842962962962801</c:v>
                </c:pt>
                <c:pt idx="57">
                  <c:v>0.76804444444444542</c:v>
                </c:pt>
                <c:pt idx="58">
                  <c:v>0.77765925925925927</c:v>
                </c:pt>
                <c:pt idx="59">
                  <c:v>0.78727407407407668</c:v>
                </c:pt>
                <c:pt idx="60">
                  <c:v>0.79688888888888698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F-4C24-83BD-B14DD9B45CFC}"/>
            </c:ext>
          </c:extLst>
        </c:ser>
        <c:ser>
          <c:idx val="1"/>
          <c:order val="1"/>
          <c:tx>
            <c:strRef>
              <c:f>'PB COMMENTS'!$A$7</c:f>
              <c:strCache>
                <c:ptCount val="1"/>
                <c:pt idx="0">
                  <c:v>PB - proposed switch in dataseries values for v1: 30 march 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'PB COMMENTS'!$H$11:$BP$11</c:f>
              <c:numCache>
                <c:formatCode>0.0%</c:formatCode>
                <c:ptCount val="61"/>
                <c:pt idx="0">
                  <c:v>0.21828693378958586</c:v>
                </c:pt>
                <c:pt idx="1">
                  <c:v>0.24519429753914349</c:v>
                </c:pt>
                <c:pt idx="2">
                  <c:v>0.27078937367346645</c:v>
                </c:pt>
                <c:pt idx="3">
                  <c:v>0.29513616321477054</c:v>
                </c:pt>
                <c:pt idx="4">
                  <c:v>0.31829554581858516</c:v>
                </c:pt>
                <c:pt idx="5">
                  <c:v>0.34032543200460363</c:v>
                </c:pt>
                <c:pt idx="6">
                  <c:v>0.36128090796314621</c:v>
                </c:pt>
                <c:pt idx="7">
                  <c:v>0.38121437329932917</c:v>
                </c:pt>
                <c:pt idx="8">
                  <c:v>0.40017567205937149</c:v>
                </c:pt>
                <c:pt idx="9">
                  <c:v>0.41821221736667263</c:v>
                </c:pt>
                <c:pt idx="10">
                  <c:v>0.43536910997931777</c:v>
                </c:pt>
                <c:pt idx="11">
                  <c:v>0.4516892510654647</c:v>
                </c:pt>
                <c:pt idx="12">
                  <c:v>0.46721344947861071</c:v>
                </c:pt>
                <c:pt idx="13">
                  <c:v>0.48198052380098255</c:v>
                </c:pt>
                <c:pt idx="14">
                  <c:v>0.49602739941021151</c:v>
                </c:pt>
                <c:pt idx="15">
                  <c:v>0.50938920081201156</c:v>
                </c:pt>
                <c:pt idx="16">
                  <c:v>0.52209933946973863</c:v>
                </c:pt>
                <c:pt idx="17">
                  <c:v>0.53418959735045246</c:v>
                </c:pt>
                <c:pt idx="18">
                  <c:v>0.54569020639638932</c:v>
                </c:pt>
                <c:pt idx="19">
                  <c:v>0.55662992412056345</c:v>
                </c:pt>
                <c:pt idx="20">
                  <c:v>0.56703610551552996</c:v>
                </c:pt>
                <c:pt idx="21">
                  <c:v>0.57693477145511385</c:v>
                </c:pt>
                <c:pt idx="22">
                  <c:v>0.58635067376014915</c:v>
                </c:pt>
                <c:pt idx="23">
                  <c:v>0.59530735709092286</c:v>
                </c:pt>
                <c:pt idx="24">
                  <c:v>0.60382721782108972</c:v>
                </c:pt>
                <c:pt idx="25">
                  <c:v>0.61193156004027272</c:v>
                </c:pt>
                <c:pt idx="26">
                  <c:v>0.61964064882538294</c:v>
                </c:pt>
                <c:pt idx="27">
                  <c:v>0.62697376091386814</c:v>
                </c:pt>
                <c:pt idx="28">
                  <c:v>0.63394923290559735</c:v>
                </c:pt>
                <c:pt idx="29">
                  <c:v>0.64058450711391068</c:v>
                </c:pt>
                <c:pt idx="30">
                  <c:v>0.64689617518048892</c:v>
                </c:pt>
                <c:pt idx="31">
                  <c:v>0.65290001956309984</c:v>
                </c:pt>
                <c:pt idx="32">
                  <c:v>0.65861105299996259</c:v>
                </c:pt>
                <c:pt idx="33">
                  <c:v>0.66404355604941401</c:v>
                </c:pt>
                <c:pt idx="34">
                  <c:v>0.6692111127987419</c:v>
                </c:pt>
                <c:pt idx="35">
                  <c:v>0.67412664483147977</c:v>
                </c:pt>
                <c:pt idx="36">
                  <c:v>0.67880244353809593</c:v>
                </c:pt>
                <c:pt idx="37">
                  <c:v>0.68325020085087163</c:v>
                </c:pt>
                <c:pt idx="38">
                  <c:v>0.68748103847982223</c:v>
                </c:pt>
                <c:pt idx="39">
                  <c:v>0.69150553572276463</c:v>
                </c:pt>
                <c:pt idx="40">
                  <c:v>0.69533375591907354</c:v>
                </c:pt>
                <c:pt idx="41">
                  <c:v>0.69897527161327044</c:v>
                </c:pt>
                <c:pt idx="42">
                  <c:v>0.70243918849137166</c:v>
                </c:pt>
                <c:pt idx="43">
                  <c:v>0.70573416814984635</c:v>
                </c:pt>
                <c:pt idx="44">
                  <c:v>0.70886844975411867</c:v>
                </c:pt>
                <c:pt idx="45">
                  <c:v>0.71184987064077387</c:v>
                </c:pt>
                <c:pt idx="46">
                  <c:v>0.71468588591498117</c:v>
                </c:pt>
                <c:pt idx="47">
                  <c:v>0.71738358709214078</c:v>
                </c:pt>
                <c:pt idx="48">
                  <c:v>0.71994971983036504</c:v>
                </c:pt>
                <c:pt idx="49">
                  <c:v>0.72239070079813872</c:v>
                </c:pt>
                <c:pt idx="50">
                  <c:v>0.72471263371933103</c:v>
                </c:pt>
                <c:pt idx="51">
                  <c:v>0.72692132463568626</c:v>
                </c:pt>
                <c:pt idx="52">
                  <c:v>0.72902229642495087</c:v>
                </c:pt>
                <c:pt idx="53">
                  <c:v>0.73102080261094504</c:v>
                </c:pt>
                <c:pt idx="54">
                  <c:v>0.73292184050010967</c:v>
                </c:pt>
                <c:pt idx="55">
                  <c:v>0.73473016367737354</c:v>
                </c:pt>
                <c:pt idx="56">
                  <c:v>0.73645029389259364</c:v>
                </c:pt>
                <c:pt idx="57">
                  <c:v>0.73808653236728383</c:v>
                </c:pt>
                <c:pt idx="58">
                  <c:v>0.73964297054990924</c:v>
                </c:pt>
                <c:pt idx="59">
                  <c:v>0.74112350034663899</c:v>
                </c:pt>
                <c:pt idx="60">
                  <c:v>0.74253182385313821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C-4FFD-B30F-EB52C35D2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703344"/>
        <c:axId val="809701376"/>
      </c:lineChart>
      <c:catAx>
        <c:axId val="80970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701376"/>
        <c:crosses val="autoZero"/>
        <c:auto val="1"/>
        <c:lblAlgn val="ctr"/>
        <c:lblOffset val="100"/>
        <c:noMultiLvlLbl val="0"/>
      </c:catAx>
      <c:valAx>
        <c:axId val="80970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7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alternate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Calcs!$B$3:$B$63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Calcs!$I$3:$I$63</c:f>
              <c:numCache>
                <c:formatCode>0.0%</c:formatCode>
                <c:ptCount val="61"/>
                <c:pt idx="0">
                  <c:v>0.21828693378958586</c:v>
                </c:pt>
                <c:pt idx="1">
                  <c:v>0.24519429753914349</c:v>
                </c:pt>
                <c:pt idx="2">
                  <c:v>0.27078937367346645</c:v>
                </c:pt>
                <c:pt idx="3">
                  <c:v>0.29513616321477054</c:v>
                </c:pt>
                <c:pt idx="4">
                  <c:v>0.31829554581858516</c:v>
                </c:pt>
                <c:pt idx="5">
                  <c:v>0.34032543200460363</c:v>
                </c:pt>
                <c:pt idx="6">
                  <c:v>0.36128090796314621</c:v>
                </c:pt>
                <c:pt idx="7">
                  <c:v>0.38121437329932917</c:v>
                </c:pt>
                <c:pt idx="8">
                  <c:v>0.40017567205937149</c:v>
                </c:pt>
                <c:pt idx="9">
                  <c:v>0.41821221736667263</c:v>
                </c:pt>
                <c:pt idx="10">
                  <c:v>0.43536910997931777</c:v>
                </c:pt>
                <c:pt idx="11">
                  <c:v>0.4516892510654647</c:v>
                </c:pt>
                <c:pt idx="12">
                  <c:v>0.46721344947861071</c:v>
                </c:pt>
                <c:pt idx="13">
                  <c:v>0.48198052380098255</c:v>
                </c:pt>
                <c:pt idx="14">
                  <c:v>0.49602739941021151</c:v>
                </c:pt>
                <c:pt idx="15">
                  <c:v>0.50938920081201156</c:v>
                </c:pt>
                <c:pt idx="16">
                  <c:v>0.52209933946973863</c:v>
                </c:pt>
                <c:pt idx="17">
                  <c:v>0.53418959735045246</c:v>
                </c:pt>
                <c:pt idx="18">
                  <c:v>0.54569020639638932</c:v>
                </c:pt>
                <c:pt idx="19">
                  <c:v>0.55662992412056345</c:v>
                </c:pt>
                <c:pt idx="20">
                  <c:v>0.56703610551552996</c:v>
                </c:pt>
                <c:pt idx="21">
                  <c:v>0.57693477145511385</c:v>
                </c:pt>
                <c:pt idx="22">
                  <c:v>0.58635067376014915</c:v>
                </c:pt>
                <c:pt idx="23">
                  <c:v>0.59530735709092286</c:v>
                </c:pt>
                <c:pt idx="24">
                  <c:v>0.60382721782108972</c:v>
                </c:pt>
                <c:pt idx="25">
                  <c:v>0.61193156004027272</c:v>
                </c:pt>
                <c:pt idx="26">
                  <c:v>0.61964064882538294</c:v>
                </c:pt>
                <c:pt idx="27">
                  <c:v>0.62697376091386814</c:v>
                </c:pt>
                <c:pt idx="28">
                  <c:v>0.63394923290559735</c:v>
                </c:pt>
                <c:pt idx="29">
                  <c:v>0.64058450711391068</c:v>
                </c:pt>
                <c:pt idx="30">
                  <c:v>0.64689617518048892</c:v>
                </c:pt>
                <c:pt idx="31">
                  <c:v>0.65290001956309984</c:v>
                </c:pt>
                <c:pt idx="32">
                  <c:v>0.65861105299996259</c:v>
                </c:pt>
                <c:pt idx="33">
                  <c:v>0.66404355604941401</c:v>
                </c:pt>
                <c:pt idx="34">
                  <c:v>0.6692111127987419</c:v>
                </c:pt>
                <c:pt idx="35">
                  <c:v>0.67412664483147977</c:v>
                </c:pt>
                <c:pt idx="36">
                  <c:v>0.67880244353809593</c:v>
                </c:pt>
                <c:pt idx="37">
                  <c:v>0.68325020085087163</c:v>
                </c:pt>
                <c:pt idx="38">
                  <c:v>0.68748103847982223</c:v>
                </c:pt>
                <c:pt idx="39">
                  <c:v>0.69150553572276463</c:v>
                </c:pt>
                <c:pt idx="40">
                  <c:v>0.69533375591907354</c:v>
                </c:pt>
                <c:pt idx="41">
                  <c:v>0.69897527161327044</c:v>
                </c:pt>
                <c:pt idx="42">
                  <c:v>0.70243918849137166</c:v>
                </c:pt>
                <c:pt idx="43">
                  <c:v>0.70573416814984635</c:v>
                </c:pt>
                <c:pt idx="44">
                  <c:v>0.70886844975411867</c:v>
                </c:pt>
                <c:pt idx="45">
                  <c:v>0.71184987064077387</c:v>
                </c:pt>
                <c:pt idx="46">
                  <c:v>0.71468588591498117</c:v>
                </c:pt>
                <c:pt idx="47">
                  <c:v>0.71738358709214078</c:v>
                </c:pt>
                <c:pt idx="48">
                  <c:v>0.71994971983036504</c:v>
                </c:pt>
                <c:pt idx="49">
                  <c:v>0.72239070079813872</c:v>
                </c:pt>
                <c:pt idx="50">
                  <c:v>0.72471263371933103</c:v>
                </c:pt>
                <c:pt idx="51">
                  <c:v>0.72692132463568626</c:v>
                </c:pt>
                <c:pt idx="52">
                  <c:v>0.72902229642495087</c:v>
                </c:pt>
                <c:pt idx="53">
                  <c:v>0.73102080261094504</c:v>
                </c:pt>
                <c:pt idx="54">
                  <c:v>0.73292184050010967</c:v>
                </c:pt>
                <c:pt idx="55">
                  <c:v>0.73473016367737354</c:v>
                </c:pt>
                <c:pt idx="56">
                  <c:v>0.73645029389259364</c:v>
                </c:pt>
                <c:pt idx="57">
                  <c:v>0.73808653236728383</c:v>
                </c:pt>
                <c:pt idx="58">
                  <c:v>0.73964297054990924</c:v>
                </c:pt>
                <c:pt idx="59">
                  <c:v>0.74112350034663899</c:v>
                </c:pt>
                <c:pt idx="60">
                  <c:v>0.74253182385313821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6-40F2-9E9D-73A1D012D2AA}"/>
            </c:ext>
          </c:extLst>
        </c:ser>
        <c:ser>
          <c:idx val="3"/>
          <c:order val="1"/>
          <c:tx>
            <c:v>existing - linear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Calcs!$B$3:$B$63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Calcs!$D$3:$D$63</c:f>
              <c:numCache>
                <c:formatCode>0.00%</c:formatCode>
                <c:ptCount val="61"/>
                <c:pt idx="0">
                  <c:v>0.22</c:v>
                </c:pt>
                <c:pt idx="1">
                  <c:v>0.22961481481481483</c:v>
                </c:pt>
                <c:pt idx="2">
                  <c:v>0.23922962962962965</c:v>
                </c:pt>
                <c:pt idx="3">
                  <c:v>0.24884444444444448</c:v>
                </c:pt>
                <c:pt idx="4">
                  <c:v>0.25845925925925928</c:v>
                </c:pt>
                <c:pt idx="5">
                  <c:v>0.26807407407407408</c:v>
                </c:pt>
                <c:pt idx="6">
                  <c:v>0.27768888888888887</c:v>
                </c:pt>
                <c:pt idx="7">
                  <c:v>0.28730370370370367</c:v>
                </c:pt>
                <c:pt idx="8">
                  <c:v>0.29691851851851847</c:v>
                </c:pt>
                <c:pt idx="9">
                  <c:v>0.30653333333333327</c:v>
                </c:pt>
                <c:pt idx="10">
                  <c:v>0.31614814814814807</c:v>
                </c:pt>
                <c:pt idx="11">
                  <c:v>0.32576296296296287</c:v>
                </c:pt>
                <c:pt idx="12">
                  <c:v>0.33537777777777766</c:v>
                </c:pt>
                <c:pt idx="13">
                  <c:v>0.34499259259259246</c:v>
                </c:pt>
                <c:pt idx="14">
                  <c:v>0.35460740740740726</c:v>
                </c:pt>
                <c:pt idx="15">
                  <c:v>0.36422222222222206</c:v>
                </c:pt>
                <c:pt idx="16">
                  <c:v>0.37383703703703686</c:v>
                </c:pt>
                <c:pt idx="17">
                  <c:v>0.38345185185185165</c:v>
                </c:pt>
                <c:pt idx="18">
                  <c:v>0.39306666666666645</c:v>
                </c:pt>
                <c:pt idx="19">
                  <c:v>0.40268148148148125</c:v>
                </c:pt>
                <c:pt idx="20">
                  <c:v>0.41229629629629605</c:v>
                </c:pt>
                <c:pt idx="21">
                  <c:v>0.42191111111111085</c:v>
                </c:pt>
                <c:pt idx="22">
                  <c:v>0.43152592592592565</c:v>
                </c:pt>
                <c:pt idx="23">
                  <c:v>0.44114074074074044</c:v>
                </c:pt>
                <c:pt idx="24">
                  <c:v>0.45075555555555524</c:v>
                </c:pt>
                <c:pt idx="25">
                  <c:v>0.46037037037037004</c:v>
                </c:pt>
                <c:pt idx="26">
                  <c:v>0.46998518518518484</c:v>
                </c:pt>
                <c:pt idx="27">
                  <c:v>0.47959999999999964</c:v>
                </c:pt>
                <c:pt idx="28">
                  <c:v>0.48921481481481444</c:v>
                </c:pt>
                <c:pt idx="29">
                  <c:v>0.49882962962962923</c:v>
                </c:pt>
                <c:pt idx="30">
                  <c:v>0.50844444444444403</c:v>
                </c:pt>
                <c:pt idx="31">
                  <c:v>0.51805925925925889</c:v>
                </c:pt>
                <c:pt idx="32">
                  <c:v>0.52767407407407374</c:v>
                </c:pt>
                <c:pt idx="33">
                  <c:v>0.53728888888888859</c:v>
                </c:pt>
                <c:pt idx="34">
                  <c:v>0.54690370370370345</c:v>
                </c:pt>
                <c:pt idx="35">
                  <c:v>0.5565185185185183</c:v>
                </c:pt>
                <c:pt idx="36">
                  <c:v>0.56613333333333316</c:v>
                </c:pt>
                <c:pt idx="37">
                  <c:v>0.57574814814814801</c:v>
                </c:pt>
                <c:pt idx="38">
                  <c:v>0.58536296296296286</c:v>
                </c:pt>
                <c:pt idx="39">
                  <c:v>0.59497777777777772</c:v>
                </c:pt>
                <c:pt idx="40">
                  <c:v>0.60459259259259257</c:v>
                </c:pt>
                <c:pt idx="41">
                  <c:v>0.61420740740740742</c:v>
                </c:pt>
                <c:pt idx="42">
                  <c:v>0.62382222222222228</c:v>
                </c:pt>
                <c:pt idx="43">
                  <c:v>0.63343703703703713</c:v>
                </c:pt>
                <c:pt idx="44">
                  <c:v>0.64305185185185199</c:v>
                </c:pt>
                <c:pt idx="45">
                  <c:v>0.65266666666666684</c:v>
                </c:pt>
                <c:pt idx="46">
                  <c:v>0.66228148148148169</c:v>
                </c:pt>
                <c:pt idx="47">
                  <c:v>0.67189629629629655</c:v>
                </c:pt>
                <c:pt idx="48">
                  <c:v>0.6815111111111114</c:v>
                </c:pt>
                <c:pt idx="49">
                  <c:v>0.69112592592592625</c:v>
                </c:pt>
                <c:pt idx="50">
                  <c:v>0.70074074074074111</c:v>
                </c:pt>
                <c:pt idx="51">
                  <c:v>0.71035555555555596</c:v>
                </c:pt>
                <c:pt idx="52">
                  <c:v>0.71997037037037082</c:v>
                </c:pt>
                <c:pt idx="53">
                  <c:v>0.72958518518518567</c:v>
                </c:pt>
                <c:pt idx="54">
                  <c:v>0.73919999999999997</c:v>
                </c:pt>
                <c:pt idx="55">
                  <c:v>0.74881481481481771</c:v>
                </c:pt>
                <c:pt idx="56">
                  <c:v>0.75842962962962801</c:v>
                </c:pt>
                <c:pt idx="57">
                  <c:v>0.76804444444444542</c:v>
                </c:pt>
                <c:pt idx="58">
                  <c:v>0.77765925925925927</c:v>
                </c:pt>
                <c:pt idx="59">
                  <c:v>0.78727407407407668</c:v>
                </c:pt>
                <c:pt idx="60">
                  <c:v>0.79688888888888698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6-40F2-9E9D-73A1D012D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6423928"/>
        <c:axId val="806419992"/>
      </c:lineChart>
      <c:catAx>
        <c:axId val="80642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19992"/>
        <c:crosses val="autoZero"/>
        <c:auto val="1"/>
        <c:lblAlgn val="ctr"/>
        <c:lblOffset val="100"/>
        <c:noMultiLvlLbl val="0"/>
      </c:catAx>
      <c:valAx>
        <c:axId val="80641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42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cid:image006.png@01D77FE5.D9576260" TargetMode="External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tmp"/><Relationship Id="rId2" Type="http://schemas.openxmlformats.org/officeDocument/2006/relationships/image" Target="../media/image5.tmp"/><Relationship Id="rId1" Type="http://schemas.openxmlformats.org/officeDocument/2006/relationships/image" Target="../media/image4.tmp"/><Relationship Id="rId6" Type="http://schemas.openxmlformats.org/officeDocument/2006/relationships/image" Target="../media/image9.tmp"/><Relationship Id="rId5" Type="http://schemas.openxmlformats.org/officeDocument/2006/relationships/image" Target="../media/image8.tmp"/><Relationship Id="rId4" Type="http://schemas.openxmlformats.org/officeDocument/2006/relationships/image" Target="../media/image7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tmp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tmp"/><Relationship Id="rId2" Type="http://schemas.openxmlformats.org/officeDocument/2006/relationships/image" Target="../media/image13.tmp"/><Relationship Id="rId1" Type="http://schemas.openxmlformats.org/officeDocument/2006/relationships/image" Target="../media/image1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400843</xdr:colOff>
      <xdr:row>19</xdr:row>
      <xdr:rowOff>3969</xdr:rowOff>
    </xdr:from>
    <xdr:to>
      <xdr:col>10</xdr:col>
      <xdr:colOff>130969</xdr:colOff>
      <xdr:row>38</xdr:row>
      <xdr:rowOff>35719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421820</xdr:colOff>
      <xdr:row>6</xdr:row>
      <xdr:rowOff>99786</xdr:rowOff>
    </xdr:from>
    <xdr:to>
      <xdr:col>21</xdr:col>
      <xdr:colOff>367393</xdr:colOff>
      <xdr:row>27</xdr:row>
      <xdr:rowOff>145142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511969</xdr:colOff>
      <xdr:row>4</xdr:row>
      <xdr:rowOff>76200</xdr:rowOff>
    </xdr:from>
    <xdr:to>
      <xdr:col>14</xdr:col>
      <xdr:colOff>314978</xdr:colOff>
      <xdr:row>12</xdr:row>
      <xdr:rowOff>95465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6563" y="838200"/>
          <a:ext cx="4660759" cy="15432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</xdr:row>
      <xdr:rowOff>47625</xdr:rowOff>
    </xdr:from>
    <xdr:to>
      <xdr:col>14</xdr:col>
      <xdr:colOff>142875</xdr:colOff>
      <xdr:row>11</xdr:row>
      <xdr:rowOff>104775</xdr:rowOff>
    </xdr:to>
    <xdr:pic>
      <xdr:nvPicPr>
        <xdr:cNvPr id="2" name="Picture 1" descr="cid:image006.png@01D77FE5.D957626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857500"/>
          <a:ext cx="3933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2</xdr:row>
      <xdr:rowOff>47625</xdr:rowOff>
    </xdr:from>
    <xdr:to>
      <xdr:col>21</xdr:col>
      <xdr:colOff>105323</xdr:colOff>
      <xdr:row>30</xdr:row>
      <xdr:rowOff>124476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2075" y="2857500"/>
          <a:ext cx="3924848" cy="46679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242887</xdr:colOff>
      <xdr:row>0</xdr:row>
      <xdr:rowOff>0</xdr:rowOff>
    </xdr:from>
    <xdr:to>
      <xdr:col>19</xdr:col>
      <xdr:colOff>72094</xdr:colOff>
      <xdr:row>24</xdr:row>
      <xdr:rowOff>38743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1512" y="0"/>
          <a:ext cx="4686957" cy="4610743"/>
        </a:xfrm>
        <a:prstGeom prst="rect">
          <a:avLst/>
        </a:prstGeom>
      </xdr:spPr>
    </xdr:pic>
    <xdr:clientData/>
  </xdr:twoCellAnchor>
  <xdr:twoCellAnchor editAs="oneCell">
    <xdr:from>
      <xdr:col>19</xdr:col>
      <xdr:colOff>2</xdr:colOff>
      <xdr:row>0</xdr:row>
      <xdr:rowOff>0</xdr:rowOff>
    </xdr:from>
    <xdr:to>
      <xdr:col>26</xdr:col>
      <xdr:colOff>438808</xdr:colOff>
      <xdr:row>33</xdr:row>
      <xdr:rowOff>67562</xdr:rowOff>
    </xdr:to>
    <xdr:pic>
      <xdr:nvPicPr>
        <xdr:cNvPr id="4" name="Picture 3" descr="Screen Clippi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7" y="0"/>
          <a:ext cx="4689338" cy="6354062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0</xdr:row>
      <xdr:rowOff>0</xdr:rowOff>
    </xdr:from>
    <xdr:to>
      <xdr:col>34</xdr:col>
      <xdr:colOff>362596</xdr:colOff>
      <xdr:row>39</xdr:row>
      <xdr:rowOff>86774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4126" y="0"/>
          <a:ext cx="4613127" cy="7516274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238128</xdr:colOff>
      <xdr:row>40</xdr:row>
      <xdr:rowOff>154781</xdr:rowOff>
    </xdr:from>
    <xdr:to>
      <xdr:col>18</xdr:col>
      <xdr:colOff>448302</xdr:colOff>
      <xdr:row>48</xdr:row>
      <xdr:rowOff>40678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3" y="7774781"/>
          <a:ext cx="4460706" cy="1409897"/>
        </a:xfrm>
        <a:prstGeom prst="rect">
          <a:avLst/>
        </a:prstGeom>
      </xdr:spPr>
    </xdr:pic>
    <xdr:clientData/>
  </xdr:twoCellAnchor>
  <xdr:twoCellAnchor editAs="oneCell">
    <xdr:from>
      <xdr:col>18</xdr:col>
      <xdr:colOff>559594</xdr:colOff>
      <xdr:row>40</xdr:row>
      <xdr:rowOff>119063</xdr:rowOff>
    </xdr:from>
    <xdr:to>
      <xdr:col>26</xdr:col>
      <xdr:colOff>553129</xdr:colOff>
      <xdr:row>53</xdr:row>
      <xdr:rowOff>109882</xdr:rowOff>
    </xdr:to>
    <xdr:pic>
      <xdr:nvPicPr>
        <xdr:cNvPr id="8" name="Picture 7" descr="Screen Clippi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0" y="7739063"/>
          <a:ext cx="4851285" cy="2467319"/>
        </a:xfrm>
        <a:prstGeom prst="rect">
          <a:avLst/>
        </a:prstGeom>
      </xdr:spPr>
    </xdr:pic>
    <xdr:clientData/>
  </xdr:twoCellAnchor>
  <xdr:twoCellAnchor editAs="oneCell">
    <xdr:from>
      <xdr:col>26</xdr:col>
      <xdr:colOff>583406</xdr:colOff>
      <xdr:row>40</xdr:row>
      <xdr:rowOff>142875</xdr:rowOff>
    </xdr:from>
    <xdr:to>
      <xdr:col>34</xdr:col>
      <xdr:colOff>548362</xdr:colOff>
      <xdr:row>83</xdr:row>
      <xdr:rowOff>58281</xdr:rowOff>
    </xdr:to>
    <xdr:pic>
      <xdr:nvPicPr>
        <xdr:cNvPr id="9" name="Picture 8" descr="Screen Clippi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0312" y="7762875"/>
          <a:ext cx="4822706" cy="81069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352424</xdr:colOff>
      <xdr:row>2</xdr:row>
      <xdr:rowOff>59532</xdr:rowOff>
    </xdr:from>
    <xdr:to>
      <xdr:col>15</xdr:col>
      <xdr:colOff>31676</xdr:colOff>
      <xdr:row>20</xdr:row>
      <xdr:rowOff>145748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5737" y="440532"/>
          <a:ext cx="5144221" cy="351521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86279</xdr:rowOff>
    </xdr:from>
    <xdr:to>
      <xdr:col>14</xdr:col>
      <xdr:colOff>409575</xdr:colOff>
      <xdr:row>23</xdr:row>
      <xdr:rowOff>138755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6463" y="657779"/>
          <a:ext cx="5114925" cy="3862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1</xdr:row>
      <xdr:rowOff>133350</xdr:rowOff>
    </xdr:from>
    <xdr:to>
      <xdr:col>16</xdr:col>
      <xdr:colOff>229317</xdr:colOff>
      <xdr:row>17</xdr:row>
      <xdr:rowOff>152828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5" y="323850"/>
          <a:ext cx="5134692" cy="3067478"/>
        </a:xfrm>
        <a:prstGeom prst="rect">
          <a:avLst/>
        </a:prstGeom>
      </xdr:spPr>
    </xdr:pic>
    <xdr:clientData/>
  </xdr:twoCellAnchor>
  <xdr:twoCellAnchor editAs="oneCell">
    <xdr:from>
      <xdr:col>16</xdr:col>
      <xdr:colOff>295275</xdr:colOff>
      <xdr:row>2</xdr:row>
      <xdr:rowOff>47625</xdr:rowOff>
    </xdr:from>
    <xdr:to>
      <xdr:col>27</xdr:col>
      <xdr:colOff>19050</xdr:colOff>
      <xdr:row>28</xdr:row>
      <xdr:rowOff>83360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8875" y="428625"/>
          <a:ext cx="6429375" cy="4988735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</xdr:row>
      <xdr:rowOff>111919</xdr:rowOff>
    </xdr:from>
    <xdr:to>
      <xdr:col>36</xdr:col>
      <xdr:colOff>57901</xdr:colOff>
      <xdr:row>33</xdr:row>
      <xdr:rowOff>169901</xdr:rowOff>
    </xdr:to>
    <xdr:pic>
      <xdr:nvPicPr>
        <xdr:cNvPr id="4" name="Picture 3" descr="Screen Clippi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47306" y="492919"/>
          <a:ext cx="5370470" cy="59634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Publications%20&amp;%20DataProvision\SR2\Annual%20Bulletin%20working%20version\work\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TSGB1998\SECTION1\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IRHS\EXCEL\RORO\bulletins\2003\SA%20Changes\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hyperlink" Target="https://doi.org/10.1080/23248378.2013.878296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hyperlink" Target="https://www.diva-portal.org/smash/record.jsf?pid=diva2%3A502192&amp;dswid=-6040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hyperlink" Target="https://www.researchgate.net/publication/260713065_Energy_consumption_and_running_times_for_trains_ISSN_1103-470X_ISRN_KTHFKTD_-_0125_-_SE" TargetMode="Externa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doi.org/10.11175/easts.6.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zoomScale="80" zoomScaleNormal="80" workbookViewId="0">
      <selection sqref="A1:A23"/>
    </sheetView>
  </sheetViews>
  <sheetFormatPr defaultColWidth="9.109375" defaultRowHeight="14.4"/>
  <cols>
    <col min="1" max="16384" width="9.109375" style="15"/>
  </cols>
  <sheetData>
    <row r="1" spans="1:1">
      <c r="A1" s="45" t="s">
        <v>14</v>
      </c>
    </row>
    <row r="2" spans="1:1">
      <c r="A2" s="45" t="s">
        <v>15</v>
      </c>
    </row>
    <row r="3" spans="1:1">
      <c r="A3" s="45" t="s">
        <v>16</v>
      </c>
    </row>
    <row r="4" spans="1:1">
      <c r="A4" s="45" t="s">
        <v>17</v>
      </c>
    </row>
    <row r="5" spans="1:1">
      <c r="A5" s="45" t="s">
        <v>18</v>
      </c>
    </row>
    <row r="6" spans="1:1">
      <c r="A6" s="45" t="s">
        <v>19</v>
      </c>
    </row>
    <row r="7" spans="1:1">
      <c r="A7" s="45" t="s">
        <v>20</v>
      </c>
    </row>
    <row r="8" spans="1:1">
      <c r="A8" s="45" t="s">
        <v>21</v>
      </c>
    </row>
    <row r="9" spans="1:1">
      <c r="A9" s="45" t="s">
        <v>22</v>
      </c>
    </row>
    <row r="10" spans="1:1">
      <c r="A10" s="45" t="s">
        <v>23</v>
      </c>
    </row>
    <row r="11" spans="1:1">
      <c r="A11" s="45" t="s">
        <v>24</v>
      </c>
    </row>
    <row r="12" spans="1:1">
      <c r="A12" s="46"/>
    </row>
    <row r="13" spans="1:1">
      <c r="A13" s="45" t="s">
        <v>52</v>
      </c>
    </row>
    <row r="14" spans="1:1">
      <c r="A14" s="45" t="s">
        <v>53</v>
      </c>
    </row>
    <row r="15" spans="1:1">
      <c r="A15" s="45" t="s">
        <v>54</v>
      </c>
    </row>
    <row r="16" spans="1:1">
      <c r="A16" s="45" t="s">
        <v>55</v>
      </c>
    </row>
    <row r="17" spans="1:1">
      <c r="A17" s="45" t="s">
        <v>56</v>
      </c>
    </row>
    <row r="18" spans="1:1">
      <c r="A18" s="45" t="s">
        <v>19</v>
      </c>
    </row>
    <row r="19" spans="1:1">
      <c r="A19" s="45" t="s">
        <v>57</v>
      </c>
    </row>
    <row r="20" spans="1:1">
      <c r="A20" s="45" t="s">
        <v>58</v>
      </c>
    </row>
    <row r="21" spans="1:1">
      <c r="A21" s="45" t="s">
        <v>60</v>
      </c>
    </row>
    <row r="22" spans="1:1">
      <c r="A22" s="45" t="s">
        <v>59</v>
      </c>
    </row>
    <row r="23" spans="1:1">
      <c r="A23" s="45" t="s">
        <v>24</v>
      </c>
    </row>
    <row r="24" spans="1:1">
      <c r="A24" s="45"/>
    </row>
    <row r="25" spans="1:1">
      <c r="A25" s="16" t="s">
        <v>30</v>
      </c>
    </row>
    <row r="26" spans="1:1">
      <c r="A26" s="16" t="s">
        <v>31</v>
      </c>
    </row>
    <row r="27" spans="1:1">
      <c r="A27" s="16" t="s">
        <v>32</v>
      </c>
    </row>
    <row r="28" spans="1:1">
      <c r="A28" s="16" t="s">
        <v>33</v>
      </c>
    </row>
    <row r="29" spans="1:1">
      <c r="A29" s="16" t="s">
        <v>35</v>
      </c>
    </row>
    <row r="30" spans="1:1">
      <c r="A30" s="16" t="s">
        <v>34</v>
      </c>
    </row>
    <row r="31" spans="1:1">
      <c r="A31" s="16" t="s">
        <v>24</v>
      </c>
    </row>
    <row r="33" spans="1:1">
      <c r="A33" s="16" t="s">
        <v>25</v>
      </c>
    </row>
    <row r="34" spans="1:1">
      <c r="A34" s="16" t="s">
        <v>26</v>
      </c>
    </row>
    <row r="35" spans="1:1">
      <c r="A35" s="16" t="s">
        <v>27</v>
      </c>
    </row>
    <row r="36" spans="1:1">
      <c r="A36" s="16" t="s">
        <v>29</v>
      </c>
    </row>
    <row r="37" spans="1:1">
      <c r="A37" s="16" t="s">
        <v>28</v>
      </c>
    </row>
    <row r="38" spans="1:1">
      <c r="A38" s="16" t="s">
        <v>24</v>
      </c>
    </row>
    <row r="40" spans="1:1">
      <c r="A40" s="16" t="s">
        <v>36</v>
      </c>
    </row>
    <row r="41" spans="1:1">
      <c r="A41" s="16" t="s">
        <v>37</v>
      </c>
    </row>
    <row r="42" spans="1:1">
      <c r="A42" s="16" t="s">
        <v>38</v>
      </c>
    </row>
    <row r="43" spans="1:1">
      <c r="A43" s="16" t="s">
        <v>39</v>
      </c>
    </row>
    <row r="44" spans="1:1">
      <c r="A44" s="16" t="s">
        <v>42</v>
      </c>
    </row>
    <row r="45" spans="1:1">
      <c r="A45" s="16" t="s">
        <v>40</v>
      </c>
    </row>
    <row r="46" spans="1:1">
      <c r="A46" s="16" t="s">
        <v>41</v>
      </c>
    </row>
    <row r="47" spans="1:1">
      <c r="A47" s="16" t="s">
        <v>24</v>
      </c>
    </row>
    <row r="49" spans="1:1">
      <c r="A49" s="16" t="s">
        <v>43</v>
      </c>
    </row>
    <row r="50" spans="1:1">
      <c r="A50" s="16" t="s">
        <v>44</v>
      </c>
    </row>
    <row r="51" spans="1:1">
      <c r="A51" s="16" t="s">
        <v>45</v>
      </c>
    </row>
    <row r="52" spans="1:1">
      <c r="A52" s="16" t="s">
        <v>46</v>
      </c>
    </row>
    <row r="53" spans="1:1">
      <c r="A53" s="16" t="s">
        <v>47</v>
      </c>
    </row>
    <row r="54" spans="1:1">
      <c r="A54" s="16" t="s">
        <v>48</v>
      </c>
    </row>
    <row r="55" spans="1:1">
      <c r="A55" s="16" t="s">
        <v>51</v>
      </c>
    </row>
    <row r="56" spans="1:1">
      <c r="A56" s="16" t="s">
        <v>49</v>
      </c>
    </row>
    <row r="57" spans="1:1">
      <c r="A57" s="16" t="s">
        <v>50</v>
      </c>
    </row>
    <row r="58" spans="1:1">
      <c r="A58" s="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zoomScale="80" zoomScaleNormal="80" workbookViewId="0">
      <selection sqref="A1:XFD1"/>
    </sheetView>
  </sheetViews>
  <sheetFormatPr defaultColWidth="9.109375" defaultRowHeight="13.2"/>
  <cols>
    <col min="1" max="1" width="11.109375" style="3" customWidth="1"/>
    <col min="2" max="2" width="11.6640625" style="11" bestFit="1" customWidth="1"/>
    <col min="3" max="3" width="10.109375" style="11" bestFit="1" customWidth="1"/>
    <col min="4" max="4" width="12.33203125" style="11" customWidth="1"/>
    <col min="5" max="5" width="17.6640625" style="3" bestFit="1" customWidth="1"/>
    <col min="6" max="6" width="11.6640625" style="3" bestFit="1" customWidth="1"/>
    <col min="7" max="7" width="10" style="3" customWidth="1"/>
    <col min="8" max="16384" width="9.109375" style="3"/>
  </cols>
  <sheetData>
    <row r="1" spans="1:68" s="10" customFormat="1" ht="14.4">
      <c r="A1" s="8" t="s">
        <v>2</v>
      </c>
      <c r="B1" s="9" t="s">
        <v>3</v>
      </c>
      <c r="C1" s="9" t="s">
        <v>4</v>
      </c>
      <c r="D1" s="9" t="s">
        <v>5</v>
      </c>
      <c r="E1" s="8" t="s">
        <v>6</v>
      </c>
      <c r="F1" s="8" t="s">
        <v>7</v>
      </c>
      <c r="G1" s="8" t="s">
        <v>8</v>
      </c>
      <c r="H1" s="8">
        <v>1960</v>
      </c>
      <c r="I1" s="8">
        <v>1961</v>
      </c>
      <c r="J1" s="8">
        <v>1962</v>
      </c>
      <c r="K1" s="8">
        <v>1963</v>
      </c>
      <c r="L1" s="8">
        <v>1964</v>
      </c>
      <c r="M1" s="8">
        <v>1965</v>
      </c>
      <c r="N1" s="8">
        <v>1966</v>
      </c>
      <c r="O1" s="8">
        <v>1967</v>
      </c>
      <c r="P1" s="8">
        <v>1968</v>
      </c>
      <c r="Q1" s="8">
        <v>1969</v>
      </c>
      <c r="R1" s="8">
        <v>1970</v>
      </c>
      <c r="S1" s="8">
        <v>1971</v>
      </c>
      <c r="T1" s="8">
        <v>1972</v>
      </c>
      <c r="U1" s="8">
        <v>1973</v>
      </c>
      <c r="V1" s="8">
        <v>1974</v>
      </c>
      <c r="W1" s="8">
        <v>1975</v>
      </c>
      <c r="X1" s="8">
        <v>1976</v>
      </c>
      <c r="Y1" s="8">
        <v>1977</v>
      </c>
      <c r="Z1" s="8">
        <v>1978</v>
      </c>
      <c r="AA1" s="8">
        <v>1979</v>
      </c>
      <c r="AB1" s="8">
        <v>1980</v>
      </c>
      <c r="AC1" s="8">
        <v>1981</v>
      </c>
      <c r="AD1" s="8">
        <v>1982</v>
      </c>
      <c r="AE1" s="8">
        <v>1983</v>
      </c>
      <c r="AF1" s="8">
        <v>1984</v>
      </c>
      <c r="AG1" s="8">
        <v>1985</v>
      </c>
      <c r="AH1" s="8">
        <v>1986</v>
      </c>
      <c r="AI1" s="8">
        <v>1987</v>
      </c>
      <c r="AJ1" s="8">
        <v>1988</v>
      </c>
      <c r="AK1" s="8">
        <v>1989</v>
      </c>
      <c r="AL1" s="8">
        <v>1990</v>
      </c>
      <c r="AM1" s="8">
        <v>1991</v>
      </c>
      <c r="AN1" s="8">
        <v>1992</v>
      </c>
      <c r="AO1" s="8">
        <v>1993</v>
      </c>
      <c r="AP1" s="8">
        <v>1994</v>
      </c>
      <c r="AQ1" s="8">
        <v>1995</v>
      </c>
      <c r="AR1" s="8">
        <v>1996</v>
      </c>
      <c r="AS1" s="8">
        <v>1997</v>
      </c>
      <c r="AT1" s="8">
        <v>1998</v>
      </c>
      <c r="AU1" s="8">
        <v>1999</v>
      </c>
      <c r="AV1" s="8">
        <v>2000</v>
      </c>
      <c r="AW1" s="8">
        <v>2001</v>
      </c>
      <c r="AX1" s="8">
        <v>2002</v>
      </c>
      <c r="AY1" s="8">
        <v>2003</v>
      </c>
      <c r="AZ1" s="8">
        <v>2004</v>
      </c>
      <c r="BA1" s="8">
        <v>2005</v>
      </c>
      <c r="BB1" s="8">
        <v>2006</v>
      </c>
      <c r="BC1" s="8">
        <v>2007</v>
      </c>
      <c r="BD1" s="8">
        <v>2008</v>
      </c>
      <c r="BE1" s="8">
        <v>2009</v>
      </c>
      <c r="BF1" s="8">
        <v>2010</v>
      </c>
      <c r="BG1" s="8">
        <v>2011</v>
      </c>
      <c r="BH1" s="8">
        <v>2012</v>
      </c>
      <c r="BI1" s="8">
        <v>2013</v>
      </c>
      <c r="BJ1" s="8">
        <v>2014</v>
      </c>
      <c r="BK1" s="8">
        <v>2015</v>
      </c>
      <c r="BL1" s="8">
        <v>2016</v>
      </c>
      <c r="BM1" s="8">
        <v>2017</v>
      </c>
      <c r="BN1" s="8">
        <v>2018</v>
      </c>
      <c r="BO1" s="8">
        <v>2019</v>
      </c>
      <c r="BP1" s="8">
        <v>2020</v>
      </c>
    </row>
    <row r="2" spans="1:68" s="11" customFormat="1">
      <c r="A2" s="11" t="s">
        <v>101</v>
      </c>
      <c r="B2" s="12" t="s">
        <v>9</v>
      </c>
      <c r="C2" s="12" t="s">
        <v>10</v>
      </c>
      <c r="D2" s="12" t="s">
        <v>11</v>
      </c>
      <c r="E2" s="11" t="s">
        <v>13</v>
      </c>
      <c r="F2" s="11" t="s">
        <v>89</v>
      </c>
      <c r="G2" s="11" t="s">
        <v>12</v>
      </c>
      <c r="H2" s="14">
        <f t="array" ref="H2:BP2">TRANSPOSE(Calcs!D3:D63)</f>
        <v>0.22</v>
      </c>
      <c r="I2" s="14">
        <v>0.22961481481481483</v>
      </c>
      <c r="J2" s="14">
        <v>0.23922962962962965</v>
      </c>
      <c r="K2" s="14">
        <v>0.24884444444444448</v>
      </c>
      <c r="L2" s="14">
        <v>0.25845925925925928</v>
      </c>
      <c r="M2" s="14">
        <v>0.26807407407407408</v>
      </c>
      <c r="N2" s="14">
        <v>0.27768888888888887</v>
      </c>
      <c r="O2" s="14">
        <v>0.28730370370370367</v>
      </c>
      <c r="P2" s="14">
        <v>0.29691851851851847</v>
      </c>
      <c r="Q2" s="14">
        <v>0.30653333333333327</v>
      </c>
      <c r="R2" s="14">
        <v>0.31614814814814807</v>
      </c>
      <c r="S2" s="14">
        <v>0.32576296296296287</v>
      </c>
      <c r="T2" s="14">
        <v>0.33537777777777766</v>
      </c>
      <c r="U2" s="14">
        <v>0.34499259259259246</v>
      </c>
      <c r="V2" s="14">
        <v>0.35460740740740726</v>
      </c>
      <c r="W2" s="14">
        <v>0.36422222222222206</v>
      </c>
      <c r="X2" s="14">
        <v>0.37383703703703686</v>
      </c>
      <c r="Y2" s="14">
        <v>0.38345185185185165</v>
      </c>
      <c r="Z2" s="14">
        <v>0.39306666666666645</v>
      </c>
      <c r="AA2" s="14">
        <v>0.40268148148148125</v>
      </c>
      <c r="AB2" s="14">
        <v>0.41229629629629605</v>
      </c>
      <c r="AC2" s="14">
        <v>0.42191111111111085</v>
      </c>
      <c r="AD2" s="14">
        <v>0.43152592592592565</v>
      </c>
      <c r="AE2" s="14">
        <v>0.44114074074074044</v>
      </c>
      <c r="AF2" s="14">
        <v>0.45075555555555524</v>
      </c>
      <c r="AG2" s="14">
        <v>0.46037037037037004</v>
      </c>
      <c r="AH2" s="14">
        <v>0.46998518518518484</v>
      </c>
      <c r="AI2" s="14">
        <v>0.47959999999999964</v>
      </c>
      <c r="AJ2" s="14">
        <v>0.48921481481481444</v>
      </c>
      <c r="AK2" s="14">
        <v>0.49882962962962923</v>
      </c>
      <c r="AL2" s="14">
        <v>0.50844444444444403</v>
      </c>
      <c r="AM2" s="14">
        <v>0.51805925925925889</v>
      </c>
      <c r="AN2" s="14">
        <v>0.52767407407407374</v>
      </c>
      <c r="AO2" s="14">
        <v>0.53728888888888859</v>
      </c>
      <c r="AP2" s="14">
        <v>0.54690370370370345</v>
      </c>
      <c r="AQ2" s="14">
        <v>0.5565185185185183</v>
      </c>
      <c r="AR2" s="14">
        <v>0.56613333333333316</v>
      </c>
      <c r="AS2" s="14">
        <v>0.57574814814814801</v>
      </c>
      <c r="AT2" s="14">
        <v>0.58536296296296286</v>
      </c>
      <c r="AU2" s="14">
        <v>0.59497777777777772</v>
      </c>
      <c r="AV2" s="14">
        <v>0.60459259259259257</v>
      </c>
      <c r="AW2" s="14">
        <v>0.61420740740740742</v>
      </c>
      <c r="AX2" s="14">
        <v>0.62382222222222228</v>
      </c>
      <c r="AY2" s="14">
        <v>0.63343703703703713</v>
      </c>
      <c r="AZ2" s="14">
        <v>0.64305185185185199</v>
      </c>
      <c r="BA2" s="14">
        <v>0.65266666666666684</v>
      </c>
      <c r="BB2" s="14">
        <v>0.66228148148148169</v>
      </c>
      <c r="BC2" s="14">
        <v>0.67189629629629655</v>
      </c>
      <c r="BD2" s="14">
        <v>0.6815111111111114</v>
      </c>
      <c r="BE2" s="14">
        <v>0.69112592592592625</v>
      </c>
      <c r="BF2" s="14">
        <v>0.70074074074074111</v>
      </c>
      <c r="BG2" s="14">
        <v>0.71035555555555596</v>
      </c>
      <c r="BH2" s="14">
        <v>0.71997037037037082</v>
      </c>
      <c r="BI2" s="14">
        <v>0.72958518518518567</v>
      </c>
      <c r="BJ2" s="14">
        <v>0.73919999999999997</v>
      </c>
      <c r="BK2" s="14">
        <v>0.74881481481481771</v>
      </c>
      <c r="BL2" s="14">
        <v>0.75842962962962801</v>
      </c>
      <c r="BM2" s="14">
        <v>0.76804444444444542</v>
      </c>
      <c r="BN2" s="14">
        <v>0.77765925925925927</v>
      </c>
      <c r="BO2" s="14">
        <v>0.78727407407407668</v>
      </c>
      <c r="BP2" s="14">
        <v>0.79688888888888698</v>
      </c>
    </row>
    <row r="3" spans="1:68">
      <c r="B3" s="12"/>
      <c r="C3" s="12"/>
      <c r="D3" s="12"/>
    </row>
    <row r="4" spans="1:68" ht="14.4">
      <c r="B4" s="13"/>
      <c r="C4" s="13"/>
      <c r="D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15"/>
  <sheetViews>
    <sheetView zoomScale="80" zoomScaleNormal="80" workbookViewId="0">
      <selection activeCell="K10" sqref="K10"/>
    </sheetView>
  </sheetViews>
  <sheetFormatPr defaultColWidth="9.109375" defaultRowHeight="13.2"/>
  <cols>
    <col min="1" max="1" width="11.109375" style="3" customWidth="1"/>
    <col min="2" max="2" width="11.6640625" style="11" bestFit="1" customWidth="1"/>
    <col min="3" max="3" width="10.109375" style="11" bestFit="1" customWidth="1"/>
    <col min="4" max="4" width="12.33203125" style="11" customWidth="1"/>
    <col min="5" max="5" width="17.6640625" style="3" bestFit="1" customWidth="1"/>
    <col min="6" max="6" width="11.6640625" style="3" bestFit="1" customWidth="1"/>
    <col min="7" max="7" width="10" style="3" customWidth="1"/>
    <col min="8" max="16384" width="9.109375" style="3"/>
  </cols>
  <sheetData>
    <row r="1" spans="1:69" ht="15.6">
      <c r="A1" s="5" t="s">
        <v>88</v>
      </c>
      <c r="B1" s="6"/>
      <c r="C1" s="6"/>
      <c r="D1" s="7"/>
    </row>
    <row r="2" spans="1:69" s="10" customFormat="1" ht="14.4">
      <c r="A2" s="8" t="s">
        <v>2</v>
      </c>
      <c r="B2" s="9" t="s">
        <v>3</v>
      </c>
      <c r="C2" s="9" t="s">
        <v>4</v>
      </c>
      <c r="D2" s="9" t="s">
        <v>5</v>
      </c>
      <c r="E2" s="8" t="s">
        <v>6</v>
      </c>
      <c r="F2" s="8" t="s">
        <v>7</v>
      </c>
      <c r="G2" s="8" t="s">
        <v>8</v>
      </c>
      <c r="H2" s="8">
        <v>1960</v>
      </c>
      <c r="I2" s="8">
        <v>1961</v>
      </c>
      <c r="J2" s="8">
        <v>1962</v>
      </c>
      <c r="K2" s="8">
        <v>1963</v>
      </c>
      <c r="L2" s="8">
        <v>1964</v>
      </c>
      <c r="M2" s="8">
        <v>1965</v>
      </c>
      <c r="N2" s="8">
        <v>1966</v>
      </c>
      <c r="O2" s="8">
        <v>1967</v>
      </c>
      <c r="P2" s="8">
        <v>1968</v>
      </c>
      <c r="Q2" s="8">
        <v>1969</v>
      </c>
      <c r="R2" s="8">
        <v>1970</v>
      </c>
      <c r="S2" s="8">
        <v>1971</v>
      </c>
      <c r="T2" s="8">
        <v>1972</v>
      </c>
      <c r="U2" s="8">
        <v>1973</v>
      </c>
      <c r="V2" s="8">
        <v>1974</v>
      </c>
      <c r="W2" s="8">
        <v>1975</v>
      </c>
      <c r="X2" s="8">
        <v>1976</v>
      </c>
      <c r="Y2" s="8">
        <v>1977</v>
      </c>
      <c r="Z2" s="8">
        <v>1978</v>
      </c>
      <c r="AA2" s="8">
        <v>1979</v>
      </c>
      <c r="AB2" s="8">
        <v>1980</v>
      </c>
      <c r="AC2" s="8">
        <v>1981</v>
      </c>
      <c r="AD2" s="8">
        <v>1982</v>
      </c>
      <c r="AE2" s="8">
        <v>1983</v>
      </c>
      <c r="AF2" s="8">
        <v>1984</v>
      </c>
      <c r="AG2" s="8">
        <v>1985</v>
      </c>
      <c r="AH2" s="8">
        <v>1986</v>
      </c>
      <c r="AI2" s="8">
        <v>1987</v>
      </c>
      <c r="AJ2" s="8">
        <v>1988</v>
      </c>
      <c r="AK2" s="8">
        <v>1989</v>
      </c>
      <c r="AL2" s="8">
        <v>1990</v>
      </c>
      <c r="AM2" s="8">
        <v>1991</v>
      </c>
      <c r="AN2" s="8">
        <v>1992</v>
      </c>
      <c r="AO2" s="8">
        <v>1993</v>
      </c>
      <c r="AP2" s="8">
        <v>1994</v>
      </c>
      <c r="AQ2" s="8">
        <v>1995</v>
      </c>
      <c r="AR2" s="8">
        <v>1996</v>
      </c>
      <c r="AS2" s="8">
        <v>1997</v>
      </c>
      <c r="AT2" s="8">
        <v>1998</v>
      </c>
      <c r="AU2" s="8">
        <v>1999</v>
      </c>
      <c r="AV2" s="8">
        <v>2000</v>
      </c>
      <c r="AW2" s="8">
        <v>2001</v>
      </c>
      <c r="AX2" s="8">
        <v>2002</v>
      </c>
      <c r="AY2" s="8">
        <v>2003</v>
      </c>
      <c r="AZ2" s="8">
        <v>2004</v>
      </c>
      <c r="BA2" s="8">
        <v>2005</v>
      </c>
      <c r="BB2" s="8">
        <v>2006</v>
      </c>
      <c r="BC2" s="8">
        <v>2007</v>
      </c>
      <c r="BD2" s="8">
        <v>2008</v>
      </c>
      <c r="BE2" s="8">
        <v>2009</v>
      </c>
      <c r="BF2" s="8">
        <v>2010</v>
      </c>
      <c r="BG2" s="8">
        <v>2011</v>
      </c>
      <c r="BH2" s="8">
        <v>2012</v>
      </c>
      <c r="BI2" s="8">
        <v>2013</v>
      </c>
      <c r="BJ2" s="8">
        <v>2014</v>
      </c>
      <c r="BK2" s="8">
        <v>2015</v>
      </c>
      <c r="BL2" s="8">
        <v>2016</v>
      </c>
      <c r="BM2" s="8">
        <v>2017</v>
      </c>
      <c r="BN2" s="8">
        <v>2018</v>
      </c>
      <c r="BO2" s="8">
        <v>2019</v>
      </c>
      <c r="BP2" s="8">
        <v>2020</v>
      </c>
    </row>
    <row r="3" spans="1:69" s="11" customFormat="1">
      <c r="A3" s="11" t="s">
        <v>61</v>
      </c>
      <c r="B3" s="12" t="s">
        <v>9</v>
      </c>
      <c r="C3" s="12" t="s">
        <v>10</v>
      </c>
      <c r="D3" s="12" t="s">
        <v>11</v>
      </c>
      <c r="E3" s="11" t="s">
        <v>13</v>
      </c>
      <c r="F3" s="11" t="s">
        <v>89</v>
      </c>
      <c r="G3" s="11" t="s">
        <v>12</v>
      </c>
      <c r="H3" s="14">
        <f t="array" ref="H3:BP3">TRANSPOSE(Calcs!D3:D63)</f>
        <v>0.22</v>
      </c>
      <c r="I3" s="14">
        <v>0.22961481481481483</v>
      </c>
      <c r="J3" s="14">
        <v>0.23922962962962965</v>
      </c>
      <c r="K3" s="14">
        <v>0.24884444444444448</v>
      </c>
      <c r="L3" s="14">
        <v>0.25845925925925928</v>
      </c>
      <c r="M3" s="14">
        <v>0.26807407407407408</v>
      </c>
      <c r="N3" s="14">
        <v>0.27768888888888887</v>
      </c>
      <c r="O3" s="14">
        <v>0.28730370370370367</v>
      </c>
      <c r="P3" s="14">
        <v>0.29691851851851847</v>
      </c>
      <c r="Q3" s="14">
        <v>0.30653333333333327</v>
      </c>
      <c r="R3" s="14">
        <v>0.31614814814814807</v>
      </c>
      <c r="S3" s="14">
        <v>0.32576296296296287</v>
      </c>
      <c r="T3" s="14">
        <v>0.33537777777777766</v>
      </c>
      <c r="U3" s="14">
        <v>0.34499259259259246</v>
      </c>
      <c r="V3" s="14">
        <v>0.35460740740740726</v>
      </c>
      <c r="W3" s="14">
        <v>0.36422222222222206</v>
      </c>
      <c r="X3" s="14">
        <v>0.37383703703703686</v>
      </c>
      <c r="Y3" s="14">
        <v>0.38345185185185165</v>
      </c>
      <c r="Z3" s="14">
        <v>0.39306666666666645</v>
      </c>
      <c r="AA3" s="14">
        <v>0.40268148148148125</v>
      </c>
      <c r="AB3" s="14">
        <v>0.41229629629629605</v>
      </c>
      <c r="AC3" s="14">
        <v>0.42191111111111085</v>
      </c>
      <c r="AD3" s="14">
        <v>0.43152592592592565</v>
      </c>
      <c r="AE3" s="14">
        <v>0.44114074074074044</v>
      </c>
      <c r="AF3" s="14">
        <v>0.45075555555555524</v>
      </c>
      <c r="AG3" s="14">
        <v>0.46037037037037004</v>
      </c>
      <c r="AH3" s="14">
        <v>0.46998518518518484</v>
      </c>
      <c r="AI3" s="14">
        <v>0.47959999999999964</v>
      </c>
      <c r="AJ3" s="14">
        <v>0.48921481481481444</v>
      </c>
      <c r="AK3" s="14">
        <v>0.49882962962962923</v>
      </c>
      <c r="AL3" s="14">
        <v>0.50844444444444403</v>
      </c>
      <c r="AM3" s="14">
        <v>0.51805925925925889</v>
      </c>
      <c r="AN3" s="14">
        <v>0.52767407407407374</v>
      </c>
      <c r="AO3" s="14">
        <v>0.53728888888888859</v>
      </c>
      <c r="AP3" s="14">
        <v>0.54690370370370345</v>
      </c>
      <c r="AQ3" s="14">
        <v>0.5565185185185183</v>
      </c>
      <c r="AR3" s="14">
        <v>0.56613333333333316</v>
      </c>
      <c r="AS3" s="14">
        <v>0.57574814814814801</v>
      </c>
      <c r="AT3" s="14">
        <v>0.58536296296296286</v>
      </c>
      <c r="AU3" s="14">
        <v>0.59497777777777772</v>
      </c>
      <c r="AV3" s="14">
        <v>0.60459259259259257</v>
      </c>
      <c r="AW3" s="14">
        <v>0.61420740740740742</v>
      </c>
      <c r="AX3" s="14">
        <v>0.62382222222222228</v>
      </c>
      <c r="AY3" s="14">
        <v>0.63343703703703713</v>
      </c>
      <c r="AZ3" s="14">
        <v>0.64305185185185199</v>
      </c>
      <c r="BA3" s="14">
        <v>0.65266666666666684</v>
      </c>
      <c r="BB3" s="14">
        <v>0.66228148148148169</v>
      </c>
      <c r="BC3" s="14">
        <v>0.67189629629629655</v>
      </c>
      <c r="BD3" s="14">
        <v>0.6815111111111114</v>
      </c>
      <c r="BE3" s="14">
        <v>0.69112592592592625</v>
      </c>
      <c r="BF3" s="14">
        <v>0.70074074074074111</v>
      </c>
      <c r="BG3" s="14">
        <v>0.71035555555555596</v>
      </c>
      <c r="BH3" s="14">
        <v>0.71997037037037082</v>
      </c>
      <c r="BI3" s="14">
        <v>0.72958518518518567</v>
      </c>
      <c r="BJ3" s="14">
        <v>0.73919999999999997</v>
      </c>
      <c r="BK3" s="14">
        <v>0.74881481481481771</v>
      </c>
      <c r="BL3" s="14">
        <v>0.75842962962962801</v>
      </c>
      <c r="BM3" s="14">
        <v>0.76804444444444542</v>
      </c>
      <c r="BN3" s="14">
        <v>0.77765925925925927</v>
      </c>
      <c r="BO3" s="14">
        <v>0.78727407407407668</v>
      </c>
      <c r="BP3" s="14">
        <v>0.79688888888888698</v>
      </c>
    </row>
    <row r="4" spans="1:69">
      <c r="B4" s="12"/>
      <c r="C4" s="12"/>
      <c r="D4" s="12"/>
    </row>
    <row r="5" spans="1:69" ht="14.4">
      <c r="B5" s="13"/>
      <c r="C5" s="13"/>
      <c r="D5" s="13"/>
    </row>
    <row r="6" spans="1:69" ht="14.4">
      <c r="B6" s="13"/>
      <c r="C6" s="13"/>
      <c r="D6" s="13"/>
    </row>
    <row r="7" spans="1:69" s="11" customFormat="1" ht="14.4">
      <c r="A7" s="35" t="s">
        <v>99</v>
      </c>
    </row>
    <row r="8" spans="1:69" s="11" customFormat="1" ht="14.4">
      <c r="E8" s="36">
        <v>1</v>
      </c>
      <c r="F8" s="35" t="s">
        <v>100</v>
      </c>
    </row>
    <row r="9" spans="1:69" s="11" customFormat="1" ht="14.4">
      <c r="E9" s="36"/>
      <c r="F9" s="35"/>
    </row>
    <row r="10" spans="1:69" s="9" customFormat="1" ht="14.4">
      <c r="A10" s="9" t="s">
        <v>2</v>
      </c>
      <c r="B10" s="9" t="s">
        <v>3</v>
      </c>
      <c r="C10" s="9" t="s">
        <v>4</v>
      </c>
      <c r="D10" s="9" t="s">
        <v>5</v>
      </c>
      <c r="E10" s="9" t="s">
        <v>6</v>
      </c>
      <c r="F10" s="9" t="s">
        <v>7</v>
      </c>
      <c r="G10" s="9" t="s">
        <v>8</v>
      </c>
      <c r="H10" s="9">
        <v>1960</v>
      </c>
      <c r="I10" s="9">
        <v>1961</v>
      </c>
      <c r="J10" s="9">
        <v>1962</v>
      </c>
      <c r="K10" s="9">
        <v>1963</v>
      </c>
      <c r="L10" s="9">
        <v>1964</v>
      </c>
      <c r="M10" s="9">
        <v>1965</v>
      </c>
      <c r="N10" s="9">
        <v>1966</v>
      </c>
      <c r="O10" s="9">
        <v>1967</v>
      </c>
      <c r="P10" s="9">
        <v>1968</v>
      </c>
      <c r="Q10" s="9">
        <v>1969</v>
      </c>
      <c r="R10" s="9">
        <v>1970</v>
      </c>
      <c r="S10" s="9">
        <v>1971</v>
      </c>
      <c r="T10" s="9">
        <v>1972</v>
      </c>
      <c r="U10" s="9">
        <v>1973</v>
      </c>
      <c r="V10" s="9">
        <v>1974</v>
      </c>
      <c r="W10" s="9">
        <v>1975</v>
      </c>
      <c r="X10" s="9">
        <v>1976</v>
      </c>
      <c r="Y10" s="9">
        <v>1977</v>
      </c>
      <c r="Z10" s="9">
        <v>1978</v>
      </c>
      <c r="AA10" s="9">
        <v>1979</v>
      </c>
      <c r="AB10" s="9">
        <v>1980</v>
      </c>
      <c r="AC10" s="9">
        <v>1981</v>
      </c>
      <c r="AD10" s="9">
        <v>1982</v>
      </c>
      <c r="AE10" s="9">
        <v>1983</v>
      </c>
      <c r="AF10" s="9">
        <v>1984</v>
      </c>
      <c r="AG10" s="9">
        <v>1985</v>
      </c>
      <c r="AH10" s="9">
        <v>1986</v>
      </c>
      <c r="AI10" s="9">
        <v>1987</v>
      </c>
      <c r="AJ10" s="9">
        <v>1988</v>
      </c>
      <c r="AK10" s="9">
        <v>1989</v>
      </c>
      <c r="AL10" s="9">
        <v>1990</v>
      </c>
      <c r="AM10" s="9">
        <v>1991</v>
      </c>
      <c r="AN10" s="9">
        <v>1992</v>
      </c>
      <c r="AO10" s="9">
        <v>1993</v>
      </c>
      <c r="AP10" s="9">
        <v>1994</v>
      </c>
      <c r="AQ10" s="9">
        <v>1995</v>
      </c>
      <c r="AR10" s="9">
        <v>1996</v>
      </c>
      <c r="AS10" s="9">
        <v>1997</v>
      </c>
      <c r="AT10" s="9">
        <v>1998</v>
      </c>
      <c r="AU10" s="9">
        <v>1999</v>
      </c>
      <c r="AV10" s="9">
        <v>2000</v>
      </c>
      <c r="AW10" s="9">
        <v>2001</v>
      </c>
      <c r="AX10" s="9">
        <v>2002</v>
      </c>
      <c r="AY10" s="9">
        <v>2003</v>
      </c>
      <c r="AZ10" s="9">
        <v>2004</v>
      </c>
      <c r="BA10" s="9">
        <v>2005</v>
      </c>
      <c r="BB10" s="9">
        <v>2006</v>
      </c>
      <c r="BC10" s="9">
        <v>2007</v>
      </c>
      <c r="BD10" s="9">
        <v>2008</v>
      </c>
      <c r="BE10" s="9">
        <v>2009</v>
      </c>
      <c r="BF10" s="9">
        <v>2010</v>
      </c>
      <c r="BG10" s="9">
        <v>2011</v>
      </c>
      <c r="BH10" s="9">
        <v>2012</v>
      </c>
      <c r="BI10" s="9">
        <v>2013</v>
      </c>
      <c r="BJ10" s="9">
        <v>2014</v>
      </c>
      <c r="BK10" s="9">
        <v>2015</v>
      </c>
      <c r="BL10" s="9">
        <v>2016</v>
      </c>
      <c r="BM10" s="9">
        <v>2017</v>
      </c>
      <c r="BN10" s="9">
        <v>2018</v>
      </c>
      <c r="BO10" s="9">
        <v>2019</v>
      </c>
      <c r="BP10" s="9">
        <v>2020</v>
      </c>
    </row>
    <row r="11" spans="1:69" s="11" customFormat="1" ht="14.4">
      <c r="A11" s="11" t="s">
        <v>61</v>
      </c>
      <c r="B11" s="11" t="s">
        <v>9</v>
      </c>
      <c r="C11" s="11" t="s">
        <v>10</v>
      </c>
      <c r="D11" s="11" t="s">
        <v>11</v>
      </c>
      <c r="E11" s="11" t="s">
        <v>13</v>
      </c>
      <c r="F11" s="11" t="s">
        <v>89</v>
      </c>
      <c r="G11" s="11" t="s">
        <v>12</v>
      </c>
      <c r="H11" s="37">
        <v>0.21828693378958586</v>
      </c>
      <c r="I11" s="37">
        <v>0.24519429753914349</v>
      </c>
      <c r="J11" s="37">
        <v>0.27078937367346645</v>
      </c>
      <c r="K11" s="37">
        <v>0.29513616321477054</v>
      </c>
      <c r="L11" s="37">
        <v>0.31829554581858516</v>
      </c>
      <c r="M11" s="37">
        <v>0.34032543200460363</v>
      </c>
      <c r="N11" s="37">
        <v>0.36128090796314621</v>
      </c>
      <c r="O11" s="37">
        <v>0.38121437329932917</v>
      </c>
      <c r="P11" s="37">
        <v>0.40017567205937149</v>
      </c>
      <c r="Q11" s="37">
        <v>0.41821221736667263</v>
      </c>
      <c r="R11" s="37">
        <v>0.43536910997931777</v>
      </c>
      <c r="S11" s="37">
        <v>0.4516892510654647</v>
      </c>
      <c r="T11" s="37">
        <v>0.46721344947861071</v>
      </c>
      <c r="U11" s="37">
        <v>0.48198052380098255</v>
      </c>
      <c r="V11" s="37">
        <v>0.49602739941021151</v>
      </c>
      <c r="W11" s="37">
        <v>0.50938920081201156</v>
      </c>
      <c r="X11" s="37">
        <v>0.52209933946973863</v>
      </c>
      <c r="Y11" s="37">
        <v>0.53418959735045246</v>
      </c>
      <c r="Z11" s="37">
        <v>0.54569020639638932</v>
      </c>
      <c r="AA11" s="37">
        <v>0.55662992412056345</v>
      </c>
      <c r="AB11" s="37">
        <v>0.56703610551552996</v>
      </c>
      <c r="AC11" s="37">
        <v>0.57693477145511385</v>
      </c>
      <c r="AD11" s="37">
        <v>0.58635067376014915</v>
      </c>
      <c r="AE11" s="37">
        <v>0.59530735709092286</v>
      </c>
      <c r="AF11" s="37">
        <v>0.60382721782108972</v>
      </c>
      <c r="AG11" s="37">
        <v>0.61193156004027272</v>
      </c>
      <c r="AH11" s="37">
        <v>0.61964064882538294</v>
      </c>
      <c r="AI11" s="37">
        <v>0.62697376091386814</v>
      </c>
      <c r="AJ11" s="37">
        <v>0.63394923290559735</v>
      </c>
      <c r="AK11" s="37">
        <v>0.64058450711391068</v>
      </c>
      <c r="AL11" s="37">
        <v>0.64689617518048892</v>
      </c>
      <c r="AM11" s="37">
        <v>0.65290001956309984</v>
      </c>
      <c r="AN11" s="37">
        <v>0.65861105299996259</v>
      </c>
      <c r="AO11" s="37">
        <v>0.66404355604941401</v>
      </c>
      <c r="AP11" s="37">
        <v>0.6692111127987419</v>
      </c>
      <c r="AQ11" s="37">
        <v>0.67412664483147977</v>
      </c>
      <c r="AR11" s="37">
        <v>0.67880244353809593</v>
      </c>
      <c r="AS11" s="37">
        <v>0.68325020085087163</v>
      </c>
      <c r="AT11" s="37">
        <v>0.68748103847982223</v>
      </c>
      <c r="AU11" s="37">
        <v>0.69150553572276463</v>
      </c>
      <c r="AV11" s="37">
        <v>0.69533375591907354</v>
      </c>
      <c r="AW11" s="37">
        <v>0.69897527161327044</v>
      </c>
      <c r="AX11" s="37">
        <v>0.70243918849137166</v>
      </c>
      <c r="AY11" s="37">
        <v>0.70573416814984635</v>
      </c>
      <c r="AZ11" s="37">
        <v>0.70886844975411867</v>
      </c>
      <c r="BA11" s="37">
        <v>0.71184987064077387</v>
      </c>
      <c r="BB11" s="37">
        <v>0.71468588591498117</v>
      </c>
      <c r="BC11" s="37">
        <v>0.71738358709214078</v>
      </c>
      <c r="BD11" s="37">
        <v>0.71994971983036504</v>
      </c>
      <c r="BE11" s="37">
        <v>0.72239070079813872</v>
      </c>
      <c r="BF11" s="37">
        <v>0.72471263371933103</v>
      </c>
      <c r="BG11" s="37">
        <v>0.72692132463568626</v>
      </c>
      <c r="BH11" s="37">
        <v>0.72902229642495087</v>
      </c>
      <c r="BI11" s="37">
        <v>0.73102080261094504</v>
      </c>
      <c r="BJ11" s="37">
        <v>0.73292184050010967</v>
      </c>
      <c r="BK11" s="37">
        <v>0.73473016367737354</v>
      </c>
      <c r="BL11" s="37">
        <v>0.73645029389259364</v>
      </c>
      <c r="BM11" s="37">
        <v>0.73808653236728383</v>
      </c>
      <c r="BN11" s="37">
        <v>0.73964297054990924</v>
      </c>
      <c r="BO11" s="37">
        <v>0.74112350034663899</v>
      </c>
      <c r="BP11" s="37">
        <v>0.74253182385313821</v>
      </c>
      <c r="BQ11" s="37">
        <v>0.74989729447041453</v>
      </c>
    </row>
    <row r="12" spans="1:69" s="11" customFormat="1"/>
    <row r="13" spans="1:69" ht="14.4">
      <c r="B13" s="13"/>
      <c r="C13" s="32" t="s">
        <v>95</v>
      </c>
      <c r="D13" s="32"/>
    </row>
    <row r="14" spans="1:69" ht="14.4">
      <c r="B14" s="13"/>
      <c r="C14" s="33">
        <v>1</v>
      </c>
      <c r="D14" s="34" t="s">
        <v>97</v>
      </c>
    </row>
    <row r="15" spans="1:69" ht="14.4">
      <c r="B15" s="13"/>
      <c r="C15" s="33">
        <v>2</v>
      </c>
      <c r="D15" s="34" t="s">
        <v>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"/>
  <sheetViews>
    <sheetView tabSelected="1" zoomScale="70" zoomScaleNormal="70" workbookViewId="0">
      <selection activeCell="I2" sqref="I2"/>
    </sheetView>
  </sheetViews>
  <sheetFormatPr defaultColWidth="9.109375" defaultRowHeight="15.6"/>
  <cols>
    <col min="1" max="3" width="9.109375" style="20"/>
    <col min="4" max="4" width="13" style="20" bestFit="1" customWidth="1"/>
    <col min="5" max="5" width="23.6640625" style="20" bestFit="1" customWidth="1"/>
    <col min="6" max="6" width="23.109375" style="20" bestFit="1" customWidth="1"/>
    <col min="7" max="7" width="5.33203125" style="20" customWidth="1"/>
    <col min="8" max="8" width="33.88671875" style="20" bestFit="1" customWidth="1"/>
    <col min="9" max="9" width="37.88671875" style="31" bestFit="1" customWidth="1"/>
    <col min="10" max="10" width="36.6640625" style="20" bestFit="1" customWidth="1"/>
    <col min="11" max="16384" width="9.109375" style="20"/>
  </cols>
  <sheetData>
    <row r="1" spans="1:10">
      <c r="D1" s="42" t="s">
        <v>102</v>
      </c>
      <c r="E1" s="42"/>
      <c r="F1" s="43"/>
      <c r="G1" s="41"/>
      <c r="H1" s="21" t="s">
        <v>103</v>
      </c>
      <c r="I1" s="39"/>
      <c r="J1" s="39"/>
    </row>
    <row r="2" spans="1:10" s="22" customFormat="1">
      <c r="B2" s="22" t="s">
        <v>62</v>
      </c>
      <c r="D2" s="22" t="s">
        <v>65</v>
      </c>
      <c r="E2" s="22" t="s">
        <v>66</v>
      </c>
      <c r="F2" s="22" t="s">
        <v>67</v>
      </c>
      <c r="H2" s="44" t="s">
        <v>94</v>
      </c>
      <c r="I2" s="38" t="s">
        <v>96</v>
      </c>
      <c r="J2" s="44" t="s">
        <v>93</v>
      </c>
    </row>
    <row r="3" spans="1:10">
      <c r="A3" s="20">
        <v>1</v>
      </c>
      <c r="B3" s="20">
        <v>1960</v>
      </c>
      <c r="D3" s="23">
        <f>Bond_1963!C5</f>
        <v>0.22</v>
      </c>
      <c r="F3" s="20" t="s">
        <v>68</v>
      </c>
      <c r="H3" s="37">
        <f>88*(1-EXP(-0.1*$A3))/100</f>
        <v>8.374307212835562E-2</v>
      </c>
      <c r="I3" s="40">
        <f>58*(1-EXP(-0.05*$A3))/100+0.19</f>
        <v>0.21828693378958586</v>
      </c>
      <c r="J3" s="37">
        <f>88*(1-EXP(-0.1*$A3))/100+0.2</f>
        <v>0.28374307212835564</v>
      </c>
    </row>
    <row r="4" spans="1:10">
      <c r="A4" s="20">
        <v>2</v>
      </c>
      <c r="B4" s="20">
        <v>1961</v>
      </c>
      <c r="D4" s="24">
        <f>D3+((D$57-D$3)/(B$57-B$3))</f>
        <v>0.22961481481481483</v>
      </c>
      <c r="F4" s="25" t="s">
        <v>86</v>
      </c>
      <c r="H4" s="37">
        <f t="shared" ref="H4:H63" si="0">88*(1-EXP(-0.1*$A4))/100</f>
        <v>0.15951693729137598</v>
      </c>
      <c r="I4" s="40">
        <f t="shared" ref="I4:I63" si="1">58*(1-EXP(-0.05*$A4))/100+0.19</f>
        <v>0.24519429753914349</v>
      </c>
      <c r="J4" s="37">
        <f t="shared" ref="J4:J63" si="2">88*(1-EXP(-0.1*$A4))/100+0.22</f>
        <v>0.37951693729137598</v>
      </c>
    </row>
    <row r="5" spans="1:10">
      <c r="A5" s="20">
        <v>3</v>
      </c>
      <c r="B5" s="20">
        <v>1962</v>
      </c>
      <c r="D5" s="24">
        <f t="shared" ref="D5:D56" si="3">D4+((D$57-D$3)/(B$57-B$3))</f>
        <v>0.23922962962962965</v>
      </c>
      <c r="F5" s="25" t="s">
        <v>86</v>
      </c>
      <c r="H5" s="37">
        <f t="shared" si="0"/>
        <v>0.22807996580008827</v>
      </c>
      <c r="I5" s="40">
        <f t="shared" si="1"/>
        <v>0.27078937367346645</v>
      </c>
      <c r="J5" s="37">
        <f t="shared" si="2"/>
        <v>0.44807996580008824</v>
      </c>
    </row>
    <row r="6" spans="1:10">
      <c r="A6" s="20">
        <v>4</v>
      </c>
      <c r="B6" s="20">
        <v>1963</v>
      </c>
      <c r="D6" s="24">
        <f t="shared" si="3"/>
        <v>0.24884444444444448</v>
      </c>
      <c r="F6" s="25" t="s">
        <v>86</v>
      </c>
      <c r="H6" s="37">
        <f t="shared" si="0"/>
        <v>0.2901183594886374</v>
      </c>
      <c r="I6" s="40">
        <f t="shared" si="1"/>
        <v>0.29513616321477054</v>
      </c>
      <c r="J6" s="37">
        <f t="shared" si="2"/>
        <v>0.51011835948863737</v>
      </c>
    </row>
    <row r="7" spans="1:10">
      <c r="A7" s="20">
        <v>5</v>
      </c>
      <c r="B7" s="20">
        <v>1964</v>
      </c>
      <c r="D7" s="24">
        <f t="shared" si="3"/>
        <v>0.25845925925925928</v>
      </c>
      <c r="F7" s="25" t="s">
        <v>86</v>
      </c>
      <c r="H7" s="37">
        <f t="shared" si="0"/>
        <v>0.34625301945288256</v>
      </c>
      <c r="I7" s="40">
        <f t="shared" si="1"/>
        <v>0.31829554581858516</v>
      </c>
      <c r="J7" s="37">
        <f t="shared" si="2"/>
        <v>0.56625301945288253</v>
      </c>
    </row>
    <row r="8" spans="1:10">
      <c r="A8" s="20">
        <v>6</v>
      </c>
      <c r="B8" s="20">
        <v>1965</v>
      </c>
      <c r="D8" s="24">
        <f t="shared" si="3"/>
        <v>0.26807407407407408</v>
      </c>
      <c r="F8" s="25" t="s">
        <v>86</v>
      </c>
      <c r="H8" s="37">
        <f t="shared" si="0"/>
        <v>0.3970457602372568</v>
      </c>
      <c r="I8" s="40">
        <f t="shared" si="1"/>
        <v>0.34032543200460363</v>
      </c>
      <c r="J8" s="37">
        <f t="shared" si="2"/>
        <v>0.61704576023725677</v>
      </c>
    </row>
    <row r="9" spans="1:10">
      <c r="A9" s="20">
        <v>7</v>
      </c>
      <c r="B9" s="20">
        <v>1966</v>
      </c>
      <c r="D9" s="24">
        <f t="shared" si="3"/>
        <v>0.27768888888888887</v>
      </c>
      <c r="F9" s="25" t="s">
        <v>86</v>
      </c>
      <c r="H9" s="37">
        <f t="shared" si="0"/>
        <v>0.44300493266355973</v>
      </c>
      <c r="I9" s="40">
        <f t="shared" si="1"/>
        <v>0.36128090796314621</v>
      </c>
      <c r="J9" s="37">
        <f t="shared" si="2"/>
        <v>0.66300493266355975</v>
      </c>
    </row>
    <row r="10" spans="1:10">
      <c r="A10" s="20">
        <v>8</v>
      </c>
      <c r="B10" s="20">
        <v>1967</v>
      </c>
      <c r="D10" s="24">
        <f t="shared" si="3"/>
        <v>0.28730370370370367</v>
      </c>
      <c r="F10" s="25" t="s">
        <v>86</v>
      </c>
      <c r="H10" s="37">
        <f t="shared" si="0"/>
        <v>0.48459051157684496</v>
      </c>
      <c r="I10" s="40">
        <f t="shared" si="1"/>
        <v>0.38121437329932917</v>
      </c>
      <c r="J10" s="37">
        <f t="shared" si="2"/>
        <v>0.70459051157684494</v>
      </c>
    </row>
    <row r="11" spans="1:10">
      <c r="A11" s="20">
        <v>9</v>
      </c>
      <c r="B11" s="20">
        <v>1968</v>
      </c>
      <c r="D11" s="24">
        <f t="shared" si="3"/>
        <v>0.29691851851851847</v>
      </c>
      <c r="F11" s="25" t="s">
        <v>86</v>
      </c>
      <c r="H11" s="37">
        <f t="shared" si="0"/>
        <v>0.5222186994282727</v>
      </c>
      <c r="I11" s="40">
        <f t="shared" si="1"/>
        <v>0.40017567205937149</v>
      </c>
      <c r="J11" s="37">
        <f t="shared" si="2"/>
        <v>0.74221869942827268</v>
      </c>
    </row>
    <row r="12" spans="1:10">
      <c r="A12" s="20">
        <v>10</v>
      </c>
      <c r="B12" s="20">
        <v>1969</v>
      </c>
      <c r="D12" s="24">
        <f t="shared" si="3"/>
        <v>0.30653333333333327</v>
      </c>
      <c r="F12" s="25" t="s">
        <v>86</v>
      </c>
      <c r="H12" s="37">
        <f t="shared" si="0"/>
        <v>0.55626609176913078</v>
      </c>
      <c r="I12" s="40">
        <f t="shared" si="1"/>
        <v>0.41821221736667263</v>
      </c>
      <c r="J12" s="37">
        <f t="shared" si="2"/>
        <v>0.77626609176913075</v>
      </c>
    </row>
    <row r="13" spans="1:10">
      <c r="A13" s="20">
        <v>11</v>
      </c>
      <c r="B13" s="20">
        <v>1970</v>
      </c>
      <c r="D13" s="24">
        <f t="shared" si="3"/>
        <v>0.31614814814814807</v>
      </c>
      <c r="F13" s="25" t="s">
        <v>86</v>
      </c>
      <c r="H13" s="37">
        <f t="shared" si="0"/>
        <v>0.58707344634569003</v>
      </c>
      <c r="I13" s="40">
        <f t="shared" si="1"/>
        <v>0.43536910997931777</v>
      </c>
      <c r="J13" s="37">
        <f t="shared" si="2"/>
        <v>0.80707344634569</v>
      </c>
    </row>
    <row r="14" spans="1:10">
      <c r="A14" s="20">
        <v>12</v>
      </c>
      <c r="B14" s="20">
        <v>1971</v>
      </c>
      <c r="D14" s="24">
        <f t="shared" si="3"/>
        <v>0.32576296296296287</v>
      </c>
      <c r="F14" s="25" t="s">
        <v>86</v>
      </c>
      <c r="H14" s="37">
        <f t="shared" si="0"/>
        <v>0.61494909351726224</v>
      </c>
      <c r="I14" s="40">
        <f t="shared" si="1"/>
        <v>0.4516892510654647</v>
      </c>
      <c r="J14" s="37">
        <f t="shared" si="2"/>
        <v>0.83494909351726221</v>
      </c>
    </row>
    <row r="15" spans="1:10">
      <c r="A15" s="20">
        <v>13</v>
      </c>
      <c r="B15" s="20">
        <v>1972</v>
      </c>
      <c r="D15" s="24">
        <f t="shared" si="3"/>
        <v>0.33537777777777766</v>
      </c>
      <c r="F15" s="25" t="s">
        <v>86</v>
      </c>
      <c r="H15" s="37">
        <f t="shared" si="0"/>
        <v>0.64017202213006896</v>
      </c>
      <c r="I15" s="40">
        <f t="shared" si="1"/>
        <v>0.46721344947861071</v>
      </c>
      <c r="J15" s="37">
        <f t="shared" si="2"/>
        <v>0.86017202213006894</v>
      </c>
    </row>
    <row r="16" spans="1:10">
      <c r="A16" s="20">
        <v>14</v>
      </c>
      <c r="B16" s="20">
        <v>1973</v>
      </c>
      <c r="D16" s="24">
        <f t="shared" si="3"/>
        <v>0.34499259259259246</v>
      </c>
      <c r="F16" s="25" t="s">
        <v>86</v>
      </c>
      <c r="H16" s="37">
        <f t="shared" si="0"/>
        <v>0.66299467173138638</v>
      </c>
      <c r="I16" s="40">
        <f t="shared" si="1"/>
        <v>0.48198052380098255</v>
      </c>
      <c r="J16" s="37">
        <f t="shared" si="2"/>
        <v>0.88299467173138635</v>
      </c>
    </row>
    <row r="17" spans="1:10">
      <c r="A17" s="20">
        <v>15</v>
      </c>
      <c r="B17" s="20">
        <v>1974</v>
      </c>
      <c r="D17" s="24">
        <f t="shared" si="3"/>
        <v>0.35460740740740726</v>
      </c>
      <c r="F17" s="25" t="s">
        <v>86</v>
      </c>
      <c r="H17" s="37">
        <f t="shared" si="0"/>
        <v>0.68364545906938179</v>
      </c>
      <c r="I17" s="40">
        <f t="shared" si="1"/>
        <v>0.49602739941021151</v>
      </c>
      <c r="J17" s="37">
        <f t="shared" si="2"/>
        <v>0.90364545906938176</v>
      </c>
    </row>
    <row r="18" spans="1:10">
      <c r="A18" s="20">
        <v>16</v>
      </c>
      <c r="B18" s="20">
        <v>1975</v>
      </c>
      <c r="D18" s="24">
        <f t="shared" si="3"/>
        <v>0.36422222222222206</v>
      </c>
      <c r="F18" s="25" t="s">
        <v>86</v>
      </c>
      <c r="H18" s="37">
        <f t="shared" si="0"/>
        <v>0.70233106416470337</v>
      </c>
      <c r="I18" s="40">
        <f t="shared" si="1"/>
        <v>0.50938920081201156</v>
      </c>
      <c r="J18" s="37">
        <f t="shared" si="2"/>
        <v>0.92233106416470334</v>
      </c>
    </row>
    <row r="19" spans="1:10">
      <c r="A19" s="20">
        <v>17</v>
      </c>
      <c r="B19" s="20">
        <v>1976</v>
      </c>
      <c r="D19" s="24">
        <f t="shared" si="3"/>
        <v>0.37383703703703686</v>
      </c>
      <c r="F19" s="25" t="s">
        <v>86</v>
      </c>
      <c r="H19" s="37">
        <f t="shared" si="0"/>
        <v>0.71923849883359348</v>
      </c>
      <c r="I19" s="40">
        <f t="shared" si="1"/>
        <v>0.52209933946973863</v>
      </c>
      <c r="J19" s="37">
        <f t="shared" si="2"/>
        <v>0.93923849883359345</v>
      </c>
    </row>
    <row r="20" spans="1:10">
      <c r="A20" s="20">
        <v>18</v>
      </c>
      <c r="B20" s="20">
        <v>1977</v>
      </c>
      <c r="D20" s="24">
        <f t="shared" si="3"/>
        <v>0.38345185185185165</v>
      </c>
      <c r="F20" s="25" t="s">
        <v>86</v>
      </c>
      <c r="H20" s="37">
        <f t="shared" si="0"/>
        <v>0.73453697836500387</v>
      </c>
      <c r="I20" s="40">
        <f t="shared" si="1"/>
        <v>0.53418959735045246</v>
      </c>
      <c r="J20" s="37">
        <f t="shared" si="2"/>
        <v>0.95453697836500384</v>
      </c>
    </row>
    <row r="21" spans="1:10">
      <c r="A21" s="20">
        <v>19</v>
      </c>
      <c r="B21" s="20">
        <v>1978</v>
      </c>
      <c r="D21" s="24">
        <f t="shared" si="3"/>
        <v>0.39306666666666645</v>
      </c>
      <c r="F21" s="25" t="s">
        <v>86</v>
      </c>
      <c r="H21" s="37">
        <f t="shared" si="0"/>
        <v>0.74837961508408113</v>
      </c>
      <c r="I21" s="40">
        <f t="shared" si="1"/>
        <v>0.54569020639638932</v>
      </c>
      <c r="J21" s="37">
        <f t="shared" si="2"/>
        <v>0.9683796150840811</v>
      </c>
    </row>
    <row r="22" spans="1:10">
      <c r="A22" s="20">
        <v>20</v>
      </c>
      <c r="B22" s="20">
        <v>1979</v>
      </c>
      <c r="D22" s="24">
        <f t="shared" si="3"/>
        <v>0.40268148148148125</v>
      </c>
      <c r="F22" s="25" t="s">
        <v>86</v>
      </c>
      <c r="H22" s="37">
        <f t="shared" si="0"/>
        <v>0.76090495075178088</v>
      </c>
      <c r="I22" s="40">
        <f t="shared" si="1"/>
        <v>0.55662992412056345</v>
      </c>
      <c r="J22" s="37">
        <f t="shared" si="2"/>
        <v>0.98090495075178086</v>
      </c>
    </row>
    <row r="23" spans="1:10">
      <c r="A23" s="20">
        <v>21</v>
      </c>
      <c r="B23" s="20">
        <v>1980</v>
      </c>
      <c r="D23" s="24">
        <f t="shared" si="3"/>
        <v>0.41229629629629605</v>
      </c>
      <c r="F23" s="25" t="s">
        <v>86</v>
      </c>
      <c r="H23" s="37">
        <f t="shared" si="0"/>
        <v>0.77223834313737594</v>
      </c>
      <c r="I23" s="40">
        <f t="shared" si="1"/>
        <v>0.56703610551552996</v>
      </c>
      <c r="J23" s="37">
        <f t="shared" si="2"/>
        <v>0.99223834313737591</v>
      </c>
    </row>
    <row r="24" spans="1:10">
      <c r="A24" s="20">
        <v>22</v>
      </c>
      <c r="B24" s="20">
        <v>1981</v>
      </c>
      <c r="D24" s="24">
        <f t="shared" si="3"/>
        <v>0.42191111111111085</v>
      </c>
      <c r="F24" s="25" t="s">
        <v>86</v>
      </c>
      <c r="H24" s="37">
        <f t="shared" si="0"/>
        <v>0.78249322064114624</v>
      </c>
      <c r="I24" s="40">
        <f t="shared" si="1"/>
        <v>0.57693477145511385</v>
      </c>
      <c r="J24" s="37">
        <f t="shared" si="2"/>
        <v>1.0024932206411463</v>
      </c>
    </row>
    <row r="25" spans="1:10">
      <c r="A25" s="20">
        <v>23</v>
      </c>
      <c r="B25" s="20">
        <v>1982</v>
      </c>
      <c r="D25" s="24">
        <f t="shared" si="3"/>
        <v>0.43152592592592565</v>
      </c>
      <c r="F25" s="25" t="s">
        <v>86</v>
      </c>
      <c r="H25" s="37">
        <f t="shared" si="0"/>
        <v>0.79177221752393279</v>
      </c>
      <c r="I25" s="40">
        <f t="shared" si="1"/>
        <v>0.58635067376014915</v>
      </c>
      <c r="J25" s="37">
        <f t="shared" si="2"/>
        <v>1.0117722175239328</v>
      </c>
    </row>
    <row r="26" spans="1:10">
      <c r="A26" s="20">
        <v>24</v>
      </c>
      <c r="B26" s="20">
        <v>1983</v>
      </c>
      <c r="D26" s="24">
        <f t="shared" si="3"/>
        <v>0.44114074074074044</v>
      </c>
      <c r="F26" s="25" t="s">
        <v>86</v>
      </c>
      <c r="H26" s="37">
        <f t="shared" si="0"/>
        <v>0.80016820110531706</v>
      </c>
      <c r="I26" s="40">
        <f t="shared" si="1"/>
        <v>0.59530735709092286</v>
      </c>
      <c r="J26" s="37">
        <f t="shared" si="2"/>
        <v>1.020168201105317</v>
      </c>
    </row>
    <row r="27" spans="1:10">
      <c r="A27" s="20">
        <v>25</v>
      </c>
      <c r="B27" s="20">
        <v>1984</v>
      </c>
      <c r="D27" s="24">
        <f t="shared" si="3"/>
        <v>0.45075555555555524</v>
      </c>
      <c r="F27" s="25" t="s">
        <v>86</v>
      </c>
      <c r="H27" s="37">
        <f t="shared" si="0"/>
        <v>0.80776520121096906</v>
      </c>
      <c r="I27" s="40">
        <f t="shared" si="1"/>
        <v>0.60382721782108972</v>
      </c>
      <c r="J27" s="37">
        <f t="shared" si="2"/>
        <v>1.027765201210969</v>
      </c>
    </row>
    <row r="28" spans="1:10">
      <c r="A28" s="20">
        <v>26</v>
      </c>
      <c r="B28" s="20">
        <v>1985</v>
      </c>
      <c r="D28" s="24">
        <f t="shared" si="3"/>
        <v>0.46037037037037004</v>
      </c>
      <c r="F28" s="25" t="s">
        <v>86</v>
      </c>
      <c r="H28" s="37">
        <f t="shared" si="0"/>
        <v>0.81463925117138614</v>
      </c>
      <c r="I28" s="40">
        <f t="shared" si="1"/>
        <v>0.61193156004027272</v>
      </c>
      <c r="J28" s="37">
        <f t="shared" si="2"/>
        <v>1.0346392511713862</v>
      </c>
    </row>
    <row r="29" spans="1:10">
      <c r="A29" s="20">
        <v>27</v>
      </c>
      <c r="B29" s="20">
        <v>1986</v>
      </c>
      <c r="D29" s="24">
        <f t="shared" si="3"/>
        <v>0.46998518518518484</v>
      </c>
      <c r="F29" s="25" t="s">
        <v>86</v>
      </c>
      <c r="H29" s="37">
        <f t="shared" si="0"/>
        <v>0.82085914878902033</v>
      </c>
      <c r="I29" s="40">
        <f t="shared" si="1"/>
        <v>0.61964064882538294</v>
      </c>
      <c r="J29" s="37">
        <f t="shared" si="2"/>
        <v>1.0408591487890204</v>
      </c>
    </row>
    <row r="30" spans="1:10">
      <c r="A30" s="20">
        <v>28</v>
      </c>
      <c r="B30" s="20">
        <v>1987</v>
      </c>
      <c r="D30" s="24">
        <f t="shared" si="3"/>
        <v>0.47959999999999964</v>
      </c>
      <c r="F30" s="25" t="s">
        <v>86</v>
      </c>
      <c r="H30" s="37">
        <f t="shared" si="0"/>
        <v>0.82648714488980835</v>
      </c>
      <c r="I30" s="40">
        <f t="shared" si="1"/>
        <v>0.62697376091386814</v>
      </c>
      <c r="J30" s="37">
        <f t="shared" si="2"/>
        <v>1.0464871448898083</v>
      </c>
    </row>
    <row r="31" spans="1:10">
      <c r="A31" s="20">
        <v>29</v>
      </c>
      <c r="B31" s="20">
        <v>1988</v>
      </c>
      <c r="D31" s="24">
        <f t="shared" si="3"/>
        <v>0.48921481481481444</v>
      </c>
      <c r="F31" s="25" t="s">
        <v>86</v>
      </c>
      <c r="H31" s="37">
        <f t="shared" si="0"/>
        <v>0.83157956635036157</v>
      </c>
      <c r="I31" s="40">
        <f t="shared" si="1"/>
        <v>0.63394923290559735</v>
      </c>
      <c r="J31" s="37">
        <f t="shared" si="2"/>
        <v>1.0515795663503615</v>
      </c>
    </row>
    <row r="32" spans="1:10">
      <c r="A32" s="20">
        <v>30</v>
      </c>
      <c r="B32" s="20">
        <v>1989</v>
      </c>
      <c r="D32" s="24">
        <f t="shared" si="3"/>
        <v>0.49882962962962923</v>
      </c>
      <c r="F32" s="25" t="s">
        <v>86</v>
      </c>
      <c r="H32" s="37">
        <f t="shared" si="0"/>
        <v>0.83618737983627967</v>
      </c>
      <c r="I32" s="40">
        <f t="shared" si="1"/>
        <v>0.64058450711391068</v>
      </c>
      <c r="J32" s="37">
        <f t="shared" si="2"/>
        <v>1.0561873798362797</v>
      </c>
    </row>
    <row r="33" spans="1:10">
      <c r="A33" s="20">
        <v>31</v>
      </c>
      <c r="B33" s="20">
        <v>1990</v>
      </c>
      <c r="D33" s="24">
        <f t="shared" si="3"/>
        <v>0.50844444444444403</v>
      </c>
      <c r="F33" s="25" t="s">
        <v>86</v>
      </c>
      <c r="H33" s="37">
        <f t="shared" si="0"/>
        <v>0.84035670189366907</v>
      </c>
      <c r="I33" s="40">
        <f t="shared" si="1"/>
        <v>0.64689617518048892</v>
      </c>
      <c r="J33" s="37">
        <f t="shared" si="2"/>
        <v>1.060356701893669</v>
      </c>
    </row>
    <row r="34" spans="1:10">
      <c r="A34" s="20">
        <v>32</v>
      </c>
      <c r="B34" s="20">
        <v>1991</v>
      </c>
      <c r="D34" s="24">
        <f t="shared" si="3"/>
        <v>0.51805925925925889</v>
      </c>
      <c r="F34" s="25" t="s">
        <v>86</v>
      </c>
      <c r="H34" s="37">
        <f t="shared" si="0"/>
        <v>0.84412926049903769</v>
      </c>
      <c r="I34" s="40">
        <f t="shared" si="1"/>
        <v>0.65290001956309984</v>
      </c>
      <c r="J34" s="37">
        <f t="shared" si="2"/>
        <v>1.0641292604990378</v>
      </c>
    </row>
    <row r="35" spans="1:10">
      <c r="A35" s="20">
        <v>33</v>
      </c>
      <c r="B35" s="20">
        <v>1992</v>
      </c>
      <c r="D35" s="24">
        <f t="shared" si="3"/>
        <v>0.52767407407407374</v>
      </c>
      <c r="F35" s="25" t="s">
        <v>86</v>
      </c>
      <c r="H35" s="37">
        <f t="shared" si="0"/>
        <v>0.84754281268690879</v>
      </c>
      <c r="I35" s="40">
        <f t="shared" si="1"/>
        <v>0.65861105299996259</v>
      </c>
      <c r="J35" s="37">
        <f t="shared" si="2"/>
        <v>1.0675428126869089</v>
      </c>
    </row>
    <row r="36" spans="1:10">
      <c r="A36" s="20">
        <v>34</v>
      </c>
      <c r="B36" s="20">
        <v>1993</v>
      </c>
      <c r="D36" s="24">
        <f t="shared" si="3"/>
        <v>0.53728888888888859</v>
      </c>
      <c r="F36" s="25" t="s">
        <v>86</v>
      </c>
      <c r="H36" s="37">
        <f t="shared" si="0"/>
        <v>0.85063152243491302</v>
      </c>
      <c r="I36" s="40">
        <f t="shared" si="1"/>
        <v>0.66404355604941401</v>
      </c>
      <c r="J36" s="37">
        <f t="shared" si="2"/>
        <v>1.070631522434913</v>
      </c>
    </row>
    <row r="37" spans="1:10">
      <c r="A37" s="20">
        <v>35</v>
      </c>
      <c r="B37" s="20">
        <v>1994</v>
      </c>
      <c r="D37" s="24">
        <f t="shared" si="3"/>
        <v>0.54690370370370345</v>
      </c>
      <c r="F37" s="25" t="s">
        <v>86</v>
      </c>
      <c r="H37" s="37">
        <f t="shared" si="0"/>
        <v>0.85342630258835972</v>
      </c>
      <c r="I37" s="40">
        <f t="shared" si="1"/>
        <v>0.6692111127987419</v>
      </c>
      <c r="J37" s="37">
        <f t="shared" si="2"/>
        <v>1.0734263025883597</v>
      </c>
    </row>
    <row r="38" spans="1:10">
      <c r="A38" s="20">
        <v>36</v>
      </c>
      <c r="B38" s="20">
        <v>1995</v>
      </c>
      <c r="D38" s="24">
        <f t="shared" si="3"/>
        <v>0.5565185185185183</v>
      </c>
      <c r="F38" s="25" t="s">
        <v>86</v>
      </c>
      <c r="H38" s="37">
        <f t="shared" si="0"/>
        <v>0.85595512424638254</v>
      </c>
      <c r="I38" s="40">
        <f t="shared" si="1"/>
        <v>0.67412664483147977</v>
      </c>
      <c r="J38" s="37">
        <f t="shared" si="2"/>
        <v>1.0759551242463825</v>
      </c>
    </row>
    <row r="39" spans="1:10">
      <c r="A39" s="20">
        <v>37</v>
      </c>
      <c r="B39" s="20">
        <v>1996</v>
      </c>
      <c r="D39" s="24">
        <f t="shared" si="3"/>
        <v>0.56613333333333316</v>
      </c>
      <c r="F39" s="25" t="s">
        <v>86</v>
      </c>
      <c r="H39" s="37">
        <f t="shared" si="0"/>
        <v>0.85824329670610144</v>
      </c>
      <c r="I39" s="40">
        <f t="shared" si="1"/>
        <v>0.67880244353809593</v>
      </c>
      <c r="J39" s="37">
        <f t="shared" si="2"/>
        <v>1.0782432967061015</v>
      </c>
    </row>
    <row r="40" spans="1:10">
      <c r="A40" s="20">
        <v>38</v>
      </c>
      <c r="B40" s="20">
        <v>1997</v>
      </c>
      <c r="D40" s="24">
        <f t="shared" si="3"/>
        <v>0.57574814814814801</v>
      </c>
      <c r="F40" s="25" t="s">
        <v>86</v>
      </c>
      <c r="H40" s="37">
        <f t="shared" si="0"/>
        <v>0.86031372076657431</v>
      </c>
      <c r="I40" s="40">
        <f t="shared" si="1"/>
        <v>0.68325020085087163</v>
      </c>
      <c r="J40" s="37">
        <f t="shared" si="2"/>
        <v>1.0803137207665743</v>
      </c>
    </row>
    <row r="41" spans="1:10">
      <c r="A41" s="20">
        <v>39</v>
      </c>
      <c r="B41" s="20">
        <v>1998</v>
      </c>
      <c r="D41" s="24">
        <f t="shared" si="3"/>
        <v>0.58536296296296286</v>
      </c>
      <c r="F41" s="25" t="s">
        <v>86</v>
      </c>
      <c r="H41" s="37">
        <f t="shared" si="0"/>
        <v>0.86218711792769209</v>
      </c>
      <c r="I41" s="40">
        <f t="shared" si="1"/>
        <v>0.68748103847982223</v>
      </c>
      <c r="J41" s="37">
        <f t="shared" si="2"/>
        <v>1.0821871179276921</v>
      </c>
    </row>
    <row r="42" spans="1:10">
      <c r="A42" s="20">
        <v>40</v>
      </c>
      <c r="B42" s="20">
        <v>1999</v>
      </c>
      <c r="D42" s="24">
        <f t="shared" si="3"/>
        <v>0.59497777777777772</v>
      </c>
      <c r="F42" s="25" t="s">
        <v>86</v>
      </c>
      <c r="H42" s="37">
        <f t="shared" si="0"/>
        <v>0.86388223777791384</v>
      </c>
      <c r="I42" s="40">
        <f t="shared" si="1"/>
        <v>0.69150553572276463</v>
      </c>
      <c r="J42" s="37">
        <f t="shared" si="2"/>
        <v>1.0838822377779138</v>
      </c>
    </row>
    <row r="43" spans="1:10">
      <c r="A43" s="20">
        <v>41</v>
      </c>
      <c r="B43" s="20">
        <v>2000</v>
      </c>
      <c r="D43" s="24">
        <f t="shared" si="3"/>
        <v>0.60459259259259257</v>
      </c>
      <c r="F43" s="25" t="s">
        <v>86</v>
      </c>
      <c r="H43" s="37">
        <f t="shared" si="0"/>
        <v>0.86541604564645014</v>
      </c>
      <c r="I43" s="40">
        <f t="shared" si="1"/>
        <v>0.69533375591907354</v>
      </c>
      <c r="J43" s="37">
        <f t="shared" si="2"/>
        <v>1.0854160456464501</v>
      </c>
    </row>
    <row r="44" spans="1:10">
      <c r="A44" s="20">
        <v>42</v>
      </c>
      <c r="B44" s="20">
        <v>2001</v>
      </c>
      <c r="D44" s="24">
        <f t="shared" si="3"/>
        <v>0.61420740740740742</v>
      </c>
      <c r="F44" s="25" t="s">
        <v>86</v>
      </c>
      <c r="H44" s="37">
        <f t="shared" si="0"/>
        <v>0.86680389239797961</v>
      </c>
      <c r="I44" s="40">
        <f t="shared" si="1"/>
        <v>0.69897527161327044</v>
      </c>
      <c r="J44" s="37">
        <f t="shared" si="2"/>
        <v>1.0868038923979797</v>
      </c>
    </row>
    <row r="45" spans="1:10">
      <c r="A45" s="20">
        <v>43</v>
      </c>
      <c r="B45" s="20">
        <v>2002</v>
      </c>
      <c r="D45" s="24">
        <f t="shared" si="3"/>
        <v>0.62382222222222228</v>
      </c>
      <c r="F45" s="25" t="s">
        <v>86</v>
      </c>
      <c r="H45" s="37">
        <f t="shared" si="0"/>
        <v>0.86805966806926316</v>
      </c>
      <c r="I45" s="40">
        <f t="shared" si="1"/>
        <v>0.70243918849137166</v>
      </c>
      <c r="J45" s="37">
        <f t="shared" si="2"/>
        <v>1.0880596680692631</v>
      </c>
    </row>
    <row r="46" spans="1:10">
      <c r="A46" s="20">
        <v>44</v>
      </c>
      <c r="B46" s="20">
        <v>2003</v>
      </c>
      <c r="D46" s="24">
        <f t="shared" si="3"/>
        <v>0.63343703703703713</v>
      </c>
      <c r="F46" s="25" t="s">
        <v>86</v>
      </c>
      <c r="H46" s="37">
        <f t="shared" si="0"/>
        <v>0.86919594088529972</v>
      </c>
      <c r="I46" s="40">
        <f t="shared" si="1"/>
        <v>0.70573416814984635</v>
      </c>
      <c r="J46" s="37">
        <f t="shared" si="2"/>
        <v>1.0891959408852998</v>
      </c>
    </row>
    <row r="47" spans="1:10">
      <c r="A47" s="20">
        <v>45</v>
      </c>
      <c r="B47" s="20">
        <v>2004</v>
      </c>
      <c r="D47" s="24">
        <f t="shared" si="3"/>
        <v>0.64305185185185199</v>
      </c>
      <c r="F47" s="25" t="s">
        <v>86</v>
      </c>
      <c r="H47" s="37">
        <f t="shared" si="0"/>
        <v>0.8702240830463468</v>
      </c>
      <c r="I47" s="40">
        <f t="shared" si="1"/>
        <v>0.70886844975411867</v>
      </c>
      <c r="J47" s="37">
        <f t="shared" si="2"/>
        <v>1.0902240830463468</v>
      </c>
    </row>
    <row r="48" spans="1:10">
      <c r="A48" s="20">
        <v>46</v>
      </c>
      <c r="B48" s="20">
        <v>2005</v>
      </c>
      <c r="D48" s="24">
        <f t="shared" si="3"/>
        <v>0.65266666666666684</v>
      </c>
      <c r="F48" s="25" t="s">
        <v>86</v>
      </c>
      <c r="H48" s="37">
        <f t="shared" si="0"/>
        <v>0.87115438454472249</v>
      </c>
      <c r="I48" s="40">
        <f t="shared" si="1"/>
        <v>0.71184987064077387</v>
      </c>
      <c r="J48" s="37">
        <f t="shared" si="2"/>
        <v>1.0911543845447225</v>
      </c>
    </row>
    <row r="49" spans="1:10">
      <c r="A49" s="20">
        <v>47</v>
      </c>
      <c r="B49" s="20">
        <v>2006</v>
      </c>
      <c r="D49" s="24">
        <f t="shared" si="3"/>
        <v>0.66228148148148169</v>
      </c>
      <c r="F49" s="25" t="s">
        <v>86</v>
      </c>
      <c r="H49" s="37">
        <f t="shared" si="0"/>
        <v>0.87199615615050774</v>
      </c>
      <c r="I49" s="40">
        <f t="shared" si="1"/>
        <v>0.71468588591498117</v>
      </c>
      <c r="J49" s="37">
        <f t="shared" si="2"/>
        <v>1.0919961561505078</v>
      </c>
    </row>
    <row r="50" spans="1:10">
      <c r="A50" s="20">
        <v>48</v>
      </c>
      <c r="B50" s="20">
        <v>2007</v>
      </c>
      <c r="D50" s="24">
        <f t="shared" si="3"/>
        <v>0.67189629629629655</v>
      </c>
      <c r="F50" s="25" t="s">
        <v>86</v>
      </c>
      <c r="H50" s="37">
        <f t="shared" si="0"/>
        <v>0.87275782259686241</v>
      </c>
      <c r="I50" s="40">
        <f t="shared" si="1"/>
        <v>0.71738358709214078</v>
      </c>
      <c r="J50" s="37">
        <f t="shared" si="2"/>
        <v>1.0927578225968624</v>
      </c>
    </row>
    <row r="51" spans="1:10">
      <c r="A51" s="20">
        <v>49</v>
      </c>
      <c r="B51" s="20">
        <v>2008</v>
      </c>
      <c r="D51" s="24">
        <f t="shared" si="3"/>
        <v>0.6815111111111114</v>
      </c>
      <c r="F51" s="25" t="s">
        <v>86</v>
      </c>
      <c r="H51" s="37">
        <f t="shared" si="0"/>
        <v>0.87344700689758659</v>
      </c>
      <c r="I51" s="40">
        <f t="shared" si="1"/>
        <v>0.71994971983036504</v>
      </c>
      <c r="J51" s="37">
        <f t="shared" si="2"/>
        <v>1.0934470068975866</v>
      </c>
    </row>
    <row r="52" spans="1:10">
      <c r="A52" s="20">
        <v>50</v>
      </c>
      <c r="B52" s="20">
        <v>2009</v>
      </c>
      <c r="D52" s="24">
        <f t="shared" si="3"/>
        <v>0.69112592592592625</v>
      </c>
      <c r="F52" s="25" t="s">
        <v>86</v>
      </c>
      <c r="H52" s="37">
        <f t="shared" si="0"/>
        <v>0.87407060664080471</v>
      </c>
      <c r="I52" s="40">
        <f t="shared" si="1"/>
        <v>0.72239070079813872</v>
      </c>
      <c r="J52" s="37">
        <f t="shared" si="2"/>
        <v>1.0940706066408048</v>
      </c>
    </row>
    <row r="53" spans="1:10">
      <c r="A53" s="20">
        <v>51</v>
      </c>
      <c r="B53" s="20">
        <v>2010</v>
      </c>
      <c r="D53" s="24">
        <f t="shared" si="3"/>
        <v>0.70074074074074111</v>
      </c>
      <c r="F53" s="25" t="s">
        <v>86</v>
      </c>
      <c r="H53" s="37">
        <f t="shared" si="0"/>
        <v>0.87463486302234628</v>
      </c>
      <c r="I53" s="40">
        <f t="shared" si="1"/>
        <v>0.72471263371933103</v>
      </c>
      <c r="J53" s="37">
        <f t="shared" si="2"/>
        <v>1.0946348630223464</v>
      </c>
    </row>
    <row r="54" spans="1:10">
      <c r="A54" s="20">
        <v>52</v>
      </c>
      <c r="B54" s="20">
        <v>2011</v>
      </c>
      <c r="D54" s="24">
        <f t="shared" si="3"/>
        <v>0.71035555555555596</v>
      </c>
      <c r="F54" s="25" t="s">
        <v>86</v>
      </c>
      <c r="H54" s="37">
        <f t="shared" si="0"/>
        <v>0.87514542330973055</v>
      </c>
      <c r="I54" s="40">
        <f t="shared" si="1"/>
        <v>0.72692132463568626</v>
      </c>
      <c r="J54" s="37">
        <f t="shared" si="2"/>
        <v>1.0951454233097306</v>
      </c>
    </row>
    <row r="55" spans="1:10">
      <c r="A55" s="20">
        <v>53</v>
      </c>
      <c r="B55" s="20">
        <v>2012</v>
      </c>
      <c r="D55" s="24">
        <f t="shared" si="3"/>
        <v>0.71997037037037082</v>
      </c>
      <c r="F55" s="25" t="s">
        <v>86</v>
      </c>
      <c r="H55" s="37">
        <f t="shared" si="0"/>
        <v>0.87560739736191906</v>
      </c>
      <c r="I55" s="40">
        <f t="shared" si="1"/>
        <v>0.72902229642495087</v>
      </c>
      <c r="J55" s="37">
        <f t="shared" si="2"/>
        <v>1.0956073973619191</v>
      </c>
    </row>
    <row r="56" spans="1:10">
      <c r="A56" s="20">
        <v>54</v>
      </c>
      <c r="B56" s="20">
        <v>2013</v>
      </c>
      <c r="D56" s="24">
        <f t="shared" si="3"/>
        <v>0.72958518518518567</v>
      </c>
      <c r="F56" s="25" t="s">
        <v>86</v>
      </c>
      <c r="H56" s="37">
        <f t="shared" si="0"/>
        <v>0.87602540877050084</v>
      </c>
      <c r="I56" s="40">
        <f t="shared" si="1"/>
        <v>0.73102080261094504</v>
      </c>
      <c r="J56" s="37">
        <f t="shared" si="2"/>
        <v>1.0960254087705008</v>
      </c>
    </row>
    <row r="57" spans="1:10">
      <c r="A57" s="20">
        <v>55</v>
      </c>
      <c r="B57" s="20">
        <v>2014</v>
      </c>
      <c r="D57" s="23">
        <f>Andersson_2014!E6</f>
        <v>0.73919999999999997</v>
      </c>
      <c r="F57" s="20" t="s">
        <v>83</v>
      </c>
      <c r="H57" s="37">
        <f t="shared" si="0"/>
        <v>0.87640364113415159</v>
      </c>
      <c r="I57" s="40">
        <f t="shared" si="1"/>
        <v>0.73292184050010967</v>
      </c>
      <c r="J57" s="37">
        <f t="shared" si="2"/>
        <v>1.0964036411341516</v>
      </c>
    </row>
    <row r="58" spans="1:10">
      <c r="A58" s="20">
        <v>56</v>
      </c>
      <c r="B58" s="20">
        <v>2015</v>
      </c>
      <c r="D58" s="24">
        <f>_xlfn.FORECAST.LINEAR(B58,D3:D57,B3:B57)</f>
        <v>0.74881481481481771</v>
      </c>
      <c r="F58" s="25" t="s">
        <v>87</v>
      </c>
      <c r="H58" s="37">
        <f t="shared" si="0"/>
        <v>0.87674587992949493</v>
      </c>
      <c r="I58" s="40">
        <f t="shared" si="1"/>
        <v>0.73473016367737354</v>
      </c>
      <c r="J58" s="37">
        <f t="shared" si="2"/>
        <v>1.0967458799294949</v>
      </c>
    </row>
    <row r="59" spans="1:10">
      <c r="A59" s="20">
        <v>57</v>
      </c>
      <c r="B59" s="20">
        <v>2016</v>
      </c>
      <c r="D59" s="24">
        <f t="shared" ref="D59:D63" si="4">_xlfn.FORECAST.LINEAR(B59,D4:D58,B4:B58)</f>
        <v>0.75842962962962801</v>
      </c>
      <c r="F59" s="25" t="s">
        <v>87</v>
      </c>
      <c r="H59" s="37">
        <f t="shared" si="0"/>
        <v>0.87705555039742533</v>
      </c>
      <c r="I59" s="40">
        <f t="shared" si="1"/>
        <v>0.73645029389259364</v>
      </c>
      <c r="J59" s="37">
        <f t="shared" si="2"/>
        <v>1.0970555503974253</v>
      </c>
    </row>
    <row r="60" spans="1:10">
      <c r="A60" s="20">
        <v>58</v>
      </c>
      <c r="B60" s="20">
        <v>2017</v>
      </c>
      <c r="D60" s="24">
        <f t="shared" si="4"/>
        <v>0.76804444444444542</v>
      </c>
      <c r="F60" s="25" t="s">
        <v>87</v>
      </c>
      <c r="H60" s="37">
        <f t="shared" si="0"/>
        <v>0.8773357518240692</v>
      </c>
      <c r="I60" s="40">
        <f t="shared" si="1"/>
        <v>0.73808653236728383</v>
      </c>
      <c r="J60" s="37">
        <f t="shared" si="2"/>
        <v>1.0973357518240692</v>
      </c>
    </row>
    <row r="61" spans="1:10">
      <c r="A61" s="20">
        <v>59</v>
      </c>
      <c r="B61" s="20">
        <v>2018</v>
      </c>
      <c r="D61" s="24">
        <f t="shared" si="4"/>
        <v>0.77765925925925927</v>
      </c>
      <c r="E61" s="23"/>
      <c r="F61" s="25" t="s">
        <v>87</v>
      </c>
      <c r="H61" s="37">
        <f t="shared" si="0"/>
        <v>0.87758928855948382</v>
      </c>
      <c r="I61" s="40">
        <f t="shared" si="1"/>
        <v>0.73964297054990924</v>
      </c>
      <c r="J61" s="37">
        <f t="shared" si="2"/>
        <v>1.0975892885594838</v>
      </c>
    </row>
    <row r="62" spans="1:10">
      <c r="A62" s="20">
        <v>60</v>
      </c>
      <c r="B62" s="20">
        <v>2019</v>
      </c>
      <c r="D62" s="24">
        <f t="shared" si="4"/>
        <v>0.78727407407407668</v>
      </c>
      <c r="F62" s="25" t="s">
        <v>87</v>
      </c>
      <c r="H62" s="37">
        <f t="shared" si="0"/>
        <v>0.87781869808453361</v>
      </c>
      <c r="I62" s="40">
        <f t="shared" si="1"/>
        <v>0.74112350034663899</v>
      </c>
      <c r="J62" s="37">
        <f t="shared" si="2"/>
        <v>1.0978186980845337</v>
      </c>
    </row>
    <row r="63" spans="1:10">
      <c r="A63" s="20">
        <v>61</v>
      </c>
      <c r="B63" s="20">
        <v>2020</v>
      </c>
      <c r="D63" s="24">
        <f t="shared" si="4"/>
        <v>0.79688888888888698</v>
      </c>
      <c r="F63" s="25" t="s">
        <v>87</v>
      </c>
      <c r="H63" s="37">
        <f t="shared" si="0"/>
        <v>0.87802627640685249</v>
      </c>
      <c r="I63" s="40">
        <f t="shared" si="1"/>
        <v>0.74253182385313821</v>
      </c>
      <c r="J63" s="37">
        <f t="shared" si="2"/>
        <v>1.0980262764068525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8"/>
  <sheetViews>
    <sheetView zoomScale="80" zoomScaleNormal="80" workbookViewId="0">
      <selection activeCell="E12" sqref="E12"/>
    </sheetView>
  </sheetViews>
  <sheetFormatPr defaultRowHeight="14.4"/>
  <cols>
    <col min="2" max="2" width="11.109375" customWidth="1"/>
    <col min="3" max="3" width="26.109375" customWidth="1"/>
    <col min="4" max="4" width="22.109375" customWidth="1"/>
    <col min="5" max="5" width="16.5546875" customWidth="1"/>
  </cols>
  <sheetData>
    <row r="1" spans="1:12">
      <c r="A1" t="s">
        <v>76</v>
      </c>
    </row>
    <row r="2" spans="1:12">
      <c r="A2" s="26" t="s">
        <v>90</v>
      </c>
    </row>
    <row r="5" spans="1:12">
      <c r="A5" s="27" t="s">
        <v>62</v>
      </c>
      <c r="B5" s="27" t="s">
        <v>2</v>
      </c>
      <c r="C5" s="27" t="s">
        <v>78</v>
      </c>
      <c r="D5" s="27" t="s">
        <v>77</v>
      </c>
      <c r="E5" s="27" t="s">
        <v>79</v>
      </c>
    </row>
    <row r="6" spans="1:12">
      <c r="A6" s="28">
        <v>2014</v>
      </c>
      <c r="B6" s="28"/>
      <c r="C6" s="29">
        <v>0.84</v>
      </c>
      <c r="D6" s="29">
        <v>0.88</v>
      </c>
      <c r="E6" s="29">
        <f>C6*D6</f>
        <v>0.73919999999999997</v>
      </c>
    </row>
    <row r="8" spans="1:12">
      <c r="L8" s="1"/>
    </row>
  </sheetData>
  <hyperlinks>
    <hyperlink ref="A2" r:id="rId1" xr:uid="{00000000-0004-0000-0400-000000000000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J19"/>
  <sheetViews>
    <sheetView zoomScale="80" zoomScaleNormal="80" workbookViewId="0">
      <selection activeCell="C10" sqref="C10"/>
    </sheetView>
  </sheetViews>
  <sheetFormatPr defaultColWidth="9.109375" defaultRowHeight="13.2"/>
  <cols>
    <col min="1" max="1" width="9.109375" style="3"/>
    <col min="2" max="2" width="10.6640625" style="3" customWidth="1"/>
    <col min="3" max="3" width="21" style="3" customWidth="1"/>
    <col min="4" max="16384" width="9.109375" style="3"/>
  </cols>
  <sheetData>
    <row r="1" spans="1:10" ht="14.4">
      <c r="A1" s="2" t="s">
        <v>81</v>
      </c>
    </row>
    <row r="2" spans="1:10" ht="14.4">
      <c r="A2" s="2"/>
    </row>
    <row r="4" spans="1:10" ht="14.4">
      <c r="A4" s="17" t="s">
        <v>62</v>
      </c>
      <c r="B4" s="18" t="s">
        <v>2</v>
      </c>
      <c r="C4" s="18" t="s">
        <v>64</v>
      </c>
    </row>
    <row r="5" spans="1:10">
      <c r="A5" s="11">
        <v>1960</v>
      </c>
      <c r="B5" s="11" t="s">
        <v>63</v>
      </c>
      <c r="C5" s="19">
        <v>0.22</v>
      </c>
    </row>
    <row r="14" spans="1:10" ht="14.4">
      <c r="A14" s="4"/>
      <c r="J14" s="2" t="s">
        <v>0</v>
      </c>
    </row>
    <row r="19" spans="10:10">
      <c r="J19" s="3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topLeftCell="B1" zoomScale="80" zoomScaleNormal="80" workbookViewId="0">
      <selection activeCell="D12" sqref="D12"/>
    </sheetView>
  </sheetViews>
  <sheetFormatPr defaultRowHeight="14.4"/>
  <cols>
    <col min="2" max="2" width="13.33203125" customWidth="1"/>
    <col min="4" max="4" width="22.5546875" bestFit="1" customWidth="1"/>
    <col min="5" max="5" width="19.33203125" bestFit="1" customWidth="1"/>
    <col min="6" max="6" width="15.109375" bestFit="1" customWidth="1"/>
  </cols>
  <sheetData>
    <row r="1" spans="1:6">
      <c r="B1" t="s">
        <v>73</v>
      </c>
    </row>
    <row r="2" spans="1:6">
      <c r="B2" s="26" t="s">
        <v>74</v>
      </c>
    </row>
    <row r="5" spans="1:6">
      <c r="B5" s="27" t="s">
        <v>62</v>
      </c>
      <c r="C5" s="27" t="s">
        <v>2</v>
      </c>
      <c r="D5" s="27" t="s">
        <v>78</v>
      </c>
      <c r="E5" s="27" t="s">
        <v>77</v>
      </c>
      <c r="F5" s="27" t="s">
        <v>79</v>
      </c>
    </row>
    <row r="6" spans="1:6">
      <c r="A6" t="s">
        <v>91</v>
      </c>
      <c r="B6" s="28" t="s">
        <v>84</v>
      </c>
      <c r="C6" s="28" t="s">
        <v>82</v>
      </c>
      <c r="D6" s="29">
        <f>Lukaszewicsz_2009!C5</f>
        <v>0.84</v>
      </c>
      <c r="E6" s="29">
        <v>0.88</v>
      </c>
      <c r="F6" s="30">
        <f>D6*E6</f>
        <v>0.73919999999999997</v>
      </c>
    </row>
    <row r="7" spans="1:6">
      <c r="A7" t="s">
        <v>92</v>
      </c>
      <c r="B7" s="28" t="s">
        <v>85</v>
      </c>
      <c r="C7" s="28" t="s">
        <v>82</v>
      </c>
      <c r="D7" s="29">
        <f>Lukaszewicsz_2001!C6</f>
        <v>0.8</v>
      </c>
      <c r="E7" s="29">
        <v>0.85</v>
      </c>
      <c r="F7" s="30">
        <f>D7*E7</f>
        <v>0.68</v>
      </c>
    </row>
  </sheetData>
  <hyperlinks>
    <hyperlink ref="B2" r:id="rId1" xr:uid="{00000000-0004-0000-0600-000000000000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zoomScale="80" zoomScaleNormal="80" workbookViewId="0">
      <selection activeCell="C16" sqref="C16"/>
    </sheetView>
  </sheetViews>
  <sheetFormatPr defaultRowHeight="14.4"/>
  <cols>
    <col min="2" max="2" width="11.6640625" customWidth="1"/>
    <col min="3" max="3" width="22.5546875" bestFit="1" customWidth="1"/>
    <col min="4" max="4" width="19.33203125" bestFit="1" customWidth="1"/>
    <col min="5" max="5" width="15.109375" bestFit="1" customWidth="1"/>
  </cols>
  <sheetData>
    <row r="1" spans="1:5">
      <c r="A1" t="s">
        <v>75</v>
      </c>
    </row>
    <row r="4" spans="1:5">
      <c r="A4" s="27" t="s">
        <v>62</v>
      </c>
      <c r="B4" s="27" t="s">
        <v>2</v>
      </c>
      <c r="C4" s="27" t="s">
        <v>78</v>
      </c>
      <c r="D4" s="27" t="s">
        <v>77</v>
      </c>
      <c r="E4" s="27" t="s">
        <v>79</v>
      </c>
    </row>
    <row r="5" spans="1:5">
      <c r="A5" s="28">
        <v>2005</v>
      </c>
      <c r="B5" s="28" t="s">
        <v>82</v>
      </c>
      <c r="C5" s="29">
        <v>0.84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zoomScale="80" zoomScaleNormal="80" workbookViewId="0">
      <selection activeCell="G34" sqref="G34"/>
    </sheetView>
  </sheetViews>
  <sheetFormatPr defaultRowHeight="14.4"/>
  <cols>
    <col min="1" max="2" width="8.5546875" customWidth="1"/>
    <col min="3" max="3" width="26.109375" bestFit="1" customWidth="1"/>
    <col min="4" max="4" width="26" bestFit="1" customWidth="1"/>
    <col min="5" max="5" width="15.109375" bestFit="1" customWidth="1"/>
  </cols>
  <sheetData>
    <row r="1" spans="1:5">
      <c r="A1" t="s">
        <v>69</v>
      </c>
    </row>
    <row r="2" spans="1:5">
      <c r="A2" s="26" t="s">
        <v>70</v>
      </c>
    </row>
    <row r="5" spans="1:5">
      <c r="A5" s="27" t="s">
        <v>62</v>
      </c>
      <c r="B5" s="27" t="s">
        <v>2</v>
      </c>
      <c r="C5" s="27" t="s">
        <v>80</v>
      </c>
      <c r="D5" s="27" t="s">
        <v>77</v>
      </c>
      <c r="E5" s="27" t="s">
        <v>79</v>
      </c>
    </row>
    <row r="6" spans="1:5">
      <c r="C6" s="29">
        <v>0.8</v>
      </c>
    </row>
  </sheetData>
  <hyperlinks>
    <hyperlink ref="A2" r:id="rId1" xr:uid="{00000000-0004-0000-0800-000000000000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="80" zoomScaleNormal="80" workbookViewId="0">
      <selection activeCell="O44" sqref="O44"/>
    </sheetView>
  </sheetViews>
  <sheetFormatPr defaultRowHeight="14.4"/>
  <sheetData>
    <row r="1" spans="1:1">
      <c r="A1" t="s">
        <v>71</v>
      </c>
    </row>
    <row r="2" spans="1:1">
      <c r="A2" s="26" t="s">
        <v>72</v>
      </c>
    </row>
  </sheetData>
  <hyperlinks>
    <hyperlink ref="A2" r:id="rId1" xr:uid="{00000000-0004-0000-09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REFS</vt:lpstr>
      <vt:lpstr>FIN_ETA</vt:lpstr>
      <vt:lpstr>PB COMMENTS</vt:lpstr>
      <vt:lpstr>Calcs</vt:lpstr>
      <vt:lpstr>Andersson_2014</vt:lpstr>
      <vt:lpstr>Bond_1963</vt:lpstr>
      <vt:lpstr>Andersson_2006</vt:lpstr>
      <vt:lpstr>Lukaszewicsz_2009</vt:lpstr>
      <vt:lpstr>Lukaszewicsz_2001</vt:lpstr>
      <vt:lpstr>Jong_2005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2022-07-11T15:42:50Z</dcterms:modified>
</cp:coreProperties>
</file>