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filterPrivacy="1"/>
  <xr:revisionPtr revIDLastSave="0" documentId="13_ncr:1_{03E21035-278A-4F68-9662-F945B03C96D1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REFS" sheetId="6" r:id="rId1"/>
    <sheet name="FIN_ETA" sheetId="2" r:id="rId2"/>
    <sheet name="Calcs" sheetId="5" r:id="rId3"/>
    <sheet name="Xin_2014" sheetId="10" r:id="rId4"/>
    <sheet name="Chala_2018" sheetId="11" r:id="rId5"/>
    <sheet name="Hilali_2018" sheetId="8" r:id="rId6"/>
    <sheet name="Khan_2009" sheetId="7" r:id="rId7"/>
    <sheet name="SLB" sheetId="9" r:id="rId8"/>
    <sheet name="Taylor_1916" sheetId="12" r:id="rId9"/>
  </sheets>
  <externalReferences>
    <externalReference r:id="rId10"/>
    <externalReference r:id="rId11"/>
    <externalReference r:id="rId12"/>
    <externalReference r:id="rId13"/>
  </externalReferences>
  <definedNames>
    <definedName name="COP_max">'[1]Domestic refrigeration'!$B$12</definedName>
    <definedName name="deltaE_food" localSheetId="2">#REF!</definedName>
    <definedName name="deltaE_food" localSheetId="3">#REF!</definedName>
    <definedName name="deltaE_food">#REF!</definedName>
    <definedName name="Diesel___CNG_Efficiency_Penalty">Chala_2018!$A$6</definedName>
    <definedName name="Ep_tot_cap_2000" localSheetId="2">#REF!</definedName>
    <definedName name="Ep_tot_cap_2000" localSheetId="3">#REF!</definedName>
    <definedName name="Ep_tot_cap_2000">#REF!</definedName>
    <definedName name="eta_charcoal">[2]Afrane_2012!$B$6</definedName>
    <definedName name="eta_chcl_stove">'[3]Residential--Stove Efficiency'!$F$91</definedName>
    <definedName name="eta_coke_ttl">'[3]Industry -- Coke furnace'!$L$4</definedName>
    <definedName name="eta_ker_light">'[3]Kerosene Use'!$O$30</definedName>
    <definedName name="eta_ker_stove">'[3]Kerosene Use'!$S$19</definedName>
    <definedName name="eta_kerosene">'[4]Stove efficiencies'!$B$7</definedName>
    <definedName name="eta_lpg_stove">'[3]Residential--Stove Efficiency'!$F$92</definedName>
    <definedName name="N_ml" localSheetId="2">#REF!</definedName>
    <definedName name="N_ml" localSheetId="3">#REF!</definedName>
    <definedName name="N_ml">#REF!</definedName>
    <definedName name="phi_100">'[3]Phi Values'!$C$9</definedName>
    <definedName name="phi_1000">'[3]Phi Values'!$C$12</definedName>
    <definedName name="phi_200">'[3]Phi Values'!$C$10</definedName>
    <definedName name="phi_Combustible_renewables">[1]phi_heat!$C$17</definedName>
    <definedName name="phi_Electricity">[1]phi_heat!$C$28</definedName>
    <definedName name="phi_Feed">[1]phi_heat!$C$27</definedName>
    <definedName name="phi_Food">[1]phi_heat!$C$26</definedName>
    <definedName name="phi_HTH.600.C">[1]phi_heat!$C$10</definedName>
    <definedName name="phi_Hydro">[1]phi_heat!$C$19</definedName>
    <definedName name="phi_ker_light">'[3]Kerosene Use'!$O$32</definedName>
    <definedName name="phi_LTH.neg20.C">[1]phi_heat!$C$6</definedName>
    <definedName name="phi_MTH.100.C">[1]phi_heat!$C$8</definedName>
    <definedName name="phi_MTH.200.C">[1]phi_heat!$C$9</definedName>
    <definedName name="phi_Natural_gas">[1]phi_heat!$C$15</definedName>
    <definedName name="phi_Oil_and_oil_products">[1]phi_heat!$C$16</definedName>
    <definedName name="phi_Phytomass">[1]phi_heat!$C$29</definedName>
    <definedName name="S_food" localSheetId="2">#REF!</definedName>
    <definedName name="S_food" localSheetId="3">#REF!</definedName>
    <definedName name="S_food">#REF!</definedName>
    <definedName name="S_food_2000" localSheetId="2">#REF!</definedName>
    <definedName name="S_food_2000" localSheetId="3">#REF!</definedName>
    <definedName name="S_food_2000">#REF!</definedName>
    <definedName name="S_food_S_food_2000" localSheetId="2">#REF!</definedName>
    <definedName name="S_food_S_food_2000" localSheetId="3">#REF!</definedName>
    <definedName name="S_food_S_food_2000">#REF!</definedName>
    <definedName name="System_Efficiency">Hilali_2018!$B$5</definedName>
    <definedName name="T_0_ref">'[1]Domestic refrigeration'!$B$10</definedName>
    <definedName name="T_ref">'[1]Domestic refrigeration'!$B$11</definedName>
    <definedName name="w" localSheetId="2">#REF!</definedName>
    <definedName name="w" localSheetId="3">#REF!</definedName>
    <definedName name="w">#REF!</definedName>
    <definedName name="Year_Food" localSheetId="2">#REF!</definedName>
    <definedName name="Year_Food" localSheetId="3">#REF!</definedName>
    <definedName name="Year_Food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3" i="2" l="1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H3" i="2"/>
  <c r="H2" i="2" a="1"/>
  <c r="J2" i="2" s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3" i="5"/>
  <c r="C4" i="5"/>
  <c r="C54" i="5" s="1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61" i="5" s="1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3" i="5"/>
  <c r="C55" i="5" s="1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N2" i="2" l="1"/>
  <c r="BE2" i="2"/>
  <c r="AO2" i="2"/>
  <c r="Y2" i="2"/>
  <c r="I2" i="2"/>
  <c r="BL2" i="2"/>
  <c r="AV2" i="2"/>
  <c r="AF2" i="2"/>
  <c r="P2" i="2"/>
  <c r="K2" i="2"/>
  <c r="BM2" i="2"/>
  <c r="AW2" i="2"/>
  <c r="AG2" i="2"/>
  <c r="Q2" i="2"/>
  <c r="BD2" i="2"/>
  <c r="AN2" i="2"/>
  <c r="X2" i="2"/>
  <c r="H2" i="2"/>
  <c r="BK2" i="2"/>
  <c r="BC2" i="2"/>
  <c r="AU2" i="2"/>
  <c r="AM2" i="2"/>
  <c r="AE2" i="2"/>
  <c r="W2" i="2"/>
  <c r="O2" i="2"/>
  <c r="BJ2" i="2"/>
  <c r="BB2" i="2"/>
  <c r="AT2" i="2"/>
  <c r="AL2" i="2"/>
  <c r="AD2" i="2"/>
  <c r="V2" i="2"/>
  <c r="BI2" i="2"/>
  <c r="BA2" i="2"/>
  <c r="AS2" i="2"/>
  <c r="AK2" i="2"/>
  <c r="AC2" i="2"/>
  <c r="U2" i="2"/>
  <c r="M2" i="2"/>
  <c r="BP2" i="2"/>
  <c r="BH2" i="2"/>
  <c r="AZ2" i="2"/>
  <c r="AR2" i="2"/>
  <c r="AJ2" i="2"/>
  <c r="AB2" i="2"/>
  <c r="T2" i="2"/>
  <c r="L2" i="2"/>
  <c r="BO2" i="2"/>
  <c r="BG2" i="2"/>
  <c r="AY2" i="2"/>
  <c r="AQ2" i="2"/>
  <c r="AI2" i="2"/>
  <c r="AA2" i="2"/>
  <c r="S2" i="2"/>
  <c r="BN2" i="2"/>
  <c r="BF2" i="2"/>
  <c r="AX2" i="2"/>
  <c r="AP2" i="2"/>
  <c r="AH2" i="2"/>
  <c r="Z2" i="2"/>
  <c r="R2" i="2"/>
  <c r="C62" i="5"/>
  <c r="C60" i="5"/>
  <c r="C59" i="5"/>
  <c r="C63" i="5"/>
  <c r="C58" i="5"/>
  <c r="C57" i="5"/>
  <c r="C56" i="5"/>
  <c r="B5" i="8" l="1"/>
</calcChain>
</file>

<file path=xl/sharedStrings.xml><?xml version="1.0" encoding="utf-8"?>
<sst xmlns="http://schemas.openxmlformats.org/spreadsheetml/2006/main" count="98" uniqueCount="80">
  <si>
    <t>Country</t>
  </si>
  <si>
    <t>Machine</t>
  </si>
  <si>
    <t>Eu.product</t>
  </si>
  <si>
    <t>Quantity</t>
  </si>
  <si>
    <t>Energy.type</t>
  </si>
  <si>
    <t>Last.stage</t>
  </si>
  <si>
    <t>Method</t>
  </si>
  <si>
    <t>Year</t>
  </si>
  <si>
    <t>Efficiency [-]</t>
  </si>
  <si>
    <t>Source/Method</t>
  </si>
  <si>
    <t>@article{khan2009production,</t>
  </si>
  <si>
    <t xml:space="preserve">  title={Production Optimization of Pump Jacks},</t>
  </si>
  <si>
    <t xml:space="preserve">  author={Khan, Hassan},</t>
  </si>
  <si>
    <t xml:space="preserve">  year={2009}</t>
  </si>
  <si>
    <t>}</t>
  </si>
  <si>
    <t>Khan (2009) - Production Optimization of Pump Jacks</t>
  </si>
  <si>
    <t>Pump Jack</t>
  </si>
  <si>
    <t>Natural gas engine</t>
  </si>
  <si>
    <t>Electric motor</t>
  </si>
  <si>
    <t>Pump</t>
  </si>
  <si>
    <t>Efficiency</t>
  </si>
  <si>
    <t>Electric motor -&gt; Pump</t>
  </si>
  <si>
    <t>@phdthesis{hilali2018design,</t>
  </si>
  <si>
    <t xml:space="preserve">  title={Design of a New Pump Jack for Continuous Sucker Rod Pumping Systems},</t>
  </si>
  <si>
    <t xml:space="preserve">  author={Hilali, Maher Hadj Ahmed},</t>
  </si>
  <si>
    <t xml:space="preserve">  year={2018},</t>
  </si>
  <si>
    <t>Hilali (2018) - Design of a New Pump Jack for Continuous Sucker Rod Pumping Systems</t>
  </si>
  <si>
    <t>https://www.slb.com/completions/artificial-lift/</t>
  </si>
  <si>
    <t>Sucker Rod Pump (SRP)</t>
  </si>
  <si>
    <t>Notes</t>
  </si>
  <si>
    <t>"System efficiency"</t>
  </si>
  <si>
    <t>Xin &amp; Pinzon (2014) - 9 - Improving the environmental performance of heavy-duty vehicles and engines: key issues and system design approaches</t>
  </si>
  <si>
    <t>https://doi.org/10.1533/9780857097422.2.225</t>
  </si>
  <si>
    <t>Efficiency [%]</t>
  </si>
  <si>
    <t>Diesel Engine Efficiency [-]</t>
  </si>
  <si>
    <t>https://doi.org/10.3390/en11112934</t>
  </si>
  <si>
    <t>Taylor (1916) - Motor Equipments for the Recovery of Petroleum. Transactions of the American Institute of Electrical Engineers</t>
  </si>
  <si>
    <t>https://doi.org/10.1109/T-AIEE.1916.4765396</t>
  </si>
  <si>
    <t>@article{taylor1916motor,</t>
  </si>
  <si>
    <t xml:space="preserve">  title={Motor equipments for the recovery of petroleum},</t>
  </si>
  <si>
    <t xml:space="preserve">  author={Taylor, WG},</t>
  </si>
  <si>
    <t xml:space="preserve">  journal={Transactions of the American Institute of Electrical Engineers},</t>
  </si>
  <si>
    <t xml:space="preserve">  volume={35},</t>
  </si>
  <si>
    <t xml:space="preserve">  number={1},</t>
  </si>
  <si>
    <t xml:space="preserve">  pages={539--554},</t>
  </si>
  <si>
    <t xml:space="preserve">  year={1916},</t>
  </si>
  <si>
    <t xml:space="preserve">  publisher={IEEE}</t>
  </si>
  <si>
    <t>Chala et al (2018) - Natural Gas Engine Technologies Challenges and Energy Sustainability Issue</t>
  </si>
  <si>
    <t>@article{chala2018natural,</t>
  </si>
  <si>
    <t xml:space="preserve">  title={Natural gas engine technologies: challenges and energy sustainability issue},</t>
  </si>
  <si>
    <t xml:space="preserve">  author={Chala, Girma T and Abd Aziz, Abd Rashid and Hagos, Ftwi Y and others},</t>
  </si>
  <si>
    <t xml:space="preserve">  journal={Energies},</t>
  </si>
  <si>
    <t xml:space="preserve">  volume={11},</t>
  </si>
  <si>
    <t xml:space="preserve">  number={11},</t>
  </si>
  <si>
    <t xml:space="preserve">  pages={2934},</t>
  </si>
  <si>
    <t>Diesel-&gt; CNG Efficiency Penalty</t>
  </si>
  <si>
    <t>USA</t>
  </si>
  <si>
    <t>Pump Jack Efficiency [-]</t>
  </si>
  <si>
    <t>WRLD</t>
  </si>
  <si>
    <t>E</t>
  </si>
  <si>
    <t>Final</t>
  </si>
  <si>
    <t>PCM</t>
  </si>
  <si>
    <t>Gas pump jacks</t>
  </si>
  <si>
    <t>HPL</t>
  </si>
  <si>
    <t>eta.fu</t>
  </si>
  <si>
    <t>@incollection{xin2014,</t>
  </si>
  <si>
    <t xml:space="preserve">  title = {9 - Improving the environmental performance of heavy-duty vehicles and engines: key issues and system design approaches},</t>
  </si>
  <si>
    <t xml:space="preserve">  editor = {Richard Folkson},</t>
  </si>
  <si>
    <t xml:space="preserve">  booktitle = {Alternative Fuels and Advanced Vehicle Technologies for Improved Environmental Performance},</t>
  </si>
  <si>
    <t xml:space="preserve">  publisher = {Woodhead Publishing},</t>
  </si>
  <si>
    <t xml:space="preserve">  pages = {225-278},</t>
  </si>
  <si>
    <t xml:space="preserve">  year = {2014},</t>
  </si>
  <si>
    <t xml:space="preserve">  isbn = {978-0-85709-522-0},</t>
  </si>
  <si>
    <t xml:space="preserve">  doi = {https://doi.org/10.1533/9780857097422.2.225},</t>
  </si>
  <si>
    <t xml:space="preserve">  url = {https://www.sciencedirect.com/science/article/pii/B9780857095220500091},</t>
  </si>
  <si>
    <t xml:space="preserve">  author = {Q. Xin and C.F. Pinzon}</t>
  </si>
  <si>
    <t xml:space="preserve">  publisher={Multidisciplinary Digital Publishing Institute},</t>
  </si>
  <si>
    <t xml:space="preserve">  doi={10.3390/en11112934}</t>
  </si>
  <si>
    <t xml:space="preserve">  school={University of Leoben},</t>
  </si>
  <si>
    <t xml:space="preserve">  url={https://pure.unileoben.ac.at/portal/files/2596482/AC15108614n01.pdf}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</si>
</sst>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sz val="12"/>
      <name val="Arial"/>
      <family val="2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0"/>
      <color theme="1"/>
      <name val="Arial"/>
      <family val="2"/>
    </font>
    <font>
      <sz val="10"/>
      <color theme="9"/>
      <name val="Arial Unicode MS"/>
    </font>
    <font>
      <sz val="11"/>
      <color theme="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6">
    <xf numFmtId="0" fontId="0" fillId="0" borderId="0"/>
    <xf numFmtId="0" fontId="1" fillId="0" borderId="0"/>
    <xf numFmtId="0" fontId="3" fillId="0" borderId="0"/>
    <xf numFmtId="0" fontId="8" fillId="0" borderId="0" applyNumberFormat="0" applyFill="0" applyBorder="0" applyAlignment="0" applyProtection="0"/>
    <xf numFmtId="0" fontId="9" fillId="0" borderId="0"/>
    <xf numFmtId="0" fontId="10" fillId="0" borderId="0" applyNumberFormat="0" applyFill="0" applyBorder="0" applyAlignment="0" applyProtection="0"/>
  </cellStyleXfs>
  <cellXfs count="23">
    <xf numFmtId="0" fontId="0" fillId="0" borderId="0" xfId="0"/>
    <xf numFmtId="0" fontId="2" fillId="0" borderId="1" xfId="1" applyFont="1" applyBorder="1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0" fontId="3" fillId="0" borderId="0" xfId="2" applyAlignment="1">
      <alignment horizontal="center"/>
    </xf>
    <xf numFmtId="0" fontId="4" fillId="2" borderId="0" xfId="2" applyFont="1" applyFill="1" applyAlignment="1">
      <alignment horizontal="left"/>
    </xf>
    <xf numFmtId="0" fontId="3" fillId="2" borderId="0" xfId="2" applyFill="1" applyAlignment="1">
      <alignment horizontal="center"/>
    </xf>
    <xf numFmtId="0" fontId="4" fillId="0" borderId="1" xfId="2" applyFont="1" applyBorder="1" applyAlignment="1">
      <alignment horizontal="center"/>
    </xf>
    <xf numFmtId="10" fontId="3" fillId="0" borderId="0" xfId="2" applyNumberFormat="1" applyAlignment="1">
      <alignment horizontal="center"/>
    </xf>
    <xf numFmtId="10" fontId="5" fillId="0" borderId="0" xfId="2" applyNumberFormat="1" applyFont="1" applyAlignment="1">
      <alignment horizontal="center"/>
    </xf>
    <xf numFmtId="0" fontId="0" fillId="3" borderId="0" xfId="0" applyFill="1"/>
    <xf numFmtId="0" fontId="7" fillId="3" borderId="0" xfId="0" applyFont="1" applyFill="1" applyAlignment="1">
      <alignment vertical="center"/>
    </xf>
    <xf numFmtId="0" fontId="6" fillId="0" borderId="0" xfId="0" applyFont="1" applyAlignment="1">
      <alignment horizontal="center"/>
    </xf>
    <xf numFmtId="0" fontId="6" fillId="0" borderId="1" xfId="0" applyFont="1" applyBorder="1" applyAlignment="1">
      <alignment horizontal="center"/>
    </xf>
    <xf numFmtId="0" fontId="9" fillId="0" borderId="0" xfId="4"/>
    <xf numFmtId="0" fontId="10" fillId="0" borderId="0" xfId="5"/>
    <xf numFmtId="0" fontId="11" fillId="0" borderId="0" xfId="4" applyFont="1" applyAlignment="1">
      <alignment horizontal="center"/>
    </xf>
    <xf numFmtId="0" fontId="9" fillId="0" borderId="0" xfId="4" applyAlignment="1">
      <alignment horizontal="center"/>
    </xf>
    <xf numFmtId="2" fontId="9" fillId="0" borderId="0" xfId="4" applyNumberFormat="1" applyAlignment="1">
      <alignment horizontal="center"/>
    </xf>
    <xf numFmtId="10" fontId="9" fillId="0" borderId="0" xfId="4" applyNumberFormat="1" applyAlignment="1">
      <alignment horizontal="center"/>
    </xf>
    <xf numFmtId="0" fontId="8" fillId="0" borderId="0" xfId="3"/>
    <xf numFmtId="0" fontId="12" fillId="3" borderId="0" xfId="0" applyFont="1" applyFill="1" applyAlignment="1">
      <alignment vertical="center"/>
    </xf>
    <xf numFmtId="0" fontId="13" fillId="3" borderId="0" xfId="0" applyFont="1" applyFill="1"/>
  </cellXfs>
  <cellStyles count="6">
    <cellStyle name="Hyperlink" xfId="3" builtinId="8"/>
    <cellStyle name="Hyperlink 2" xfId="5" xr:uid="{19BE0CFB-D3BC-4885-904E-6B58CC814DBB}"/>
    <cellStyle name="Normal" xfId="0" builtinId="0"/>
    <cellStyle name="Normal 2" xfId="2" xr:uid="{00000000-0005-0000-0000-000001000000}"/>
    <cellStyle name="Normal 2 2 3" xfId="1" xr:uid="{00000000-0005-0000-0000-000002000000}"/>
    <cellStyle name="Normal 3" xfId="4" xr:uid="{8B83626A-F7CF-4897-A567-2EDF47F73D0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63038</xdr:colOff>
      <xdr:row>4</xdr:row>
      <xdr:rowOff>142875</xdr:rowOff>
    </xdr:from>
    <xdr:to>
      <xdr:col>23</xdr:col>
      <xdr:colOff>379319</xdr:colOff>
      <xdr:row>38</xdr:row>
      <xdr:rowOff>160943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7383CA-9C04-4FEF-BB90-874BD50D4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438" y="790575"/>
          <a:ext cx="9460281" cy="55235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8</xdr:row>
      <xdr:rowOff>0</xdr:rowOff>
    </xdr:from>
    <xdr:to>
      <xdr:col>16</xdr:col>
      <xdr:colOff>561295</xdr:colOff>
      <xdr:row>33</xdr:row>
      <xdr:rowOff>142262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01E856-AB83-44ED-1DCC-B7D4515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1524000"/>
          <a:ext cx="5438095" cy="49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80010</xdr:colOff>
      <xdr:row>2</xdr:row>
      <xdr:rowOff>182219</xdr:rowOff>
    </xdr:from>
    <xdr:to>
      <xdr:col>19</xdr:col>
      <xdr:colOff>577989</xdr:colOff>
      <xdr:row>31</xdr:row>
      <xdr:rowOff>46844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F043A6-AF07-4AC9-8F4C-66CCA9849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7210" y="563219"/>
          <a:ext cx="7813179" cy="53891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24765</xdr:colOff>
      <xdr:row>2</xdr:row>
      <xdr:rowOff>168206</xdr:rowOff>
    </xdr:from>
    <xdr:to>
      <xdr:col>16</xdr:col>
      <xdr:colOff>574333</xdr:colOff>
      <xdr:row>24</xdr:row>
      <xdr:rowOff>69886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8EF5B7-02FA-D229-0333-78BC33D93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2365" y="549206"/>
          <a:ext cx="6645569" cy="408315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17</xdr:col>
      <xdr:colOff>300114</xdr:colOff>
      <xdr:row>51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37B727-A120-F410-F3C6-EC3BDC22D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762500"/>
          <a:ext cx="7000000" cy="49904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251460</xdr:colOff>
      <xdr:row>1</xdr:row>
      <xdr:rowOff>152400</xdr:rowOff>
    </xdr:from>
    <xdr:to>
      <xdr:col>18</xdr:col>
      <xdr:colOff>385119</xdr:colOff>
      <xdr:row>28</xdr:row>
      <xdr:rowOff>189578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9A4ABB-130C-601B-6FD1-8D0A95E14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0660" y="342900"/>
          <a:ext cx="9887259" cy="518067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5</xdr:row>
      <xdr:rowOff>0</xdr:rowOff>
    </xdr:from>
    <xdr:to>
      <xdr:col>13</xdr:col>
      <xdr:colOff>504229</xdr:colOff>
      <xdr:row>28</xdr:row>
      <xdr:rowOff>94690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94FAA-B53B-08C2-DA22-322865B24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952500"/>
          <a:ext cx="4771429" cy="447619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Country-level%20exergy%20accounting%20data/GHA/GHA%20FU%20Analysi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Data/Machines%20-%20Data/Charcoal%20stoves/Charcoal%20stov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Country-level%20exergy%20accounting%20data/HND/Details/HN_TFC_Efficiencie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rive\'18%20Summer\GHUsefulWorkEfficienciesMatrix_10-y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 Allocations"/>
      <sheetName val="FU etas"/>
      <sheetName val="FU Allocations (2017)"/>
      <sheetName val="Allocations+"/>
      <sheetName val="etas+"/>
      <sheetName val="EL - Light"/>
      <sheetName val="ISDE - MD"/>
      <sheetName val="ESP - 2.a-LTH-MTH1"/>
      <sheetName val="ESP - 2.b-MTH2-HTH"/>
      <sheetName val="ESP - 3. Mecanical drive"/>
      <sheetName val="GHUsefulWorkEfficienciesMatrix"/>
      <sheetName val="PB Efficiencies"/>
      <sheetName val="phi_heat"/>
      <sheetName val="Stove efficiencies"/>
      <sheetName val="Fan efficiencies"/>
      <sheetName val="Electric lighting efficiencies"/>
      <sheetName val="TV lighting efficiencies"/>
      <sheetName val="Domestic refrigeration"/>
      <sheetName val="Domestic electricity allocation"/>
      <sheetName val="Non-spec. ind. elec. alloc."/>
      <sheetName val="FixedGHIndustryElectricity"/>
      <sheetName val="GHPrimary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3">
          <cell r="B23">
            <v>0.70333299999999999</v>
          </cell>
        </row>
      </sheetData>
      <sheetData sheetId="12">
        <row r="6">
          <cell r="C6">
            <v>0.13300399011970354</v>
          </cell>
        </row>
        <row r="8">
          <cell r="C8">
            <v>0.20099155835454907</v>
          </cell>
        </row>
        <row r="9">
          <cell r="C9">
            <v>0.36986156609954557</v>
          </cell>
        </row>
        <row r="10">
          <cell r="C10">
            <v>0.65853518868464755</v>
          </cell>
        </row>
        <row r="15">
          <cell r="C15">
            <v>1.04</v>
          </cell>
        </row>
        <row r="16">
          <cell r="C16">
            <v>1.07</v>
          </cell>
        </row>
        <row r="17">
          <cell r="C17">
            <v>1.1499999999999999</v>
          </cell>
        </row>
        <row r="19">
          <cell r="C19">
            <v>1</v>
          </cell>
        </row>
        <row r="26">
          <cell r="C26">
            <v>1</v>
          </cell>
        </row>
        <row r="27">
          <cell r="C27">
            <v>1</v>
          </cell>
        </row>
        <row r="28">
          <cell r="C28">
            <v>1</v>
          </cell>
        </row>
        <row r="29">
          <cell r="C29">
            <v>1</v>
          </cell>
        </row>
      </sheetData>
      <sheetData sheetId="13">
        <row r="5">
          <cell r="B5">
            <v>0.14000000000000001</v>
          </cell>
        </row>
      </sheetData>
      <sheetData sheetId="14"/>
      <sheetData sheetId="15"/>
      <sheetData sheetId="16"/>
      <sheetData sheetId="17">
        <row r="10">
          <cell r="B10">
            <v>25</v>
          </cell>
        </row>
        <row r="11">
          <cell r="B11">
            <v>-10</v>
          </cell>
        </row>
        <row r="12">
          <cell r="B12">
            <v>7.5185714285714278</v>
          </cell>
        </row>
      </sheetData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FIN_ETA"/>
      <sheetName val="Calcs"/>
      <sheetName val="Boafo-Mensah_2013"/>
      <sheetName val="Hyman_1986"/>
      <sheetName val="Zhang_2013"/>
      <sheetName val="Adeyemi_2017"/>
      <sheetName val="CleanCookingCatalog_2021"/>
      <sheetName val="Coffey_2017"/>
      <sheetName val="Afrane_2012"/>
      <sheetName val="Edwards_2004"/>
      <sheetName val="FAO_2017"/>
      <sheetName val="Barnes_199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B6">
            <v>0.18</v>
          </cell>
        </row>
      </sheetData>
      <sheetData sheetId="10" refreshError="1"/>
      <sheetData sheetId="1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N_TFC_Efficiencies"/>
      <sheetName val="Ind. -- Elect. (fixed)"/>
      <sheetName val="PB-MH Efficiencies"/>
      <sheetName val="Phi Values"/>
      <sheetName val="Kerosene Use"/>
      <sheetName val="Industry -- Coke furnace"/>
      <sheetName val="Road--Automobile Efficiency"/>
      <sheetName val="Services--Electricity"/>
      <sheetName val="Lighting"/>
      <sheetName val="Industrial--Electricity"/>
      <sheetName val="Refrigerator Efficiency"/>
      <sheetName val="Industrial--Solid Biomass"/>
      <sheetName val="Residential--Electricity"/>
      <sheetName val="Residential--Census Data"/>
      <sheetName val="Residential--Fuel Oil"/>
      <sheetName val="Industrial -- Fuel oil"/>
      <sheetName val="Residential--Stove Efficiency"/>
    </sheetNames>
    <sheetDataSet>
      <sheetData sheetId="0"/>
      <sheetData sheetId="1"/>
      <sheetData sheetId="2"/>
      <sheetData sheetId="3">
        <row r="6">
          <cell r="C6">
            <v>0.13300399011970354</v>
          </cell>
        </row>
        <row r="9">
          <cell r="C9">
            <v>0.20099155835454907</v>
          </cell>
        </row>
        <row r="10">
          <cell r="C10">
            <v>0.36986156609954557</v>
          </cell>
        </row>
        <row r="12">
          <cell r="C12">
            <v>0.76581706790244675</v>
          </cell>
        </row>
      </sheetData>
      <sheetData sheetId="4">
        <row r="19">
          <cell r="S19">
            <v>0.37790000000000001</v>
          </cell>
        </row>
        <row r="30">
          <cell r="O30">
            <v>0.246</v>
          </cell>
        </row>
        <row r="32">
          <cell r="O32">
            <v>3.6017569546120056E-3</v>
          </cell>
        </row>
      </sheetData>
      <sheetData sheetId="5">
        <row r="4">
          <cell r="L4">
            <v>0.47127999999999998</v>
          </cell>
        </row>
      </sheetData>
      <sheetData sheetId="6"/>
      <sheetData sheetId="7"/>
      <sheetData sheetId="8"/>
      <sheetData sheetId="9"/>
      <sheetData sheetId="10">
        <row r="38">
          <cell r="B38">
            <v>2.9704224460067142E-2</v>
          </cell>
        </row>
      </sheetData>
      <sheetData sheetId="11"/>
      <sheetData sheetId="12"/>
      <sheetData sheetId="13">
        <row r="7">
          <cell r="F7">
            <v>0.23057214414717275</v>
          </cell>
        </row>
      </sheetData>
      <sheetData sheetId="14"/>
      <sheetData sheetId="15"/>
      <sheetData sheetId="16">
        <row r="64">
          <cell r="B64">
            <v>0.58742499999999997</v>
          </cell>
        </row>
        <row r="91">
          <cell r="F91">
            <v>0.18</v>
          </cell>
        </row>
        <row r="92">
          <cell r="F92">
            <v>0.45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H_TFC_Efficiencies"/>
      <sheetName val="PB Efficiencies"/>
      <sheetName val="phi_heat"/>
      <sheetName val="Stove efficiencies"/>
      <sheetName val="Domestic electricity allocation"/>
      <sheetName val="Fan efficiencies"/>
      <sheetName val="Electric lighting efficiencies"/>
      <sheetName val="TV lighting efficiencies"/>
      <sheetName val="Domestic refrigeration"/>
      <sheetName val="Non-spec. ind. elec. alloc."/>
      <sheetName val="FixedGHIndustryElectricity"/>
      <sheetName val="PSB"/>
      <sheetName val="FixedGHPSB"/>
      <sheetName val="Xf Eu Xu calcs"/>
      <sheetName val="GHPrimary"/>
      <sheetName val="TFCSummary"/>
      <sheetName val="GH_EIOU_Efficiencies"/>
    </sheetNames>
    <sheetDataSet>
      <sheetData sheetId="0" refreshError="1"/>
      <sheetData sheetId="1" refreshError="1"/>
      <sheetData sheetId="2" refreshError="1"/>
      <sheetData sheetId="3" refreshError="1">
        <row r="7">
          <cell r="B7">
            <v>0.35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oi.org/10.1533/9780857097422.2.22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doi.org/10.3390/en11112934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doi.org/10.1109/T-AIEE.1916.476539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9"/>
  <sheetViews>
    <sheetView tabSelected="1" workbookViewId="0">
      <selection activeCell="A13" sqref="A13:XFD13"/>
    </sheetView>
  </sheetViews>
  <sheetFormatPr defaultColWidth="9.109375" defaultRowHeight="14.4"/>
  <cols>
    <col min="1" max="16384" width="9.109375" style="10"/>
  </cols>
  <sheetData>
    <row r="1" spans="1:1">
      <c r="A1" s="11" t="s">
        <v>10</v>
      </c>
    </row>
    <row r="2" spans="1:1">
      <c r="A2" s="11" t="s">
        <v>11</v>
      </c>
    </row>
    <row r="3" spans="1:1">
      <c r="A3" s="11" t="s">
        <v>12</v>
      </c>
    </row>
    <row r="4" spans="1:1">
      <c r="A4" s="11" t="s">
        <v>13</v>
      </c>
    </row>
    <row r="5" spans="1:1">
      <c r="A5" s="11" t="s">
        <v>14</v>
      </c>
    </row>
    <row r="7" spans="1:1">
      <c r="A7" s="21" t="s">
        <v>22</v>
      </c>
    </row>
    <row r="8" spans="1:1">
      <c r="A8" s="21" t="s">
        <v>23</v>
      </c>
    </row>
    <row r="9" spans="1:1">
      <c r="A9" s="21" t="s">
        <v>24</v>
      </c>
    </row>
    <row r="10" spans="1:1">
      <c r="A10" s="21" t="s">
        <v>25</v>
      </c>
    </row>
    <row r="11" spans="1:1">
      <c r="A11" s="21" t="s">
        <v>78</v>
      </c>
    </row>
    <row r="12" spans="1:1">
      <c r="A12" s="21" t="s">
        <v>79</v>
      </c>
    </row>
    <row r="13" spans="1:1" s="22" customFormat="1">
      <c r="A13" s="22" t="s">
        <v>14</v>
      </c>
    </row>
    <row r="15" spans="1:1">
      <c r="A15" s="11" t="s">
        <v>38</v>
      </c>
    </row>
    <row r="16" spans="1:1">
      <c r="A16" s="11" t="s">
        <v>39</v>
      </c>
    </row>
    <row r="17" spans="1:1">
      <c r="A17" s="11" t="s">
        <v>40</v>
      </c>
    </row>
    <row r="18" spans="1:1">
      <c r="A18" s="11" t="s">
        <v>41</v>
      </c>
    </row>
    <row r="19" spans="1:1">
      <c r="A19" s="11" t="s">
        <v>42</v>
      </c>
    </row>
    <row r="20" spans="1:1">
      <c r="A20" s="11" t="s">
        <v>43</v>
      </c>
    </row>
    <row r="21" spans="1:1">
      <c r="A21" s="11" t="s">
        <v>44</v>
      </c>
    </row>
    <row r="22" spans="1:1">
      <c r="A22" s="11" t="s">
        <v>45</v>
      </c>
    </row>
    <row r="23" spans="1:1">
      <c r="A23" s="11" t="s">
        <v>46</v>
      </c>
    </row>
    <row r="24" spans="1:1">
      <c r="A24" s="11" t="s">
        <v>14</v>
      </c>
    </row>
    <row r="26" spans="1:1">
      <c r="A26" s="21" t="s">
        <v>48</v>
      </c>
    </row>
    <row r="27" spans="1:1">
      <c r="A27" s="21" t="s">
        <v>49</v>
      </c>
    </row>
    <row r="28" spans="1:1">
      <c r="A28" s="21" t="s">
        <v>50</v>
      </c>
    </row>
    <row r="29" spans="1:1">
      <c r="A29" s="21" t="s">
        <v>51</v>
      </c>
    </row>
    <row r="30" spans="1:1">
      <c r="A30" s="21" t="s">
        <v>52</v>
      </c>
    </row>
    <row r="31" spans="1:1">
      <c r="A31" s="21" t="s">
        <v>53</v>
      </c>
    </row>
    <row r="32" spans="1:1">
      <c r="A32" s="21" t="s">
        <v>54</v>
      </c>
    </row>
    <row r="33" spans="1:1">
      <c r="A33" s="21" t="s">
        <v>25</v>
      </c>
    </row>
    <row r="34" spans="1:1">
      <c r="A34" s="21" t="s">
        <v>76</v>
      </c>
    </row>
    <row r="35" spans="1:1">
      <c r="A35" s="21" t="s">
        <v>77</v>
      </c>
    </row>
    <row r="36" spans="1:1" s="22" customFormat="1">
      <c r="A36" s="22" t="s">
        <v>14</v>
      </c>
    </row>
    <row r="38" spans="1:1">
      <c r="A38" s="22" t="s">
        <v>65</v>
      </c>
    </row>
    <row r="39" spans="1:1">
      <c r="A39" s="22" t="s">
        <v>66</v>
      </c>
    </row>
    <row r="40" spans="1:1">
      <c r="A40" s="22" t="s">
        <v>67</v>
      </c>
    </row>
    <row r="41" spans="1:1">
      <c r="A41" s="22" t="s">
        <v>68</v>
      </c>
    </row>
    <row r="42" spans="1:1">
      <c r="A42" s="22" t="s">
        <v>69</v>
      </c>
    </row>
    <row r="43" spans="1:1">
      <c r="A43" s="22" t="s">
        <v>70</v>
      </c>
    </row>
    <row r="44" spans="1:1">
      <c r="A44" s="22" t="s">
        <v>71</v>
      </c>
    </row>
    <row r="45" spans="1:1">
      <c r="A45" s="22" t="s">
        <v>72</v>
      </c>
    </row>
    <row r="46" spans="1:1">
      <c r="A46" s="22" t="s">
        <v>73</v>
      </c>
    </row>
    <row r="47" spans="1:1">
      <c r="A47" s="22" t="s">
        <v>74</v>
      </c>
    </row>
    <row r="48" spans="1:1">
      <c r="A48" s="22" t="s">
        <v>75</v>
      </c>
    </row>
    <row r="49" spans="1:1">
      <c r="A49" s="22" t="s">
        <v>14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52"/>
  <sheetViews>
    <sheetView zoomScale="80" zoomScaleNormal="80" workbookViewId="0">
      <selection activeCell="G8" sqref="G8"/>
    </sheetView>
  </sheetViews>
  <sheetFormatPr defaultRowHeight="14.4"/>
  <cols>
    <col min="2" max="2" width="11.6640625" bestFit="1" customWidth="1"/>
    <col min="3" max="3" width="10.109375" bestFit="1" customWidth="1"/>
    <col min="4" max="4" width="8.109375" bestFit="1" customWidth="1"/>
    <col min="5" max="5" width="26.44140625" bestFit="1" customWidth="1"/>
    <col min="6" max="6" width="12.5546875" customWidth="1"/>
    <col min="7" max="7" width="11.44140625" customWidth="1"/>
  </cols>
  <sheetData>
    <row r="1" spans="1:68" s="1" customFormat="1">
      <c r="A1" s="1" t="s">
        <v>0</v>
      </c>
      <c r="B1" s="1" t="s">
        <v>4</v>
      </c>
      <c r="C1" s="1" t="s">
        <v>5</v>
      </c>
      <c r="D1" s="1" t="s">
        <v>6</v>
      </c>
      <c r="E1" s="1" t="s">
        <v>1</v>
      </c>
      <c r="F1" s="1" t="s">
        <v>2</v>
      </c>
      <c r="G1" s="1" t="s">
        <v>3</v>
      </c>
      <c r="H1" s="1">
        <v>1960</v>
      </c>
      <c r="I1" s="1">
        <v>1961</v>
      </c>
      <c r="J1" s="1">
        <v>1962</v>
      </c>
      <c r="K1" s="1">
        <v>1963</v>
      </c>
      <c r="L1" s="1">
        <v>1964</v>
      </c>
      <c r="M1" s="1">
        <v>1965</v>
      </c>
      <c r="N1" s="1">
        <v>1966</v>
      </c>
      <c r="O1" s="1">
        <v>1967</v>
      </c>
      <c r="P1" s="1">
        <v>1968</v>
      </c>
      <c r="Q1" s="1">
        <v>1969</v>
      </c>
      <c r="R1" s="1">
        <v>1970</v>
      </c>
      <c r="S1" s="1">
        <v>1971</v>
      </c>
      <c r="T1" s="1">
        <v>1972</v>
      </c>
      <c r="U1" s="1">
        <v>1973</v>
      </c>
      <c r="V1" s="1">
        <v>1974</v>
      </c>
      <c r="W1" s="1">
        <v>1975</v>
      </c>
      <c r="X1" s="1">
        <v>1976</v>
      </c>
      <c r="Y1" s="1">
        <v>1977</v>
      </c>
      <c r="Z1" s="1">
        <v>1978</v>
      </c>
      <c r="AA1" s="1">
        <v>1979</v>
      </c>
      <c r="AB1" s="1">
        <v>1980</v>
      </c>
      <c r="AC1" s="1">
        <v>1981</v>
      </c>
      <c r="AD1" s="1">
        <v>1982</v>
      </c>
      <c r="AE1" s="1">
        <v>1983</v>
      </c>
      <c r="AF1" s="1">
        <v>1984</v>
      </c>
      <c r="AG1" s="1">
        <v>1985</v>
      </c>
      <c r="AH1" s="1">
        <v>1986</v>
      </c>
      <c r="AI1" s="1">
        <v>1987</v>
      </c>
      <c r="AJ1" s="1">
        <v>1988</v>
      </c>
      <c r="AK1" s="1">
        <v>1989</v>
      </c>
      <c r="AL1" s="1">
        <v>1990</v>
      </c>
      <c r="AM1" s="1">
        <v>1991</v>
      </c>
      <c r="AN1" s="1">
        <v>1992</v>
      </c>
      <c r="AO1" s="1">
        <v>1993</v>
      </c>
      <c r="AP1" s="1">
        <v>1994</v>
      </c>
      <c r="AQ1" s="1">
        <v>1995</v>
      </c>
      <c r="AR1" s="1">
        <v>1996</v>
      </c>
      <c r="AS1" s="1">
        <v>1997</v>
      </c>
      <c r="AT1" s="1">
        <v>1998</v>
      </c>
      <c r="AU1" s="1">
        <v>1999</v>
      </c>
      <c r="AV1" s="1">
        <v>2000</v>
      </c>
      <c r="AW1" s="1">
        <v>2001</v>
      </c>
      <c r="AX1" s="1">
        <v>2002</v>
      </c>
      <c r="AY1" s="1">
        <v>2003</v>
      </c>
      <c r="AZ1" s="1">
        <v>2004</v>
      </c>
      <c r="BA1" s="1">
        <v>2005</v>
      </c>
      <c r="BB1" s="1">
        <v>2006</v>
      </c>
      <c r="BC1" s="1">
        <v>2007</v>
      </c>
      <c r="BD1" s="1">
        <v>2008</v>
      </c>
      <c r="BE1" s="1">
        <v>2009</v>
      </c>
      <c r="BF1" s="1">
        <v>2010</v>
      </c>
      <c r="BG1" s="1">
        <v>2011</v>
      </c>
      <c r="BH1" s="1">
        <v>2012</v>
      </c>
      <c r="BI1" s="1">
        <v>2013</v>
      </c>
      <c r="BJ1" s="1">
        <v>2014</v>
      </c>
      <c r="BK1" s="1">
        <v>2015</v>
      </c>
      <c r="BL1" s="1">
        <v>2016</v>
      </c>
      <c r="BM1" s="1">
        <v>2017</v>
      </c>
      <c r="BN1" s="1">
        <v>2018</v>
      </c>
      <c r="BO1" s="1">
        <v>2019</v>
      </c>
      <c r="BP1" s="1">
        <v>2020</v>
      </c>
    </row>
    <row r="2" spans="1:68" s="2" customFormat="1">
      <c r="A2" s="2" t="s">
        <v>56</v>
      </c>
      <c r="B2" s="2" t="s">
        <v>59</v>
      </c>
      <c r="C2" s="2" t="s">
        <v>60</v>
      </c>
      <c r="D2" s="2" t="s">
        <v>61</v>
      </c>
      <c r="E2" s="2" t="s">
        <v>62</v>
      </c>
      <c r="F2" s="2" t="s">
        <v>63</v>
      </c>
      <c r="G2" s="2" t="s">
        <v>64</v>
      </c>
      <c r="H2" s="3">
        <f t="array" ref="H2:BP2">TRANSPOSE(Calcs!D3:D63)</f>
        <v>0.16036177500000001</v>
      </c>
      <c r="I2" s="3">
        <v>0.1600452</v>
      </c>
      <c r="J2" s="3">
        <v>0.16074922500000002</v>
      </c>
      <c r="K2" s="3">
        <v>0.16145325000000002</v>
      </c>
      <c r="L2" s="3">
        <v>0.162162</v>
      </c>
      <c r="M2" s="3">
        <v>0.16286602500000003</v>
      </c>
      <c r="N2" s="3">
        <v>0.16308809999999999</v>
      </c>
      <c r="O2" s="3">
        <v>0.16327710000000001</v>
      </c>
      <c r="P2" s="3">
        <v>0.16347082500000001</v>
      </c>
      <c r="Q2" s="3">
        <v>0.16365982500000004</v>
      </c>
      <c r="R2" s="3">
        <v>0.16385355000000001</v>
      </c>
      <c r="S2" s="3">
        <v>0.16404727499999999</v>
      </c>
      <c r="T2" s="3">
        <v>0.16424099999999997</v>
      </c>
      <c r="U2" s="3">
        <v>0.16443945000000001</v>
      </c>
      <c r="V2" s="3">
        <v>0.16463317500000002</v>
      </c>
      <c r="W2" s="3">
        <v>0.16487887500000004</v>
      </c>
      <c r="X2" s="3">
        <v>0.16581915000000003</v>
      </c>
      <c r="Y2" s="3">
        <v>0.16676415</v>
      </c>
      <c r="Z2" s="3">
        <v>0.16770442500000002</v>
      </c>
      <c r="AA2" s="3">
        <v>0.16864942499999999</v>
      </c>
      <c r="AB2" s="3">
        <v>0.16958970000000004</v>
      </c>
      <c r="AC2" s="3">
        <v>0.17103555000000001</v>
      </c>
      <c r="AD2" s="3">
        <v>0.17248140000000001</v>
      </c>
      <c r="AE2" s="3">
        <v>0.17392725000000003</v>
      </c>
      <c r="AF2" s="3">
        <v>0.1753731</v>
      </c>
      <c r="AG2" s="3">
        <v>0.17681895</v>
      </c>
      <c r="AH2" s="3">
        <v>0.17816085000000001</v>
      </c>
      <c r="AI2" s="3">
        <v>0.17949802499999998</v>
      </c>
      <c r="AJ2" s="3">
        <v>0.18083520000000003</v>
      </c>
      <c r="AK2" s="3">
        <v>0.182172375</v>
      </c>
      <c r="AL2" s="3">
        <v>0.18350955000000002</v>
      </c>
      <c r="AM2" s="3">
        <v>0.1863351</v>
      </c>
      <c r="AN2" s="3">
        <v>0.18926460000000001</v>
      </c>
      <c r="AO2" s="3">
        <v>0.192189375</v>
      </c>
      <c r="AP2" s="3">
        <v>0.19511887500000005</v>
      </c>
      <c r="AQ2" s="3">
        <v>0.19804365000000002</v>
      </c>
      <c r="AR2" s="3">
        <v>0.20019352500000001</v>
      </c>
      <c r="AS2" s="3">
        <v>0.20228670000000001</v>
      </c>
      <c r="AT2" s="3">
        <v>0.20465865000000003</v>
      </c>
      <c r="AU2" s="3">
        <v>0.20709675</v>
      </c>
      <c r="AV2" s="3">
        <v>0.20953012500000004</v>
      </c>
      <c r="AW2" s="3">
        <v>0.20777242500000001</v>
      </c>
      <c r="AX2" s="3">
        <v>0.198227925</v>
      </c>
      <c r="AY2" s="3">
        <v>0.19874767500000001</v>
      </c>
      <c r="AZ2" s="3">
        <v>0.199267425</v>
      </c>
      <c r="BA2" s="3">
        <v>0.19978717500000001</v>
      </c>
      <c r="BB2" s="3">
        <v>0.20051955000000005</v>
      </c>
      <c r="BC2" s="3">
        <v>0.20127082500000001</v>
      </c>
      <c r="BD2" s="3">
        <v>0.20251349999999999</v>
      </c>
      <c r="BE2" s="3">
        <v>0.203869575</v>
      </c>
      <c r="BF2" s="3">
        <v>0.20522565000000001</v>
      </c>
      <c r="BG2" s="3">
        <v>0.20915213241176492</v>
      </c>
      <c r="BH2" s="3">
        <v>0.21024208258371052</v>
      </c>
      <c r="BI2" s="3">
        <v>0.2113320327556561</v>
      </c>
      <c r="BJ2" s="3">
        <v>0.21242198292760167</v>
      </c>
      <c r="BK2" s="3">
        <v>0.21351193309954766</v>
      </c>
      <c r="BL2" s="3">
        <v>0.21460188327149327</v>
      </c>
      <c r="BM2" s="3">
        <v>0.21569183344343884</v>
      </c>
      <c r="BN2" s="3">
        <v>0.21678178361538486</v>
      </c>
      <c r="BO2" s="3">
        <v>0.21787173378733041</v>
      </c>
      <c r="BP2" s="3">
        <v>0.21896168395927601</v>
      </c>
    </row>
    <row r="3" spans="1:68" s="2" customFormat="1">
      <c r="A3" s="2" t="s">
        <v>58</v>
      </c>
      <c r="B3" s="2" t="s">
        <v>59</v>
      </c>
      <c r="C3" s="2" t="s">
        <v>60</v>
      </c>
      <c r="D3" s="2" t="s">
        <v>61</v>
      </c>
      <c r="E3" s="2" t="s">
        <v>62</v>
      </c>
      <c r="F3" s="2" t="s">
        <v>63</v>
      </c>
      <c r="G3" s="2" t="s">
        <v>64</v>
      </c>
      <c r="H3" s="3">
        <f>H2</f>
        <v>0.16036177500000001</v>
      </c>
      <c r="I3" s="3">
        <f t="shared" ref="I3:BP3" si="0">I2</f>
        <v>0.1600452</v>
      </c>
      <c r="J3" s="3">
        <f t="shared" si="0"/>
        <v>0.16074922500000002</v>
      </c>
      <c r="K3" s="3">
        <f t="shared" si="0"/>
        <v>0.16145325000000002</v>
      </c>
      <c r="L3" s="3">
        <f t="shared" si="0"/>
        <v>0.162162</v>
      </c>
      <c r="M3" s="3">
        <f t="shared" si="0"/>
        <v>0.16286602500000003</v>
      </c>
      <c r="N3" s="3">
        <f t="shared" si="0"/>
        <v>0.16308809999999999</v>
      </c>
      <c r="O3" s="3">
        <f t="shared" si="0"/>
        <v>0.16327710000000001</v>
      </c>
      <c r="P3" s="3">
        <f t="shared" si="0"/>
        <v>0.16347082500000001</v>
      </c>
      <c r="Q3" s="3">
        <f t="shared" si="0"/>
        <v>0.16365982500000004</v>
      </c>
      <c r="R3" s="3">
        <f t="shared" si="0"/>
        <v>0.16385355000000001</v>
      </c>
      <c r="S3" s="3">
        <f t="shared" si="0"/>
        <v>0.16404727499999999</v>
      </c>
      <c r="T3" s="3">
        <f t="shared" si="0"/>
        <v>0.16424099999999997</v>
      </c>
      <c r="U3" s="3">
        <f t="shared" si="0"/>
        <v>0.16443945000000001</v>
      </c>
      <c r="V3" s="3">
        <f t="shared" si="0"/>
        <v>0.16463317500000002</v>
      </c>
      <c r="W3" s="3">
        <f t="shared" si="0"/>
        <v>0.16487887500000004</v>
      </c>
      <c r="X3" s="3">
        <f t="shared" si="0"/>
        <v>0.16581915000000003</v>
      </c>
      <c r="Y3" s="3">
        <f t="shared" si="0"/>
        <v>0.16676415</v>
      </c>
      <c r="Z3" s="3">
        <f t="shared" si="0"/>
        <v>0.16770442500000002</v>
      </c>
      <c r="AA3" s="3">
        <f t="shared" si="0"/>
        <v>0.16864942499999999</v>
      </c>
      <c r="AB3" s="3">
        <f t="shared" si="0"/>
        <v>0.16958970000000004</v>
      </c>
      <c r="AC3" s="3">
        <f t="shared" si="0"/>
        <v>0.17103555000000001</v>
      </c>
      <c r="AD3" s="3">
        <f t="shared" si="0"/>
        <v>0.17248140000000001</v>
      </c>
      <c r="AE3" s="3">
        <f t="shared" si="0"/>
        <v>0.17392725000000003</v>
      </c>
      <c r="AF3" s="3">
        <f t="shared" si="0"/>
        <v>0.1753731</v>
      </c>
      <c r="AG3" s="3">
        <f t="shared" si="0"/>
        <v>0.17681895</v>
      </c>
      <c r="AH3" s="3">
        <f t="shared" si="0"/>
        <v>0.17816085000000001</v>
      </c>
      <c r="AI3" s="3">
        <f t="shared" si="0"/>
        <v>0.17949802499999998</v>
      </c>
      <c r="AJ3" s="3">
        <f t="shared" si="0"/>
        <v>0.18083520000000003</v>
      </c>
      <c r="AK3" s="3">
        <f t="shared" si="0"/>
        <v>0.182172375</v>
      </c>
      <c r="AL3" s="3">
        <f t="shared" si="0"/>
        <v>0.18350955000000002</v>
      </c>
      <c r="AM3" s="3">
        <f t="shared" si="0"/>
        <v>0.1863351</v>
      </c>
      <c r="AN3" s="3">
        <f t="shared" si="0"/>
        <v>0.18926460000000001</v>
      </c>
      <c r="AO3" s="3">
        <f t="shared" si="0"/>
        <v>0.192189375</v>
      </c>
      <c r="AP3" s="3">
        <f t="shared" si="0"/>
        <v>0.19511887500000005</v>
      </c>
      <c r="AQ3" s="3">
        <f t="shared" si="0"/>
        <v>0.19804365000000002</v>
      </c>
      <c r="AR3" s="3">
        <f t="shared" si="0"/>
        <v>0.20019352500000001</v>
      </c>
      <c r="AS3" s="3">
        <f t="shared" si="0"/>
        <v>0.20228670000000001</v>
      </c>
      <c r="AT3" s="3">
        <f t="shared" si="0"/>
        <v>0.20465865000000003</v>
      </c>
      <c r="AU3" s="3">
        <f t="shared" si="0"/>
        <v>0.20709675</v>
      </c>
      <c r="AV3" s="3">
        <f t="shared" si="0"/>
        <v>0.20953012500000004</v>
      </c>
      <c r="AW3" s="3">
        <f t="shared" si="0"/>
        <v>0.20777242500000001</v>
      </c>
      <c r="AX3" s="3">
        <f t="shared" si="0"/>
        <v>0.198227925</v>
      </c>
      <c r="AY3" s="3">
        <f t="shared" si="0"/>
        <v>0.19874767500000001</v>
      </c>
      <c r="AZ3" s="3">
        <f t="shared" si="0"/>
        <v>0.199267425</v>
      </c>
      <c r="BA3" s="3">
        <f t="shared" si="0"/>
        <v>0.19978717500000001</v>
      </c>
      <c r="BB3" s="3">
        <f t="shared" si="0"/>
        <v>0.20051955000000005</v>
      </c>
      <c r="BC3" s="3">
        <f t="shared" si="0"/>
        <v>0.20127082500000001</v>
      </c>
      <c r="BD3" s="3">
        <f t="shared" si="0"/>
        <v>0.20251349999999999</v>
      </c>
      <c r="BE3" s="3">
        <f t="shared" si="0"/>
        <v>0.203869575</v>
      </c>
      <c r="BF3" s="3">
        <f t="shared" si="0"/>
        <v>0.20522565000000001</v>
      </c>
      <c r="BG3" s="3">
        <f t="shared" si="0"/>
        <v>0.20915213241176492</v>
      </c>
      <c r="BH3" s="3">
        <f t="shared" si="0"/>
        <v>0.21024208258371052</v>
      </c>
      <c r="BI3" s="3">
        <f t="shared" si="0"/>
        <v>0.2113320327556561</v>
      </c>
      <c r="BJ3" s="3">
        <f t="shared" si="0"/>
        <v>0.21242198292760167</v>
      </c>
      <c r="BK3" s="3">
        <f t="shared" si="0"/>
        <v>0.21351193309954766</v>
      </c>
      <c r="BL3" s="3">
        <f t="shared" si="0"/>
        <v>0.21460188327149327</v>
      </c>
      <c r="BM3" s="3">
        <f t="shared" si="0"/>
        <v>0.21569183344343884</v>
      </c>
      <c r="BN3" s="3">
        <f t="shared" si="0"/>
        <v>0.21678178361538486</v>
      </c>
      <c r="BO3" s="3">
        <f t="shared" si="0"/>
        <v>0.21787173378733041</v>
      </c>
      <c r="BP3" s="3">
        <f t="shared" si="0"/>
        <v>0.21896168395927601</v>
      </c>
    </row>
    <row r="4" spans="1:68" s="2" customFormat="1"/>
    <row r="5" spans="1:68" s="2" customFormat="1"/>
    <row r="6" spans="1:68" s="2" customFormat="1"/>
    <row r="7" spans="1:68" s="2" customFormat="1"/>
    <row r="8" spans="1:68" s="2" customFormat="1"/>
    <row r="9" spans="1:68" s="2" customFormat="1"/>
    <row r="10" spans="1:68" s="2" customFormat="1"/>
    <row r="11" spans="1:68" s="2" customFormat="1"/>
    <row r="12" spans="1:68" s="2" customFormat="1"/>
    <row r="13" spans="1:68" s="2" customFormat="1"/>
    <row r="14" spans="1:68" s="2" customFormat="1"/>
    <row r="15" spans="1:68" s="2" customFormat="1"/>
    <row r="16" spans="1:68" s="2" customFormat="1"/>
    <row r="17" s="2" customFormat="1"/>
    <row r="18" s="2" customFormat="1"/>
    <row r="19" s="2" customFormat="1"/>
    <row r="20" s="2" customFormat="1"/>
    <row r="21" s="2" customFormat="1"/>
    <row r="22" s="2" customFormat="1"/>
    <row r="23" s="2" customFormat="1"/>
    <row r="24" s="2" customFormat="1"/>
    <row r="25" s="2" customFormat="1"/>
    <row r="26" s="2" customFormat="1"/>
    <row r="27" s="2" customFormat="1"/>
    <row r="28" s="2" customFormat="1"/>
    <row r="29" s="2" customFormat="1"/>
    <row r="30" s="2" customFormat="1"/>
    <row r="31" s="2" customFormat="1"/>
    <row r="32" s="2" customFormat="1"/>
    <row r="33" s="2" customFormat="1"/>
    <row r="34" s="2" customFormat="1"/>
    <row r="35" s="2" customFormat="1"/>
    <row r="36" s="2" customFormat="1"/>
    <row r="37" s="2" customFormat="1"/>
    <row r="38" s="2" customFormat="1"/>
    <row r="39" s="2" customFormat="1"/>
    <row r="40" s="2" customFormat="1"/>
    <row r="41" s="2" customFormat="1"/>
    <row r="42" s="2" customFormat="1"/>
    <row r="43" s="2" customFormat="1"/>
    <row r="44" s="2" customFormat="1"/>
    <row r="45" s="2" customFormat="1"/>
    <row r="46" s="2" customFormat="1"/>
    <row r="47" s="2" customFormat="1"/>
    <row r="48" s="2" customFormat="1"/>
    <row r="49" s="2" customFormat="1"/>
    <row r="50" s="2" customFormat="1"/>
    <row r="51" s="2" customFormat="1"/>
    <row r="52" s="2" customForma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zoomScale="70" zoomScaleNormal="70" workbookViewId="0">
      <selection activeCell="D3" sqref="D3"/>
    </sheetView>
  </sheetViews>
  <sheetFormatPr defaultColWidth="9.109375" defaultRowHeight="15.6"/>
  <cols>
    <col min="1" max="2" width="9.109375" style="4"/>
    <col min="3" max="3" width="27" style="4" bestFit="1" customWidth="1"/>
    <col min="4" max="4" width="34.6640625" style="4" bestFit="1" customWidth="1"/>
    <col min="5" max="5" width="19.109375" style="4" bestFit="1" customWidth="1"/>
    <col min="6" max="16384" width="9.109375" style="4"/>
  </cols>
  <sheetData>
    <row r="1" spans="1:5">
      <c r="C1" s="5" t="s">
        <v>56</v>
      </c>
      <c r="D1" s="5"/>
      <c r="E1" s="6"/>
    </row>
    <row r="2" spans="1:5" s="7" customFormat="1">
      <c r="A2" s="7" t="s">
        <v>7</v>
      </c>
      <c r="C2" s="7" t="s">
        <v>34</v>
      </c>
      <c r="D2" s="7" t="s">
        <v>57</v>
      </c>
      <c r="E2" s="7" t="s">
        <v>9</v>
      </c>
    </row>
    <row r="3" spans="1:5">
      <c r="A3" s="4">
        <v>1960</v>
      </c>
      <c r="C3" s="8">
        <f>Xin_2014!C5</f>
        <v>0.33939000000000002</v>
      </c>
      <c r="D3" s="8">
        <f t="shared" ref="D3:D34" si="0">C3*Diesel___CNG_Efficiency_Penalty*System_Efficiency</f>
        <v>0.16036177500000001</v>
      </c>
    </row>
    <row r="4" spans="1:5">
      <c r="A4" s="4">
        <v>1961</v>
      </c>
      <c r="C4" s="8">
        <f>Xin_2014!C6</f>
        <v>0.33872000000000002</v>
      </c>
      <c r="D4" s="8">
        <f t="shared" si="0"/>
        <v>0.1600452</v>
      </c>
    </row>
    <row r="5" spans="1:5">
      <c r="A5" s="4">
        <v>1962</v>
      </c>
      <c r="C5" s="8">
        <f>Xin_2014!C7</f>
        <v>0.34021000000000001</v>
      </c>
      <c r="D5" s="8">
        <f t="shared" si="0"/>
        <v>0.16074922500000002</v>
      </c>
    </row>
    <row r="6" spans="1:5">
      <c r="A6" s="4">
        <v>1963</v>
      </c>
      <c r="C6" s="8">
        <f>Xin_2014!C8</f>
        <v>0.3417</v>
      </c>
      <c r="D6" s="8">
        <f t="shared" si="0"/>
        <v>0.16145325000000002</v>
      </c>
    </row>
    <row r="7" spans="1:5">
      <c r="A7" s="4">
        <v>1964</v>
      </c>
      <c r="C7" s="8">
        <f>Xin_2014!C9</f>
        <v>0.34320000000000001</v>
      </c>
      <c r="D7" s="8">
        <f t="shared" si="0"/>
        <v>0.162162</v>
      </c>
    </row>
    <row r="8" spans="1:5">
      <c r="A8" s="4">
        <v>1965</v>
      </c>
      <c r="C8" s="8">
        <f>Xin_2014!C10</f>
        <v>0.34469</v>
      </c>
      <c r="D8" s="8">
        <f t="shared" si="0"/>
        <v>0.16286602500000003</v>
      </c>
    </row>
    <row r="9" spans="1:5">
      <c r="A9" s="4">
        <v>1966</v>
      </c>
      <c r="C9" s="8">
        <f>Xin_2014!C11</f>
        <v>0.34515999999999997</v>
      </c>
      <c r="D9" s="8">
        <f t="shared" si="0"/>
        <v>0.16308809999999999</v>
      </c>
    </row>
    <row r="10" spans="1:5">
      <c r="A10" s="4">
        <v>1967</v>
      </c>
      <c r="C10" s="8">
        <f>Xin_2014!C12</f>
        <v>0.34555999999999998</v>
      </c>
      <c r="D10" s="8">
        <f t="shared" si="0"/>
        <v>0.16327710000000001</v>
      </c>
    </row>
    <row r="11" spans="1:5">
      <c r="A11" s="4">
        <v>1968</v>
      </c>
      <c r="C11" s="8">
        <f>Xin_2014!C13</f>
        <v>0.34597</v>
      </c>
      <c r="D11" s="8">
        <f t="shared" si="0"/>
        <v>0.16347082500000001</v>
      </c>
    </row>
    <row r="12" spans="1:5">
      <c r="A12" s="4">
        <v>1969</v>
      </c>
      <c r="C12" s="8">
        <f>Xin_2014!C14</f>
        <v>0.34637000000000001</v>
      </c>
      <c r="D12" s="8">
        <f t="shared" si="0"/>
        <v>0.16365982500000004</v>
      </c>
    </row>
    <row r="13" spans="1:5">
      <c r="A13" s="4">
        <v>1970</v>
      </c>
      <c r="C13" s="8">
        <f>Xin_2014!C15</f>
        <v>0.34677999999999998</v>
      </c>
      <c r="D13" s="8">
        <f t="shared" si="0"/>
        <v>0.16385355000000001</v>
      </c>
    </row>
    <row r="14" spans="1:5">
      <c r="A14" s="4">
        <v>1971</v>
      </c>
      <c r="C14" s="8">
        <f>Xin_2014!C16</f>
        <v>0.34719</v>
      </c>
      <c r="D14" s="8">
        <f t="shared" si="0"/>
        <v>0.16404727499999999</v>
      </c>
    </row>
    <row r="15" spans="1:5">
      <c r="A15" s="4">
        <v>1972</v>
      </c>
      <c r="C15" s="8">
        <f>Xin_2014!C17</f>
        <v>0.34759999999999996</v>
      </c>
      <c r="D15" s="8">
        <f t="shared" si="0"/>
        <v>0.16424099999999997</v>
      </c>
    </row>
    <row r="16" spans="1:5">
      <c r="A16" s="4">
        <v>1973</v>
      </c>
      <c r="C16" s="8">
        <f>Xin_2014!C18</f>
        <v>0.34802</v>
      </c>
      <c r="D16" s="8">
        <f t="shared" si="0"/>
        <v>0.16443945000000001</v>
      </c>
    </row>
    <row r="17" spans="1:4">
      <c r="A17" s="4">
        <v>1974</v>
      </c>
      <c r="C17" s="8">
        <f>Xin_2014!C19</f>
        <v>0.34843000000000002</v>
      </c>
      <c r="D17" s="8">
        <f t="shared" si="0"/>
        <v>0.16463317500000002</v>
      </c>
    </row>
    <row r="18" spans="1:4">
      <c r="A18" s="4">
        <v>1975</v>
      </c>
      <c r="C18" s="8">
        <f>Xin_2014!C20</f>
        <v>0.34895000000000004</v>
      </c>
      <c r="D18" s="8">
        <f t="shared" si="0"/>
        <v>0.16487887500000004</v>
      </c>
    </row>
    <row r="19" spans="1:4">
      <c r="A19" s="4">
        <v>1976</v>
      </c>
      <c r="C19" s="8">
        <f>Xin_2014!C21</f>
        <v>0.35094000000000003</v>
      </c>
      <c r="D19" s="8">
        <f t="shared" si="0"/>
        <v>0.16581915000000003</v>
      </c>
    </row>
    <row r="20" spans="1:4">
      <c r="A20" s="4">
        <v>1977</v>
      </c>
      <c r="C20" s="8">
        <f>Xin_2014!C22</f>
        <v>0.35293999999999998</v>
      </c>
      <c r="D20" s="8">
        <f t="shared" si="0"/>
        <v>0.16676415</v>
      </c>
    </row>
    <row r="21" spans="1:4">
      <c r="A21" s="4">
        <v>1978</v>
      </c>
      <c r="C21" s="8">
        <f>Xin_2014!C23</f>
        <v>0.35493000000000002</v>
      </c>
      <c r="D21" s="8">
        <f t="shared" si="0"/>
        <v>0.16770442500000002</v>
      </c>
    </row>
    <row r="22" spans="1:4">
      <c r="A22" s="4">
        <v>1979</v>
      </c>
      <c r="C22" s="8">
        <f>Xin_2014!C24</f>
        <v>0.35692999999999997</v>
      </c>
      <c r="D22" s="8">
        <f t="shared" si="0"/>
        <v>0.16864942499999999</v>
      </c>
    </row>
    <row r="23" spans="1:4">
      <c r="A23" s="4">
        <v>1980</v>
      </c>
      <c r="C23" s="8">
        <f>Xin_2014!C25</f>
        <v>0.35892000000000002</v>
      </c>
      <c r="D23" s="8">
        <f t="shared" si="0"/>
        <v>0.16958970000000004</v>
      </c>
    </row>
    <row r="24" spans="1:4">
      <c r="A24" s="4">
        <v>1981</v>
      </c>
      <c r="C24" s="8">
        <f>Xin_2014!C26</f>
        <v>0.36198000000000002</v>
      </c>
      <c r="D24" s="8">
        <f t="shared" si="0"/>
        <v>0.17103555000000001</v>
      </c>
    </row>
    <row r="25" spans="1:4">
      <c r="A25" s="4">
        <v>1982</v>
      </c>
      <c r="C25" s="8">
        <f>Xin_2014!C27</f>
        <v>0.36503999999999998</v>
      </c>
      <c r="D25" s="8">
        <f t="shared" si="0"/>
        <v>0.17248140000000001</v>
      </c>
    </row>
    <row r="26" spans="1:4">
      <c r="A26" s="4">
        <v>1983</v>
      </c>
      <c r="C26" s="8">
        <f>Xin_2014!C28</f>
        <v>0.36810000000000004</v>
      </c>
      <c r="D26" s="8">
        <f t="shared" si="0"/>
        <v>0.17392725000000003</v>
      </c>
    </row>
    <row r="27" spans="1:4">
      <c r="A27" s="4">
        <v>1984</v>
      </c>
      <c r="C27" s="8">
        <f>Xin_2014!C29</f>
        <v>0.37115999999999999</v>
      </c>
      <c r="D27" s="8">
        <f t="shared" si="0"/>
        <v>0.1753731</v>
      </c>
    </row>
    <row r="28" spans="1:4">
      <c r="A28" s="4">
        <v>1985</v>
      </c>
      <c r="C28" s="8">
        <f>Xin_2014!C30</f>
        <v>0.37422</v>
      </c>
      <c r="D28" s="8">
        <f t="shared" si="0"/>
        <v>0.17681895</v>
      </c>
    </row>
    <row r="29" spans="1:4">
      <c r="A29" s="4">
        <v>1986</v>
      </c>
      <c r="C29" s="8">
        <f>Xin_2014!C31</f>
        <v>0.37706000000000001</v>
      </c>
      <c r="D29" s="8">
        <f t="shared" si="0"/>
        <v>0.17816085000000001</v>
      </c>
    </row>
    <row r="30" spans="1:4">
      <c r="A30" s="4">
        <v>1987</v>
      </c>
      <c r="C30" s="8">
        <f>Xin_2014!C32</f>
        <v>0.37988999999999995</v>
      </c>
      <c r="D30" s="8">
        <f t="shared" si="0"/>
        <v>0.17949802499999998</v>
      </c>
    </row>
    <row r="31" spans="1:4">
      <c r="A31" s="4">
        <v>1988</v>
      </c>
      <c r="C31" s="8">
        <f>Xin_2014!C33</f>
        <v>0.38272</v>
      </c>
      <c r="D31" s="8">
        <f t="shared" si="0"/>
        <v>0.18083520000000003</v>
      </c>
    </row>
    <row r="32" spans="1:4">
      <c r="A32" s="4">
        <v>1989</v>
      </c>
      <c r="C32" s="8">
        <f>Xin_2014!C34</f>
        <v>0.38555</v>
      </c>
      <c r="D32" s="8">
        <f t="shared" si="0"/>
        <v>0.182172375</v>
      </c>
    </row>
    <row r="33" spans="1:4">
      <c r="A33" s="4">
        <v>1990</v>
      </c>
      <c r="C33" s="8">
        <f>Xin_2014!C35</f>
        <v>0.38838</v>
      </c>
      <c r="D33" s="8">
        <f t="shared" si="0"/>
        <v>0.18350955000000002</v>
      </c>
    </row>
    <row r="34" spans="1:4">
      <c r="A34" s="4">
        <v>1991</v>
      </c>
      <c r="C34" s="8">
        <f>Xin_2014!C36</f>
        <v>0.39435999999999999</v>
      </c>
      <c r="D34" s="8">
        <f t="shared" si="0"/>
        <v>0.1863351</v>
      </c>
    </row>
    <row r="35" spans="1:4">
      <c r="A35" s="4">
        <v>1992</v>
      </c>
      <c r="C35" s="8">
        <f>Xin_2014!C37</f>
        <v>0.40055999999999997</v>
      </c>
      <c r="D35" s="8">
        <f t="shared" ref="D35:D63" si="1">C35*Diesel___CNG_Efficiency_Penalty*System_Efficiency</f>
        <v>0.18926460000000001</v>
      </c>
    </row>
    <row r="36" spans="1:4">
      <c r="A36" s="4">
        <v>1993</v>
      </c>
      <c r="C36" s="8">
        <f>Xin_2014!C38</f>
        <v>0.40674999999999994</v>
      </c>
      <c r="D36" s="8">
        <f t="shared" si="1"/>
        <v>0.192189375</v>
      </c>
    </row>
    <row r="37" spans="1:4">
      <c r="A37" s="4">
        <v>1994</v>
      </c>
      <c r="C37" s="8">
        <f>Xin_2014!C39</f>
        <v>0.41295000000000004</v>
      </c>
      <c r="D37" s="8">
        <f t="shared" si="1"/>
        <v>0.19511887500000005</v>
      </c>
    </row>
    <row r="38" spans="1:4">
      <c r="A38" s="4">
        <v>1995</v>
      </c>
      <c r="C38" s="8">
        <f>Xin_2014!C40</f>
        <v>0.41914000000000001</v>
      </c>
      <c r="D38" s="8">
        <f t="shared" si="1"/>
        <v>0.19804365000000002</v>
      </c>
    </row>
    <row r="39" spans="1:4">
      <c r="A39" s="4">
        <v>1996</v>
      </c>
      <c r="C39" s="8">
        <f>Xin_2014!C41</f>
        <v>0.42369000000000001</v>
      </c>
      <c r="D39" s="8">
        <f t="shared" si="1"/>
        <v>0.20019352500000001</v>
      </c>
    </row>
    <row r="40" spans="1:4">
      <c r="A40" s="4">
        <v>1997</v>
      </c>
      <c r="C40" s="8">
        <f>Xin_2014!C42</f>
        <v>0.42812</v>
      </c>
      <c r="D40" s="8">
        <f t="shared" si="1"/>
        <v>0.20228670000000001</v>
      </c>
    </row>
    <row r="41" spans="1:4">
      <c r="A41" s="4">
        <v>1998</v>
      </c>
      <c r="C41" s="8">
        <f>Xin_2014!C43</f>
        <v>0.43314000000000002</v>
      </c>
      <c r="D41" s="8">
        <f t="shared" si="1"/>
        <v>0.20465865000000003</v>
      </c>
    </row>
    <row r="42" spans="1:4">
      <c r="A42" s="4">
        <v>1999</v>
      </c>
      <c r="C42" s="8">
        <f>Xin_2014!C44</f>
        <v>0.43829999999999997</v>
      </c>
      <c r="D42" s="8">
        <f t="shared" si="1"/>
        <v>0.20709675</v>
      </c>
    </row>
    <row r="43" spans="1:4">
      <c r="A43" s="4">
        <v>2000</v>
      </c>
      <c r="C43" s="8">
        <f>Xin_2014!C45</f>
        <v>0.44345000000000001</v>
      </c>
      <c r="D43" s="8">
        <f t="shared" si="1"/>
        <v>0.20953012500000004</v>
      </c>
    </row>
    <row r="44" spans="1:4">
      <c r="A44" s="4">
        <v>2001</v>
      </c>
      <c r="C44" s="8">
        <f>Xin_2014!C46</f>
        <v>0.43973000000000001</v>
      </c>
      <c r="D44" s="8">
        <f t="shared" si="1"/>
        <v>0.20777242500000001</v>
      </c>
    </row>
    <row r="45" spans="1:4">
      <c r="A45" s="4">
        <v>2002</v>
      </c>
      <c r="C45" s="8">
        <f>Xin_2014!C47</f>
        <v>0.41953000000000001</v>
      </c>
      <c r="D45" s="8">
        <f t="shared" si="1"/>
        <v>0.198227925</v>
      </c>
    </row>
    <row r="46" spans="1:4">
      <c r="A46" s="4">
        <v>2003</v>
      </c>
      <c r="C46" s="8">
        <f>Xin_2014!C48</f>
        <v>0.42063</v>
      </c>
      <c r="D46" s="8">
        <f t="shared" si="1"/>
        <v>0.19874767500000001</v>
      </c>
    </row>
    <row r="47" spans="1:4">
      <c r="A47" s="4">
        <v>2004</v>
      </c>
      <c r="C47" s="8">
        <f>Xin_2014!C49</f>
        <v>0.42172999999999999</v>
      </c>
      <c r="D47" s="8">
        <f t="shared" si="1"/>
        <v>0.199267425</v>
      </c>
    </row>
    <row r="48" spans="1:4">
      <c r="A48" s="4">
        <v>2005</v>
      </c>
      <c r="C48" s="8">
        <f>Xin_2014!C50</f>
        <v>0.42283000000000004</v>
      </c>
      <c r="D48" s="8">
        <f t="shared" si="1"/>
        <v>0.19978717500000001</v>
      </c>
    </row>
    <row r="49" spans="1:4">
      <c r="A49" s="4">
        <v>2006</v>
      </c>
      <c r="C49" s="8">
        <f>Xin_2014!C51</f>
        <v>0.42438000000000003</v>
      </c>
      <c r="D49" s="8">
        <f t="shared" si="1"/>
        <v>0.20051955000000005</v>
      </c>
    </row>
    <row r="50" spans="1:4">
      <c r="A50" s="4">
        <v>2007</v>
      </c>
      <c r="C50" s="8">
        <f>Xin_2014!C52</f>
        <v>0.42597000000000002</v>
      </c>
      <c r="D50" s="8">
        <f t="shared" si="1"/>
        <v>0.20127082500000001</v>
      </c>
    </row>
    <row r="51" spans="1:4">
      <c r="A51" s="4">
        <v>2008</v>
      </c>
      <c r="C51" s="8">
        <f>Xin_2014!C53</f>
        <v>0.42859999999999998</v>
      </c>
      <c r="D51" s="8">
        <f t="shared" si="1"/>
        <v>0.20251349999999999</v>
      </c>
    </row>
    <row r="52" spans="1:4">
      <c r="A52" s="4">
        <v>2009</v>
      </c>
      <c r="C52" s="8">
        <f>Xin_2014!C54</f>
        <v>0.43146999999999996</v>
      </c>
      <c r="D52" s="8">
        <f t="shared" si="1"/>
        <v>0.203869575</v>
      </c>
    </row>
    <row r="53" spans="1:4">
      <c r="A53" s="4">
        <v>2010</v>
      </c>
      <c r="C53" s="8">
        <f>Xin_2014!C55</f>
        <v>0.43433999999999995</v>
      </c>
      <c r="D53" s="8">
        <f t="shared" si="1"/>
        <v>0.20522565000000001</v>
      </c>
    </row>
    <row r="54" spans="1:4">
      <c r="A54" s="4">
        <v>2011</v>
      </c>
      <c r="C54" s="9">
        <f>_xlfn.FORECAST.LINEAR(A54,C$3:C$53,A$3:A$53)</f>
        <v>0.44265001568627493</v>
      </c>
      <c r="D54" s="8">
        <f t="shared" si="1"/>
        <v>0.20915213241176492</v>
      </c>
    </row>
    <row r="55" spans="1:4">
      <c r="A55" s="4">
        <v>2012</v>
      </c>
      <c r="C55" s="9">
        <f t="shared" ref="C55:C63" si="2">_xlfn.FORECAST.LINEAR(A55,C$3:C$53,A$3:A$53)</f>
        <v>0.44495678853695342</v>
      </c>
      <c r="D55" s="8">
        <f t="shared" si="1"/>
        <v>0.21024208258371052</v>
      </c>
    </row>
    <row r="56" spans="1:4">
      <c r="A56" s="4">
        <v>2013</v>
      </c>
      <c r="C56" s="9">
        <f t="shared" si="2"/>
        <v>0.4472635613876319</v>
      </c>
      <c r="D56" s="8">
        <f t="shared" si="1"/>
        <v>0.2113320327556561</v>
      </c>
    </row>
    <row r="57" spans="1:4">
      <c r="A57" s="4">
        <v>2014</v>
      </c>
      <c r="C57" s="9">
        <f t="shared" si="2"/>
        <v>0.44957033423831039</v>
      </c>
      <c r="D57" s="8">
        <f t="shared" si="1"/>
        <v>0.21242198292760167</v>
      </c>
    </row>
    <row r="58" spans="1:4">
      <c r="A58" s="4">
        <v>2015</v>
      </c>
      <c r="C58" s="9">
        <f t="shared" si="2"/>
        <v>0.45187710708898976</v>
      </c>
      <c r="D58" s="8">
        <f t="shared" si="1"/>
        <v>0.21351193309954766</v>
      </c>
    </row>
    <row r="59" spans="1:4">
      <c r="A59" s="4">
        <v>2016</v>
      </c>
      <c r="C59" s="9">
        <f t="shared" si="2"/>
        <v>0.45418387993966824</v>
      </c>
      <c r="D59" s="8">
        <f t="shared" si="1"/>
        <v>0.21460188327149327</v>
      </c>
    </row>
    <row r="60" spans="1:4">
      <c r="A60" s="4">
        <v>2017</v>
      </c>
      <c r="C60" s="9">
        <f t="shared" si="2"/>
        <v>0.45649065279034673</v>
      </c>
      <c r="D60" s="8">
        <f t="shared" si="1"/>
        <v>0.21569183344343884</v>
      </c>
    </row>
    <row r="61" spans="1:4">
      <c r="A61" s="4">
        <v>2018</v>
      </c>
      <c r="C61" s="9">
        <f t="shared" si="2"/>
        <v>0.4587974256410261</v>
      </c>
      <c r="D61" s="8">
        <f t="shared" si="1"/>
        <v>0.21678178361538486</v>
      </c>
    </row>
    <row r="62" spans="1:4">
      <c r="A62" s="4">
        <v>2019</v>
      </c>
      <c r="C62" s="9">
        <f t="shared" si="2"/>
        <v>0.46110419849170459</v>
      </c>
      <c r="D62" s="8">
        <f t="shared" si="1"/>
        <v>0.21787173378733041</v>
      </c>
    </row>
    <row r="63" spans="1:4">
      <c r="A63" s="4">
        <v>2020</v>
      </c>
      <c r="C63" s="9">
        <f t="shared" si="2"/>
        <v>0.46341097134238307</v>
      </c>
      <c r="D63" s="8">
        <f t="shared" si="1"/>
        <v>0.21896168395927601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DC9B1-7E58-4E27-9A5D-A73DBC6DFA68}">
  <sheetPr>
    <tabColor rgb="FF92D050"/>
  </sheetPr>
  <dimension ref="A1:C55"/>
  <sheetViews>
    <sheetView zoomScale="80" zoomScaleNormal="80" workbookViewId="0">
      <selection activeCell="A2" sqref="A2"/>
    </sheetView>
  </sheetViews>
  <sheetFormatPr defaultColWidth="9.109375" defaultRowHeight="13.2"/>
  <cols>
    <col min="1" max="1" width="9.109375" style="14"/>
    <col min="2" max="2" width="14.33203125" style="14" bestFit="1" customWidth="1"/>
    <col min="3" max="3" width="13.109375" style="14" bestFit="1" customWidth="1"/>
    <col min="4" max="16384" width="9.109375" style="14"/>
  </cols>
  <sheetData>
    <row r="1" spans="1:3">
      <c r="A1" s="14" t="s">
        <v>31</v>
      </c>
    </row>
    <row r="2" spans="1:3">
      <c r="A2" s="15" t="s">
        <v>32</v>
      </c>
    </row>
    <row r="4" spans="1:3">
      <c r="A4" s="16" t="s">
        <v>7</v>
      </c>
      <c r="B4" s="16" t="s">
        <v>33</v>
      </c>
      <c r="C4" s="16" t="s">
        <v>8</v>
      </c>
    </row>
    <row r="5" spans="1:3">
      <c r="A5" s="17">
        <v>1960</v>
      </c>
      <c r="B5" s="18">
        <v>33.939</v>
      </c>
      <c r="C5" s="19">
        <f>B5/100</f>
        <v>0.33939000000000002</v>
      </c>
    </row>
    <row r="6" spans="1:3">
      <c r="A6" s="17">
        <v>1961</v>
      </c>
      <c r="B6" s="18">
        <v>33.872</v>
      </c>
      <c r="C6" s="19">
        <f t="shared" ref="C6:C55" si="0">B6/100</f>
        <v>0.33872000000000002</v>
      </c>
    </row>
    <row r="7" spans="1:3">
      <c r="A7" s="17">
        <v>1962</v>
      </c>
      <c r="B7" s="18">
        <v>34.021000000000001</v>
      </c>
      <c r="C7" s="19">
        <f t="shared" si="0"/>
        <v>0.34021000000000001</v>
      </c>
    </row>
    <row r="8" spans="1:3">
      <c r="A8" s="17">
        <v>1963</v>
      </c>
      <c r="B8" s="18">
        <v>34.17</v>
      </c>
      <c r="C8" s="19">
        <f t="shared" si="0"/>
        <v>0.3417</v>
      </c>
    </row>
    <row r="9" spans="1:3">
      <c r="A9" s="17">
        <v>1964</v>
      </c>
      <c r="B9" s="18">
        <v>34.32</v>
      </c>
      <c r="C9" s="19">
        <f t="shared" si="0"/>
        <v>0.34320000000000001</v>
      </c>
    </row>
    <row r="10" spans="1:3">
      <c r="A10" s="17">
        <v>1965</v>
      </c>
      <c r="B10" s="18">
        <v>34.469000000000001</v>
      </c>
      <c r="C10" s="19">
        <f t="shared" si="0"/>
        <v>0.34469</v>
      </c>
    </row>
    <row r="11" spans="1:3">
      <c r="A11" s="17">
        <v>1966</v>
      </c>
      <c r="B11" s="18">
        <v>34.515999999999998</v>
      </c>
      <c r="C11" s="19">
        <f t="shared" si="0"/>
        <v>0.34515999999999997</v>
      </c>
    </row>
    <row r="12" spans="1:3">
      <c r="A12" s="17">
        <v>1967</v>
      </c>
      <c r="B12" s="18">
        <v>34.555999999999997</v>
      </c>
      <c r="C12" s="19">
        <f t="shared" si="0"/>
        <v>0.34555999999999998</v>
      </c>
    </row>
    <row r="13" spans="1:3">
      <c r="A13" s="17">
        <v>1968</v>
      </c>
      <c r="B13" s="18">
        <v>34.597000000000001</v>
      </c>
      <c r="C13" s="19">
        <f t="shared" si="0"/>
        <v>0.34597</v>
      </c>
    </row>
    <row r="14" spans="1:3">
      <c r="A14" s="17">
        <v>1969</v>
      </c>
      <c r="B14" s="18">
        <v>34.637</v>
      </c>
      <c r="C14" s="19">
        <f t="shared" si="0"/>
        <v>0.34637000000000001</v>
      </c>
    </row>
    <row r="15" spans="1:3">
      <c r="A15" s="17">
        <v>1970</v>
      </c>
      <c r="B15" s="18">
        <v>34.677999999999997</v>
      </c>
      <c r="C15" s="19">
        <f t="shared" si="0"/>
        <v>0.34677999999999998</v>
      </c>
    </row>
    <row r="16" spans="1:3">
      <c r="A16" s="17">
        <v>1971</v>
      </c>
      <c r="B16" s="18">
        <v>34.719000000000001</v>
      </c>
      <c r="C16" s="19">
        <f t="shared" si="0"/>
        <v>0.34719</v>
      </c>
    </row>
    <row r="17" spans="1:3">
      <c r="A17" s="17">
        <v>1972</v>
      </c>
      <c r="B17" s="18">
        <v>34.76</v>
      </c>
      <c r="C17" s="19">
        <f t="shared" si="0"/>
        <v>0.34759999999999996</v>
      </c>
    </row>
    <row r="18" spans="1:3">
      <c r="A18" s="17">
        <v>1973</v>
      </c>
      <c r="B18" s="18">
        <v>34.802</v>
      </c>
      <c r="C18" s="19">
        <f t="shared" si="0"/>
        <v>0.34802</v>
      </c>
    </row>
    <row r="19" spans="1:3">
      <c r="A19" s="17">
        <v>1974</v>
      </c>
      <c r="B19" s="18">
        <v>34.843000000000004</v>
      </c>
      <c r="C19" s="19">
        <f t="shared" si="0"/>
        <v>0.34843000000000002</v>
      </c>
    </row>
    <row r="20" spans="1:3">
      <c r="A20" s="17">
        <v>1975</v>
      </c>
      <c r="B20" s="18">
        <v>34.895000000000003</v>
      </c>
      <c r="C20" s="19">
        <f t="shared" si="0"/>
        <v>0.34895000000000004</v>
      </c>
    </row>
    <row r="21" spans="1:3">
      <c r="A21" s="17">
        <v>1976</v>
      </c>
      <c r="B21" s="18">
        <v>35.094000000000001</v>
      </c>
      <c r="C21" s="19">
        <f t="shared" si="0"/>
        <v>0.35094000000000003</v>
      </c>
    </row>
    <row r="22" spans="1:3">
      <c r="A22" s="17">
        <v>1977</v>
      </c>
      <c r="B22" s="18">
        <v>35.293999999999997</v>
      </c>
      <c r="C22" s="19">
        <f t="shared" si="0"/>
        <v>0.35293999999999998</v>
      </c>
    </row>
    <row r="23" spans="1:3">
      <c r="A23" s="17">
        <v>1978</v>
      </c>
      <c r="B23" s="18">
        <v>35.493000000000002</v>
      </c>
      <c r="C23" s="19">
        <f t="shared" si="0"/>
        <v>0.35493000000000002</v>
      </c>
    </row>
    <row r="24" spans="1:3">
      <c r="A24" s="17">
        <v>1979</v>
      </c>
      <c r="B24" s="18">
        <v>35.692999999999998</v>
      </c>
      <c r="C24" s="19">
        <f t="shared" si="0"/>
        <v>0.35692999999999997</v>
      </c>
    </row>
    <row r="25" spans="1:3">
      <c r="A25" s="17">
        <v>1980</v>
      </c>
      <c r="B25" s="18">
        <v>35.892000000000003</v>
      </c>
      <c r="C25" s="19">
        <f t="shared" si="0"/>
        <v>0.35892000000000002</v>
      </c>
    </row>
    <row r="26" spans="1:3">
      <c r="A26" s="17">
        <v>1981</v>
      </c>
      <c r="B26" s="18">
        <v>36.198</v>
      </c>
      <c r="C26" s="19">
        <f t="shared" si="0"/>
        <v>0.36198000000000002</v>
      </c>
    </row>
    <row r="27" spans="1:3">
      <c r="A27" s="17">
        <v>1982</v>
      </c>
      <c r="B27" s="18">
        <v>36.503999999999998</v>
      </c>
      <c r="C27" s="19">
        <f t="shared" si="0"/>
        <v>0.36503999999999998</v>
      </c>
    </row>
    <row r="28" spans="1:3">
      <c r="A28" s="17">
        <v>1983</v>
      </c>
      <c r="B28" s="18">
        <v>36.81</v>
      </c>
      <c r="C28" s="19">
        <f t="shared" si="0"/>
        <v>0.36810000000000004</v>
      </c>
    </row>
    <row r="29" spans="1:3">
      <c r="A29" s="17">
        <v>1984</v>
      </c>
      <c r="B29" s="18">
        <v>37.116</v>
      </c>
      <c r="C29" s="19">
        <f t="shared" si="0"/>
        <v>0.37115999999999999</v>
      </c>
    </row>
    <row r="30" spans="1:3">
      <c r="A30" s="17">
        <v>1985</v>
      </c>
      <c r="B30" s="18">
        <v>37.421999999999997</v>
      </c>
      <c r="C30" s="19">
        <f t="shared" si="0"/>
        <v>0.37422</v>
      </c>
    </row>
    <row r="31" spans="1:3">
      <c r="A31" s="17">
        <v>1986</v>
      </c>
      <c r="B31" s="18">
        <v>37.706000000000003</v>
      </c>
      <c r="C31" s="19">
        <f t="shared" si="0"/>
        <v>0.37706000000000001</v>
      </c>
    </row>
    <row r="32" spans="1:3">
      <c r="A32" s="17">
        <v>1987</v>
      </c>
      <c r="B32" s="18">
        <v>37.988999999999997</v>
      </c>
      <c r="C32" s="19">
        <f t="shared" si="0"/>
        <v>0.37988999999999995</v>
      </c>
    </row>
    <row r="33" spans="1:3">
      <c r="A33" s="17">
        <v>1988</v>
      </c>
      <c r="B33" s="18">
        <v>38.271999999999998</v>
      </c>
      <c r="C33" s="19">
        <f t="shared" si="0"/>
        <v>0.38272</v>
      </c>
    </row>
    <row r="34" spans="1:3">
      <c r="A34" s="17">
        <v>1989</v>
      </c>
      <c r="B34" s="18">
        <v>38.555</v>
      </c>
      <c r="C34" s="19">
        <f t="shared" si="0"/>
        <v>0.38555</v>
      </c>
    </row>
    <row r="35" spans="1:3">
      <c r="A35" s="17">
        <v>1990</v>
      </c>
      <c r="B35" s="18">
        <v>38.838000000000001</v>
      </c>
      <c r="C35" s="19">
        <f t="shared" si="0"/>
        <v>0.38838</v>
      </c>
    </row>
    <row r="36" spans="1:3">
      <c r="A36" s="17">
        <v>1991</v>
      </c>
      <c r="B36" s="18">
        <v>39.436</v>
      </c>
      <c r="C36" s="19">
        <f t="shared" si="0"/>
        <v>0.39435999999999999</v>
      </c>
    </row>
    <row r="37" spans="1:3">
      <c r="A37" s="17">
        <v>1992</v>
      </c>
      <c r="B37" s="18">
        <v>40.055999999999997</v>
      </c>
      <c r="C37" s="19">
        <f t="shared" si="0"/>
        <v>0.40055999999999997</v>
      </c>
    </row>
    <row r="38" spans="1:3">
      <c r="A38" s="17">
        <v>1993</v>
      </c>
      <c r="B38" s="18">
        <v>40.674999999999997</v>
      </c>
      <c r="C38" s="19">
        <f t="shared" si="0"/>
        <v>0.40674999999999994</v>
      </c>
    </row>
    <row r="39" spans="1:3">
      <c r="A39" s="17">
        <v>1994</v>
      </c>
      <c r="B39" s="18">
        <v>41.295000000000002</v>
      </c>
      <c r="C39" s="19">
        <f t="shared" si="0"/>
        <v>0.41295000000000004</v>
      </c>
    </row>
    <row r="40" spans="1:3">
      <c r="A40" s="17">
        <v>1995</v>
      </c>
      <c r="B40" s="18">
        <v>41.914000000000001</v>
      </c>
      <c r="C40" s="19">
        <f t="shared" si="0"/>
        <v>0.41914000000000001</v>
      </c>
    </row>
    <row r="41" spans="1:3">
      <c r="A41" s="17">
        <v>1996</v>
      </c>
      <c r="B41" s="18">
        <v>42.369</v>
      </c>
      <c r="C41" s="19">
        <f t="shared" si="0"/>
        <v>0.42369000000000001</v>
      </c>
    </row>
    <row r="42" spans="1:3">
      <c r="A42" s="17">
        <v>1997</v>
      </c>
      <c r="B42" s="18">
        <v>42.811999999999998</v>
      </c>
      <c r="C42" s="19">
        <f t="shared" si="0"/>
        <v>0.42812</v>
      </c>
    </row>
    <row r="43" spans="1:3">
      <c r="A43" s="17">
        <v>1998</v>
      </c>
      <c r="B43" s="18">
        <v>43.314</v>
      </c>
      <c r="C43" s="19">
        <f t="shared" si="0"/>
        <v>0.43314000000000002</v>
      </c>
    </row>
    <row r="44" spans="1:3">
      <c r="A44" s="17">
        <v>1999</v>
      </c>
      <c r="B44" s="18">
        <v>43.83</v>
      </c>
      <c r="C44" s="19">
        <f t="shared" si="0"/>
        <v>0.43829999999999997</v>
      </c>
    </row>
    <row r="45" spans="1:3">
      <c r="A45" s="17">
        <v>2000</v>
      </c>
      <c r="B45" s="18">
        <v>44.344999999999999</v>
      </c>
      <c r="C45" s="19">
        <f t="shared" si="0"/>
        <v>0.44345000000000001</v>
      </c>
    </row>
    <row r="46" spans="1:3">
      <c r="A46" s="17">
        <v>2001</v>
      </c>
      <c r="B46" s="18">
        <v>43.972999999999999</v>
      </c>
      <c r="C46" s="19">
        <f t="shared" si="0"/>
        <v>0.43973000000000001</v>
      </c>
    </row>
    <row r="47" spans="1:3">
      <c r="A47" s="17">
        <v>2002</v>
      </c>
      <c r="B47" s="18">
        <v>41.953000000000003</v>
      </c>
      <c r="C47" s="19">
        <f t="shared" si="0"/>
        <v>0.41953000000000001</v>
      </c>
    </row>
    <row r="48" spans="1:3">
      <c r="A48" s="17">
        <v>2003</v>
      </c>
      <c r="B48" s="18">
        <v>42.063000000000002</v>
      </c>
      <c r="C48" s="19">
        <f t="shared" si="0"/>
        <v>0.42063</v>
      </c>
    </row>
    <row r="49" spans="1:3">
      <c r="A49" s="17">
        <v>2004</v>
      </c>
      <c r="B49" s="18">
        <v>42.173000000000002</v>
      </c>
      <c r="C49" s="19">
        <f t="shared" si="0"/>
        <v>0.42172999999999999</v>
      </c>
    </row>
    <row r="50" spans="1:3">
      <c r="A50" s="17">
        <v>2005</v>
      </c>
      <c r="B50" s="18">
        <v>42.283000000000001</v>
      </c>
      <c r="C50" s="19">
        <f t="shared" si="0"/>
        <v>0.42283000000000004</v>
      </c>
    </row>
    <row r="51" spans="1:3">
      <c r="A51" s="17">
        <v>2006</v>
      </c>
      <c r="B51" s="18">
        <v>42.438000000000002</v>
      </c>
      <c r="C51" s="19">
        <f t="shared" si="0"/>
        <v>0.42438000000000003</v>
      </c>
    </row>
    <row r="52" spans="1:3">
      <c r="A52" s="17">
        <v>2007</v>
      </c>
      <c r="B52" s="18">
        <v>42.597000000000001</v>
      </c>
      <c r="C52" s="19">
        <f t="shared" si="0"/>
        <v>0.42597000000000002</v>
      </c>
    </row>
    <row r="53" spans="1:3">
      <c r="A53" s="17">
        <v>2008</v>
      </c>
      <c r="B53" s="18">
        <v>42.86</v>
      </c>
      <c r="C53" s="19">
        <f t="shared" si="0"/>
        <v>0.42859999999999998</v>
      </c>
    </row>
    <row r="54" spans="1:3">
      <c r="A54" s="17">
        <v>2009</v>
      </c>
      <c r="B54" s="18">
        <v>43.146999999999998</v>
      </c>
      <c r="C54" s="19">
        <f t="shared" si="0"/>
        <v>0.43146999999999996</v>
      </c>
    </row>
    <row r="55" spans="1:3">
      <c r="A55" s="17">
        <v>2010</v>
      </c>
      <c r="B55" s="18">
        <v>43.433999999999997</v>
      </c>
      <c r="C55" s="19">
        <f t="shared" si="0"/>
        <v>0.43433999999999995</v>
      </c>
    </row>
  </sheetData>
  <hyperlinks>
    <hyperlink ref="A2" r:id="rId1" xr:uid="{6736ADAA-3BD8-46FB-95CF-146D13F91616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A0BFA-8B05-4E31-AE54-6544DF96AB71}">
  <sheetPr>
    <tabColor rgb="FF92D050"/>
  </sheetPr>
  <dimension ref="A1:A6"/>
  <sheetViews>
    <sheetView zoomScale="80" zoomScaleNormal="80" workbookViewId="0">
      <selection activeCell="B28" sqref="B28"/>
    </sheetView>
  </sheetViews>
  <sheetFormatPr defaultRowHeight="14.4"/>
  <cols>
    <col min="1" max="1" width="32.6640625" customWidth="1"/>
  </cols>
  <sheetData>
    <row r="1" spans="1:1">
      <c r="A1" t="s">
        <v>47</v>
      </c>
    </row>
    <row r="2" spans="1:1">
      <c r="A2" s="20" t="s">
        <v>35</v>
      </c>
    </row>
    <row r="5" spans="1:1">
      <c r="A5" s="13" t="s">
        <v>55</v>
      </c>
    </row>
    <row r="6" spans="1:1">
      <c r="A6" s="2">
        <v>0.9</v>
      </c>
    </row>
  </sheetData>
  <hyperlinks>
    <hyperlink ref="A2" r:id="rId1" xr:uid="{0A2D0F3D-653F-471A-AF29-DD0965B3B4A4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BD184-0DF2-44F1-B812-4C7A101455A1}">
  <sheetPr>
    <tabColor rgb="FF92D050"/>
  </sheetPr>
  <dimension ref="A1:C7"/>
  <sheetViews>
    <sheetView zoomScale="80" zoomScaleNormal="80" workbookViewId="0">
      <selection activeCell="C32" sqref="C32"/>
    </sheetView>
  </sheetViews>
  <sheetFormatPr defaultRowHeight="14.4"/>
  <cols>
    <col min="1" max="1" width="26.109375" customWidth="1"/>
    <col min="2" max="2" width="15.6640625" customWidth="1"/>
    <col min="3" max="3" width="20.109375" customWidth="1"/>
  </cols>
  <sheetData>
    <row r="1" spans="1:3">
      <c r="A1" t="s">
        <v>26</v>
      </c>
    </row>
    <row r="4" spans="1:3">
      <c r="A4" s="13" t="s">
        <v>1</v>
      </c>
      <c r="B4" s="13" t="s">
        <v>20</v>
      </c>
      <c r="C4" s="13" t="s">
        <v>29</v>
      </c>
    </row>
    <row r="5" spans="1:3">
      <c r="A5" s="2" t="s">
        <v>28</v>
      </c>
      <c r="B5" s="3">
        <f>((45+60)/2)*0.01</f>
        <v>0.52500000000000002</v>
      </c>
      <c r="C5" s="2" t="s">
        <v>30</v>
      </c>
    </row>
    <row r="6" spans="1:3">
      <c r="A6" s="2"/>
      <c r="B6" s="2"/>
      <c r="C6" s="2"/>
    </row>
    <row r="7" spans="1:3">
      <c r="A7" s="2"/>
      <c r="B7" s="2"/>
      <c r="C7" s="2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9AEFE-129F-4A78-BBCC-C28F1FAC1AA8}">
  <dimension ref="A1:C9"/>
  <sheetViews>
    <sheetView zoomScale="80" zoomScaleNormal="80" workbookViewId="0">
      <selection activeCell="B20" sqref="B20"/>
    </sheetView>
  </sheetViews>
  <sheetFormatPr defaultRowHeight="14.4"/>
  <cols>
    <col min="1" max="1" width="24" customWidth="1"/>
    <col min="2" max="2" width="12.44140625" customWidth="1"/>
    <col min="3" max="3" width="20" bestFit="1" customWidth="1"/>
  </cols>
  <sheetData>
    <row r="1" spans="1:3">
      <c r="A1" t="s">
        <v>15</v>
      </c>
    </row>
    <row r="4" spans="1:3">
      <c r="A4" s="13" t="s">
        <v>1</v>
      </c>
      <c r="B4" s="13" t="s">
        <v>20</v>
      </c>
      <c r="C4" s="13" t="s">
        <v>29</v>
      </c>
    </row>
    <row r="5" spans="1:3">
      <c r="A5" s="2" t="s">
        <v>17</v>
      </c>
      <c r="B5" s="2"/>
      <c r="C5" s="2"/>
    </row>
    <row r="6" spans="1:3">
      <c r="A6" s="2" t="s">
        <v>18</v>
      </c>
      <c r="B6" s="2"/>
      <c r="C6" s="2"/>
    </row>
    <row r="7" spans="1:3">
      <c r="A7" s="2" t="s">
        <v>21</v>
      </c>
      <c r="B7" s="3">
        <v>0.42</v>
      </c>
      <c r="C7" s="2" t="s">
        <v>30</v>
      </c>
    </row>
    <row r="8" spans="1:3">
      <c r="A8" s="2" t="s">
        <v>19</v>
      </c>
      <c r="B8" s="12"/>
      <c r="C8" s="12"/>
    </row>
    <row r="9" spans="1:3">
      <c r="A9" s="12" t="s">
        <v>16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A7145-E7BF-48F6-94D8-8872C43727E8}">
  <dimension ref="A1"/>
  <sheetViews>
    <sheetView workbookViewId="0">
      <selection activeCell="N39" sqref="N39"/>
    </sheetView>
  </sheetViews>
  <sheetFormatPr defaultRowHeight="14.4"/>
  <sheetData>
    <row r="1" spans="1:1">
      <c r="A1" t="s">
        <v>27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2040-8F7F-417D-8139-8B8498CC1802}">
  <dimension ref="A1:A2"/>
  <sheetViews>
    <sheetView workbookViewId="0">
      <selection activeCell="A3" sqref="A3"/>
    </sheetView>
  </sheetViews>
  <sheetFormatPr defaultRowHeight="14.4"/>
  <sheetData>
    <row r="1" spans="1:1">
      <c r="A1" t="s">
        <v>36</v>
      </c>
    </row>
    <row r="2" spans="1:1">
      <c r="A2" s="20" t="s">
        <v>37</v>
      </c>
    </row>
  </sheetData>
  <hyperlinks>
    <hyperlink ref="A2" r:id="rId1" xr:uid="{94A335B9-2AB5-456B-970C-DE62AA1AE27D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REFS</vt:lpstr>
      <vt:lpstr>FIN_ETA</vt:lpstr>
      <vt:lpstr>Calcs</vt:lpstr>
      <vt:lpstr>Xin_2014</vt:lpstr>
      <vt:lpstr>Chala_2018</vt:lpstr>
      <vt:lpstr>Hilali_2018</vt:lpstr>
      <vt:lpstr>Khan_2009</vt:lpstr>
      <vt:lpstr>SLB</vt:lpstr>
      <vt:lpstr>Taylor_1916</vt:lpstr>
      <vt:lpstr>Diesel___CNG_Efficiency_Penalty</vt:lpstr>
      <vt:lpstr>System_Efficiency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2022-07-07T06:43:41Z</dcterms:modified>
</cp:coreProperties>
</file>