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1F0309D-BA24-42AE-B5DB-C3AFD1F7B1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FS" sheetId="13" r:id="rId1"/>
    <sheet name="FIN_ETA" sheetId="2" r:id="rId2"/>
    <sheet name="Calcs" sheetId="6" r:id="rId3"/>
    <sheet name="Palmer_2013" sheetId="7" r:id="rId4"/>
    <sheet name="Weiss_2008" sheetId="11" r:id="rId5"/>
    <sheet name="EnergyStar_2021" sheetId="10" r:id="rId6"/>
    <sheet name="Schipper_1991" sheetId="4" r:id="rId7"/>
    <sheet name="ECUK_2017" sheetId="5" r:id="rId8"/>
    <sheet name="Paoli_2020" sheetId="9" r:id="rId9"/>
    <sheet name="Ayres_2005" sheetId="8" r:id="rId10"/>
    <sheet name="PB COMMENTS" sheetId="12" r:id="rId11"/>
  </sheets>
  <definedNames>
    <definedName name="_xlnm.Print_Area" localSheetId="7">ECUK_2017!$A$1:$U$24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11" l="1"/>
  <c r="J25" i="6" l="1"/>
  <c r="B37" i="11" l="1"/>
  <c r="J26" i="6" s="1"/>
  <c r="B38" i="11"/>
  <c r="J27" i="6" s="1"/>
  <c r="J8" i="6" s="1"/>
  <c r="B39" i="11"/>
  <c r="J28" i="6" s="1"/>
  <c r="J14" i="6" s="1"/>
  <c r="B40" i="11"/>
  <c r="J29" i="6" s="1"/>
  <c r="B41" i="11"/>
  <c r="J30" i="6" s="1"/>
  <c r="B42" i="11"/>
  <c r="J31" i="6" s="1"/>
  <c r="B43" i="11"/>
  <c r="J32" i="6" s="1"/>
  <c r="B44" i="11"/>
  <c r="J33" i="6" s="1"/>
  <c r="B45" i="11"/>
  <c r="J34" i="6" s="1"/>
  <c r="B46" i="11"/>
  <c r="J35" i="6" s="1"/>
  <c r="B47" i="11"/>
  <c r="J36" i="6" s="1"/>
  <c r="B48" i="11"/>
  <c r="J37" i="6" s="1"/>
  <c r="B49" i="11"/>
  <c r="J38" i="6" s="1"/>
  <c r="B50" i="11"/>
  <c r="J39" i="6" s="1"/>
  <c r="B51" i="11"/>
  <c r="J40" i="6" s="1"/>
  <c r="B52" i="11"/>
  <c r="J41" i="6" s="1"/>
  <c r="B53" i="11"/>
  <c r="J42" i="6" s="1"/>
  <c r="B54" i="11"/>
  <c r="J43" i="6" s="1"/>
  <c r="B55" i="11"/>
  <c r="J44" i="6" s="1"/>
  <c r="B56" i="11"/>
  <c r="J45" i="6" s="1"/>
  <c r="B57" i="11"/>
  <c r="J46" i="6" s="1"/>
  <c r="B58" i="11"/>
  <c r="J47" i="6" s="1"/>
  <c r="B59" i="11"/>
  <c r="J48" i="6" s="1"/>
  <c r="B60" i="11"/>
  <c r="J49" i="6" s="1"/>
  <c r="B61" i="11"/>
  <c r="J50" i="6" s="1"/>
  <c r="J15" i="6" l="1"/>
  <c r="J23" i="6"/>
  <c r="J54" i="6"/>
  <c r="J62" i="6"/>
  <c r="J51" i="6"/>
  <c r="J55" i="6"/>
  <c r="J63" i="6"/>
  <c r="J59" i="6"/>
  <c r="J53" i="6"/>
  <c r="J61" i="6"/>
  <c r="J56" i="6"/>
  <c r="J64" i="6"/>
  <c r="J57" i="6"/>
  <c r="J58" i="6"/>
  <c r="J52" i="6"/>
  <c r="J60" i="6"/>
  <c r="J17" i="6"/>
  <c r="J9" i="6"/>
  <c r="J10" i="6"/>
  <c r="J18" i="6"/>
  <c r="J4" i="6"/>
  <c r="J6" i="6"/>
  <c r="J20" i="6"/>
  <c r="J7" i="6"/>
  <c r="J16" i="6"/>
  <c r="J13" i="6"/>
  <c r="J21" i="6"/>
  <c r="J24" i="6"/>
  <c r="J5" i="6"/>
  <c r="J12" i="6"/>
  <c r="J19" i="6"/>
  <c r="J22" i="6"/>
  <c r="J11" i="6"/>
  <c r="F64" i="6"/>
  <c r="L19" i="9"/>
  <c r="B54" i="6"/>
  <c r="B55" i="6"/>
  <c r="B56" i="6"/>
  <c r="B57" i="6"/>
  <c r="B58" i="6"/>
  <c r="B59" i="6"/>
  <c r="B60" i="6"/>
  <c r="B61" i="6"/>
  <c r="B62" i="6"/>
  <c r="B63" i="6"/>
  <c r="B64" i="6"/>
  <c r="B53" i="6"/>
  <c r="H5" i="12" l="1" a="1"/>
  <c r="H4" i="2" a="1"/>
  <c r="H4" i="2" l="1"/>
  <c r="BA4" i="2"/>
  <c r="BB4" i="2"/>
  <c r="BH4" i="2"/>
  <c r="AY4" i="2"/>
  <c r="AX4" i="2"/>
  <c r="AW4" i="2"/>
  <c r="AV4" i="2"/>
  <c r="W4" i="2"/>
  <c r="BK4" i="2"/>
  <c r="AS4" i="2"/>
  <c r="AB4" i="2"/>
  <c r="S4" i="2"/>
  <c r="R4" i="2"/>
  <c r="Q4" i="2"/>
  <c r="P4" i="2"/>
  <c r="AL4" i="2"/>
  <c r="AE4" i="2"/>
  <c r="M4" i="2"/>
  <c r="BO4" i="2"/>
  <c r="BN4" i="2"/>
  <c r="BM4" i="2"/>
  <c r="BL4" i="2"/>
  <c r="N4" i="2"/>
  <c r="AK4" i="2"/>
  <c r="AT4" i="2"/>
  <c r="AZ4" i="2"/>
  <c r="AQ4" i="2"/>
  <c r="AP4" i="2"/>
  <c r="AO4" i="2"/>
  <c r="AN4" i="2"/>
  <c r="AM4" i="2"/>
  <c r="L4" i="2"/>
  <c r="BI4" i="2"/>
  <c r="AJ4" i="2"/>
  <c r="AA4" i="2"/>
  <c r="Z4" i="2"/>
  <c r="Y4" i="2"/>
  <c r="X4" i="2"/>
  <c r="V4" i="2"/>
  <c r="O4" i="2"/>
  <c r="BP4" i="2"/>
  <c r="BG4" i="2"/>
  <c r="BF4" i="2"/>
  <c r="BE4" i="2"/>
  <c r="BD4" i="2"/>
  <c r="BC4" i="2"/>
  <c r="U4" i="2"/>
  <c r="AD4" i="2"/>
  <c r="AR4" i="2"/>
  <c r="AI4" i="2"/>
  <c r="AH4" i="2"/>
  <c r="AG4" i="2"/>
  <c r="AF4" i="2"/>
  <c r="BJ4" i="2"/>
  <c r="AU4" i="2"/>
  <c r="AC4" i="2"/>
  <c r="T4" i="2"/>
  <c r="K4" i="2"/>
  <c r="J4" i="2"/>
  <c r="I4" i="2"/>
  <c r="H5" i="12"/>
  <c r="AU5" i="12"/>
  <c r="AT5" i="12"/>
  <c r="AS5" i="12"/>
  <c r="AJ5" i="12"/>
  <c r="AA5" i="12"/>
  <c r="Z5" i="12"/>
  <c r="Y5" i="12"/>
  <c r="AN5" i="12"/>
  <c r="M5" i="12"/>
  <c r="BN5" i="12"/>
  <c r="P5" i="12"/>
  <c r="N5" i="12"/>
  <c r="BF5" i="12"/>
  <c r="BP5" i="12"/>
  <c r="AY5" i="12"/>
  <c r="AW5" i="12"/>
  <c r="BL5" i="12"/>
  <c r="W5" i="12"/>
  <c r="AL5" i="12"/>
  <c r="AC5" i="12"/>
  <c r="AB5" i="12"/>
  <c r="S5" i="12"/>
  <c r="R5" i="12"/>
  <c r="Q5" i="12"/>
  <c r="AF5" i="12"/>
  <c r="V5" i="12"/>
  <c r="BM5" i="12"/>
  <c r="T5" i="12"/>
  <c r="BE5" i="12"/>
  <c r="BB5" i="12"/>
  <c r="AD5" i="12"/>
  <c r="U5" i="12"/>
  <c r="L5" i="12"/>
  <c r="K5" i="12"/>
  <c r="J5" i="12"/>
  <c r="I5" i="12"/>
  <c r="X5" i="12"/>
  <c r="AK5" i="12"/>
  <c r="BO5" i="12"/>
  <c r="BC5" i="12"/>
  <c r="BK5" i="12"/>
  <c r="BG5" i="12"/>
  <c r="AE5" i="12"/>
  <c r="AM5" i="12"/>
  <c r="BH5" i="12"/>
  <c r="AX5" i="12"/>
  <c r="O5" i="12"/>
  <c r="BI5" i="12"/>
  <c r="AZ5" i="12"/>
  <c r="AQ5" i="12"/>
  <c r="AP5" i="12"/>
  <c r="AO5" i="12"/>
  <c r="BD5" i="12"/>
  <c r="BJ5" i="12"/>
  <c r="BA5" i="12"/>
  <c r="AR5" i="12"/>
  <c r="AI5" i="12"/>
  <c r="AH5" i="12"/>
  <c r="AG5" i="12"/>
  <c r="AV5" i="12"/>
  <c r="F14" i="6"/>
  <c r="F53" i="6" l="1"/>
  <c r="F54" i="6"/>
  <c r="F55" i="6"/>
  <c r="F56" i="6" s="1"/>
  <c r="F52" i="6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7" i="6" l="1"/>
  <c r="F58" i="6" s="1"/>
  <c r="F59" i="6" s="1"/>
  <c r="F60" i="6" s="1"/>
  <c r="F61" i="6" s="1"/>
  <c r="F62" i="6" s="1"/>
  <c r="F63" i="6" s="1"/>
  <c r="F10" i="6"/>
  <c r="F6" i="6"/>
  <c r="F13" i="6"/>
  <c r="F11" i="6"/>
  <c r="F5" i="6"/>
  <c r="F9" i="6"/>
  <c r="F12" i="6"/>
  <c r="F7" i="6"/>
  <c r="F8" i="6"/>
  <c r="F4" i="6"/>
  <c r="H78" i="4"/>
  <c r="H77" i="4"/>
  <c r="H76" i="4"/>
  <c r="L75" i="4"/>
  <c r="H75" i="4"/>
  <c r="L74" i="4"/>
  <c r="H74" i="4"/>
  <c r="L73" i="4"/>
  <c r="H73" i="4"/>
  <c r="L72" i="4"/>
  <c r="H72" i="4"/>
  <c r="L71" i="4"/>
  <c r="H71" i="4"/>
  <c r="L70" i="4"/>
  <c r="H70" i="4"/>
  <c r="L69" i="4"/>
  <c r="H69" i="4"/>
  <c r="L68" i="4"/>
  <c r="H68" i="4"/>
  <c r="L67" i="4"/>
  <c r="H67" i="4"/>
  <c r="L66" i="4"/>
  <c r="H66" i="4"/>
  <c r="L65" i="4"/>
  <c r="H65" i="4"/>
  <c r="L64" i="4"/>
  <c r="H64" i="4"/>
  <c r="L63" i="4"/>
  <c r="H63" i="4"/>
  <c r="J61" i="4"/>
  <c r="F61" i="4"/>
  <c r="L59" i="4"/>
  <c r="L58" i="4"/>
  <c r="L57" i="4"/>
  <c r="L56" i="4"/>
  <c r="H56" i="4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L55" i="4"/>
  <c r="H55" i="4"/>
  <c r="B27" i="6" s="1"/>
  <c r="L54" i="4"/>
  <c r="H54" i="4"/>
  <c r="B26" i="6" s="1"/>
  <c r="L53" i="4"/>
  <c r="H53" i="4"/>
  <c r="B25" i="6" s="1"/>
  <c r="L52" i="4"/>
  <c r="H52" i="4"/>
  <c r="B24" i="6" s="1"/>
  <c r="L51" i="4"/>
  <c r="H51" i="4"/>
  <c r="B23" i="6" s="1"/>
  <c r="L50" i="4"/>
  <c r="H50" i="4"/>
  <c r="B22" i="6" s="1"/>
  <c r="L49" i="4"/>
  <c r="H49" i="4"/>
  <c r="B21" i="6" s="1"/>
  <c r="L48" i="4"/>
  <c r="H48" i="4"/>
  <c r="B20" i="6" s="1"/>
  <c r="L47" i="4"/>
  <c r="H47" i="4"/>
  <c r="B19" i="6" s="1"/>
  <c r="L46" i="4"/>
  <c r="H46" i="4"/>
  <c r="B18" i="6" s="1"/>
  <c r="B4" i="6" s="1"/>
  <c r="L45" i="4"/>
  <c r="H45" i="4"/>
  <c r="B17" i="6" s="1"/>
  <c r="L44" i="4"/>
  <c r="H44" i="4"/>
  <c r="B16" i="6" s="1"/>
  <c r="B13" i="6" s="1"/>
  <c r="J42" i="4"/>
  <c r="F42" i="4"/>
  <c r="L40" i="4"/>
  <c r="H40" i="4"/>
  <c r="L39" i="4"/>
  <c r="H39" i="4"/>
  <c r="L38" i="4"/>
  <c r="H38" i="4"/>
  <c r="L37" i="4"/>
  <c r="H37" i="4"/>
  <c r="L36" i="4"/>
  <c r="H36" i="4"/>
  <c r="L35" i="4"/>
  <c r="H35" i="4"/>
  <c r="L34" i="4"/>
  <c r="H34" i="4"/>
  <c r="L33" i="4"/>
  <c r="H33" i="4"/>
  <c r="L32" i="4"/>
  <c r="H32" i="4"/>
  <c r="L31" i="4"/>
  <c r="H31" i="4"/>
  <c r="L30" i="4"/>
  <c r="H30" i="4"/>
  <c r="L29" i="4"/>
  <c r="H29" i="4"/>
  <c r="L28" i="4"/>
  <c r="H28" i="4"/>
  <c r="L27" i="4"/>
  <c r="H27" i="4"/>
  <c r="L26" i="4"/>
  <c r="H26" i="4"/>
  <c r="L25" i="4"/>
  <c r="H25" i="4"/>
  <c r="J23" i="4"/>
  <c r="F23" i="4"/>
  <c r="L21" i="4"/>
  <c r="H21" i="4"/>
  <c r="L20" i="4"/>
  <c r="H20" i="4"/>
  <c r="L19" i="4"/>
  <c r="H19" i="4"/>
  <c r="L18" i="4"/>
  <c r="H18" i="4"/>
  <c r="L17" i="4"/>
  <c r="H17" i="4"/>
  <c r="L16" i="4"/>
  <c r="H16" i="4"/>
  <c r="L15" i="4"/>
  <c r="H15" i="4"/>
  <c r="L14" i="4"/>
  <c r="H14" i="4"/>
  <c r="L13" i="4"/>
  <c r="H13" i="4"/>
  <c r="L12" i="4"/>
  <c r="H12" i="4"/>
  <c r="L11" i="4"/>
  <c r="H11" i="4"/>
  <c r="L10" i="4"/>
  <c r="H10" i="4"/>
  <c r="L9" i="4"/>
  <c r="H9" i="4"/>
  <c r="L8" i="4"/>
  <c r="H8" i="4"/>
  <c r="L7" i="4"/>
  <c r="H7" i="4"/>
  <c r="L6" i="4"/>
  <c r="H6" i="4"/>
  <c r="J4" i="4"/>
  <c r="F4" i="4"/>
  <c r="B11" i="6" l="1"/>
  <c r="B9" i="6"/>
  <c r="H4" i="12" a="1"/>
  <c r="B5" i="6"/>
  <c r="H3" i="12" s="1" a="1"/>
  <c r="B10" i="6"/>
  <c r="B8" i="6"/>
  <c r="B15" i="6"/>
  <c r="B7" i="6"/>
  <c r="B14" i="6"/>
  <c r="B12" i="6"/>
  <c r="B6" i="6"/>
  <c r="H3" i="2" a="1"/>
  <c r="AK3" i="2" s="1"/>
  <c r="BP3" i="12" l="1"/>
  <c r="BP6" i="12" s="1"/>
  <c r="O3" i="12"/>
  <c r="O6" i="12" s="1"/>
  <c r="AK3" i="12"/>
  <c r="AK6" i="12" s="1"/>
  <c r="AF3" i="12"/>
  <c r="AF6" i="12" s="1"/>
  <c r="Y3" i="12"/>
  <c r="Y6" i="12" s="1"/>
  <c r="AD3" i="12"/>
  <c r="AD6" i="12" s="1"/>
  <c r="BF3" i="12"/>
  <c r="BF6" i="12" s="1"/>
  <c r="AI3" i="12"/>
  <c r="AI6" i="12" s="1"/>
  <c r="AR3" i="12"/>
  <c r="AR6" i="12" s="1"/>
  <c r="AW3" i="12"/>
  <c r="AW6" i="12" s="1"/>
  <c r="R3" i="12"/>
  <c r="R6" i="12" s="1"/>
  <c r="L3" i="12"/>
  <c r="L6" i="12" s="1"/>
  <c r="AP3" i="12"/>
  <c r="AP6" i="12" s="1"/>
  <c r="S3" i="12"/>
  <c r="S6" i="12" s="1"/>
  <c r="W3" i="12"/>
  <c r="W6" i="12" s="1"/>
  <c r="BI3" i="12"/>
  <c r="BI6" i="12" s="1"/>
  <c r="BD3" i="12"/>
  <c r="BD6" i="12" s="1"/>
  <c r="AG3" i="12"/>
  <c r="AG6" i="12" s="1"/>
  <c r="BB3" i="12"/>
  <c r="BB6" i="12" s="1"/>
  <c r="BN3" i="12"/>
  <c r="BN6" i="12" s="1"/>
  <c r="X3" i="12"/>
  <c r="X6" i="12" s="1"/>
  <c r="AQ3" i="12"/>
  <c r="AQ6" i="12" s="1"/>
  <c r="AZ3" i="12"/>
  <c r="AZ6" i="12" s="1"/>
  <c r="AT3" i="12"/>
  <c r="AT6" i="12" s="1"/>
  <c r="AS3" i="12"/>
  <c r="AS6" i="12" s="1"/>
  <c r="BG3" i="12"/>
  <c r="BG6" i="12" s="1"/>
  <c r="AU3" i="12"/>
  <c r="AU6" i="12" s="1"/>
  <c r="BE3" i="12"/>
  <c r="BE6" i="12" s="1"/>
  <c r="BO3" i="12"/>
  <c r="BO6" i="12" s="1"/>
  <c r="BK3" i="12"/>
  <c r="BK6" i="12" s="1"/>
  <c r="I3" i="12"/>
  <c r="I6" i="12" s="1"/>
  <c r="U3" i="12"/>
  <c r="U6" i="12" s="1"/>
  <c r="AN3" i="12"/>
  <c r="AN6" i="12" s="1"/>
  <c r="BJ3" i="12"/>
  <c r="BJ6" i="12" s="1"/>
  <c r="AB3" i="12"/>
  <c r="AB6" i="12" s="1"/>
  <c r="AE3" i="12"/>
  <c r="AE6" i="12" s="1"/>
  <c r="V3" i="12"/>
  <c r="V6" i="12" s="1"/>
  <c r="AO3" i="12"/>
  <c r="AO6" i="12" s="1"/>
  <c r="J3" i="12"/>
  <c r="J6" i="12" s="1"/>
  <c r="AC3" i="12"/>
  <c r="AC6" i="12" s="1"/>
  <c r="AV3" i="12"/>
  <c r="AV6" i="12" s="1"/>
  <c r="AY3" i="12"/>
  <c r="AY6" i="12" s="1"/>
  <c r="BH3" i="12"/>
  <c r="BH6" i="12" s="1"/>
  <c r="AM3" i="12"/>
  <c r="AM6" i="12" s="1"/>
  <c r="Z3" i="12"/>
  <c r="Z6" i="12" s="1"/>
  <c r="N3" i="12"/>
  <c r="N6" i="12" s="1"/>
  <c r="BC3" i="12"/>
  <c r="BC6" i="12" s="1"/>
  <c r="BM3" i="12"/>
  <c r="BM6" i="12" s="1"/>
  <c r="H3" i="12"/>
  <c r="H6" i="12" s="1"/>
  <c r="AH3" i="12"/>
  <c r="AH6" i="12" s="1"/>
  <c r="AL3" i="12"/>
  <c r="AL6" i="12" s="1"/>
  <c r="K3" i="12"/>
  <c r="K6" i="12" s="1"/>
  <c r="T3" i="12"/>
  <c r="T6" i="12" s="1"/>
  <c r="M3" i="12"/>
  <c r="M6" i="12" s="1"/>
  <c r="P3" i="12"/>
  <c r="P6" i="12" s="1"/>
  <c r="Q3" i="12"/>
  <c r="Q6" i="12" s="1"/>
  <c r="BA3" i="12"/>
  <c r="BA6" i="12" s="1"/>
  <c r="BL3" i="12"/>
  <c r="BL6" i="12" s="1"/>
  <c r="AX3" i="12"/>
  <c r="AX6" i="12" s="1"/>
  <c r="AA3" i="12"/>
  <c r="AA6" i="12" s="1"/>
  <c r="AJ3" i="12"/>
  <c r="AJ6" i="12" s="1"/>
  <c r="AD3" i="2"/>
  <c r="AL3" i="2"/>
  <c r="AX3" i="2"/>
  <c r="T3" i="2"/>
  <c r="AM3" i="2"/>
  <c r="BK4" i="12"/>
  <c r="Q4" i="12"/>
  <c r="AA4" i="12"/>
  <c r="AH4" i="12"/>
  <c r="BH4" i="12"/>
  <c r="AN4" i="12"/>
  <c r="AK4" i="12"/>
  <c r="BB4" i="12"/>
  <c r="AO4" i="12"/>
  <c r="Z4" i="12"/>
  <c r="BI4" i="12"/>
  <c r="X4" i="12"/>
  <c r="AV4" i="12"/>
  <c r="BM4" i="12"/>
  <c r="AU4" i="12"/>
  <c r="Y4" i="12"/>
  <c r="AI4" i="12"/>
  <c r="BF4" i="12"/>
  <c r="BP4" i="12"/>
  <c r="AS4" i="12"/>
  <c r="BJ4" i="12"/>
  <c r="AF4" i="12"/>
  <c r="W4" i="12"/>
  <c r="BL4" i="12"/>
  <c r="AB4" i="12"/>
  <c r="AE4" i="12"/>
  <c r="BE4" i="12"/>
  <c r="AJ4" i="12"/>
  <c r="M4" i="12"/>
  <c r="AD4" i="12"/>
  <c r="BD4" i="12"/>
  <c r="K4" i="12"/>
  <c r="AR4" i="12"/>
  <c r="U4" i="12"/>
  <c r="AL4" i="12"/>
  <c r="AG4" i="12"/>
  <c r="J4" i="12"/>
  <c r="AQ4" i="12"/>
  <c r="H4" i="12"/>
  <c r="L4" i="12"/>
  <c r="BA4" i="12"/>
  <c r="O4" i="12"/>
  <c r="AY4" i="12"/>
  <c r="T4" i="12"/>
  <c r="R4" i="12"/>
  <c r="N4" i="12"/>
  <c r="AW4" i="12"/>
  <c r="AP4" i="12"/>
  <c r="BG4" i="12"/>
  <c r="AX4" i="12"/>
  <c r="V4" i="12"/>
  <c r="BN4" i="12"/>
  <c r="BO4" i="12"/>
  <c r="AM4" i="12"/>
  <c r="I4" i="12"/>
  <c r="S4" i="12"/>
  <c r="AZ4" i="12"/>
  <c r="P4" i="12"/>
  <c r="AC4" i="12"/>
  <c r="AT4" i="12"/>
  <c r="BC4" i="12"/>
  <c r="AQ3" i="2"/>
  <c r="R3" i="2"/>
  <c r="Y3" i="2"/>
  <c r="L3" i="2"/>
  <c r="BM3" i="2"/>
  <c r="Q3" i="2"/>
  <c r="AB3" i="2"/>
  <c r="AV3" i="2"/>
  <c r="AA3" i="2"/>
  <c r="BA3" i="2"/>
  <c r="AT3" i="2"/>
  <c r="AC3" i="2"/>
  <c r="AE3" i="2"/>
  <c r="BG3" i="2"/>
  <c r="BK3" i="2"/>
  <c r="AP3" i="2"/>
  <c r="J3" i="2"/>
  <c r="BO3" i="2"/>
  <c r="AZ3" i="2"/>
  <c r="BJ3" i="2"/>
  <c r="BI3" i="2"/>
  <c r="AU3" i="2"/>
  <c r="AO3" i="2"/>
  <c r="BD3" i="2"/>
  <c r="AW3" i="2"/>
  <c r="AY3" i="2"/>
  <c r="BE3" i="2"/>
  <c r="H2" i="2" a="1"/>
  <c r="O3" i="2"/>
  <c r="V3" i="2"/>
  <c r="X3" i="2"/>
  <c r="S3" i="2"/>
  <c r="AF3" i="2"/>
  <c r="BH3" i="2"/>
  <c r="AN3" i="2"/>
  <c r="H3" i="2"/>
  <c r="AH3" i="2"/>
  <c r="BP3" i="2"/>
  <c r="Z3" i="2"/>
  <c r="U3" i="2"/>
  <c r="AS3" i="2"/>
  <c r="BB3" i="2"/>
  <c r="AI3" i="2"/>
  <c r="BC3" i="2"/>
  <c r="BF3" i="2"/>
  <c r="AG3" i="2"/>
  <c r="BN3" i="2"/>
  <c r="P3" i="2"/>
  <c r="K3" i="2"/>
  <c r="BL3" i="2"/>
  <c r="W3" i="2"/>
  <c r="N3" i="2"/>
  <c r="AR3" i="2"/>
  <c r="AJ3" i="2"/>
  <c r="M3" i="2"/>
  <c r="I3" i="2"/>
  <c r="H2" i="2" l="1"/>
  <c r="H5" i="2" s="1"/>
  <c r="BC2" i="2"/>
  <c r="BC5" i="2" s="1"/>
  <c r="AK2" i="2"/>
  <c r="AK5" i="2" s="1"/>
  <c r="BK2" i="2"/>
  <c r="BK5" i="2" s="1"/>
  <c r="AS2" i="2"/>
  <c r="AS5" i="2" s="1"/>
  <c r="AY2" i="2"/>
  <c r="AY5" i="2" s="1"/>
  <c r="AX2" i="2"/>
  <c r="AX5" i="2" s="1"/>
  <c r="AO2" i="2"/>
  <c r="AO5" i="2" s="1"/>
  <c r="AN2" i="2"/>
  <c r="AN5" i="2" s="1"/>
  <c r="AM2" i="2"/>
  <c r="AM5" i="2" s="1"/>
  <c r="U2" i="2"/>
  <c r="U5" i="2" s="1"/>
  <c r="AU2" i="2"/>
  <c r="AU5" i="2" s="1"/>
  <c r="AC2" i="2"/>
  <c r="AC5" i="2" s="1"/>
  <c r="AQ2" i="2"/>
  <c r="AQ5" i="2" s="1"/>
  <c r="AP2" i="2"/>
  <c r="AP5" i="2" s="1"/>
  <c r="AG2" i="2"/>
  <c r="AG5" i="2" s="1"/>
  <c r="AF2" i="2"/>
  <c r="AF5" i="2" s="1"/>
  <c r="W2" i="2"/>
  <c r="W5" i="2" s="1"/>
  <c r="BP2" i="2"/>
  <c r="BP5" i="2" s="1"/>
  <c r="AE2" i="2"/>
  <c r="AE5" i="2" s="1"/>
  <c r="M2" i="2"/>
  <c r="M5" i="2" s="1"/>
  <c r="AI2" i="2"/>
  <c r="AI5" i="2" s="1"/>
  <c r="AH2" i="2"/>
  <c r="AH5" i="2" s="1"/>
  <c r="Y2" i="2"/>
  <c r="Y5" i="2" s="1"/>
  <c r="X2" i="2"/>
  <c r="X5" i="2" s="1"/>
  <c r="BJ2" i="2"/>
  <c r="BJ5" i="2" s="1"/>
  <c r="AZ2" i="2"/>
  <c r="AZ5" i="2" s="1"/>
  <c r="O2" i="2"/>
  <c r="O5" i="2" s="1"/>
  <c r="BH2" i="2"/>
  <c r="BH5" i="2" s="1"/>
  <c r="AA2" i="2"/>
  <c r="AA5" i="2" s="1"/>
  <c r="Z2" i="2"/>
  <c r="Z5" i="2" s="1"/>
  <c r="Q2" i="2"/>
  <c r="Q5" i="2" s="1"/>
  <c r="P2" i="2"/>
  <c r="P5" i="2" s="1"/>
  <c r="AT2" i="2"/>
  <c r="AT5" i="2" s="1"/>
  <c r="AJ2" i="2"/>
  <c r="AJ5" i="2" s="1"/>
  <c r="BB2" i="2"/>
  <c r="BB5" i="2" s="1"/>
  <c r="AR2" i="2"/>
  <c r="AR5" i="2" s="1"/>
  <c r="S2" i="2"/>
  <c r="S5" i="2" s="1"/>
  <c r="R2" i="2"/>
  <c r="R5" i="2" s="1"/>
  <c r="I2" i="2"/>
  <c r="I5" i="2" s="1"/>
  <c r="AD2" i="2"/>
  <c r="AD5" i="2" s="1"/>
  <c r="T2" i="2"/>
  <c r="T5" i="2" s="1"/>
  <c r="AL2" i="2"/>
  <c r="AL5" i="2" s="1"/>
  <c r="AB2" i="2"/>
  <c r="AB5" i="2" s="1"/>
  <c r="K2" i="2"/>
  <c r="K5" i="2" s="1"/>
  <c r="J2" i="2"/>
  <c r="J5" i="2" s="1"/>
  <c r="BL2" i="2"/>
  <c r="BL5" i="2" s="1"/>
  <c r="V2" i="2"/>
  <c r="V5" i="2" s="1"/>
  <c r="BO2" i="2"/>
  <c r="BO5" i="2" s="1"/>
  <c r="N2" i="2"/>
  <c r="N5" i="2" s="1"/>
  <c r="L2" i="2"/>
  <c r="L5" i="2" s="1"/>
  <c r="BN2" i="2"/>
  <c r="BN5" i="2" s="1"/>
  <c r="BM2" i="2"/>
  <c r="BM5" i="2" s="1"/>
  <c r="BD2" i="2"/>
  <c r="BD5" i="2" s="1"/>
  <c r="BA2" i="2"/>
  <c r="BA5" i="2" s="1"/>
  <c r="BE2" i="2"/>
  <c r="BE5" i="2" s="1"/>
  <c r="BI2" i="2"/>
  <c r="BI5" i="2" s="1"/>
  <c r="BG2" i="2"/>
  <c r="BG5" i="2" s="1"/>
  <c r="BF2" i="2"/>
  <c r="BF5" i="2" s="1"/>
  <c r="AW2" i="2"/>
  <c r="AW5" i="2" s="1"/>
  <c r="AV2" i="2"/>
  <c r="AV5" i="2" s="1"/>
</calcChain>
</file>

<file path=xl/sharedStrings.xml><?xml version="1.0" encoding="utf-8"?>
<sst xmlns="http://schemas.openxmlformats.org/spreadsheetml/2006/main" count="690" uniqueCount="255">
  <si>
    <t>Country</t>
  </si>
  <si>
    <t>Machine</t>
  </si>
  <si>
    <t>Eu.product</t>
  </si>
  <si>
    <t>Metric</t>
  </si>
  <si>
    <t>Schipper &amp; Hawk (1991) - More efficient household electricity an international perspective</t>
  </si>
  <si>
    <t>https://www.sciencedirect.com/science/article/pii/030142159190150M</t>
  </si>
  <si>
    <t>Base Values</t>
  </si>
  <si>
    <t>Year</t>
  </si>
  <si>
    <t>Value</t>
  </si>
  <si>
    <t>% Improvement</t>
  </si>
  <si>
    <t>Efficiency [day ft3/kWh]</t>
  </si>
  <si>
    <t>Refrigerator</t>
  </si>
  <si>
    <t>day ft3/kWh</t>
  </si>
  <si>
    <t>Freezer</t>
  </si>
  <si>
    <t>Central A/C</t>
  </si>
  <si>
    <t>SEER</t>
  </si>
  <si>
    <t>Room A/C</t>
  </si>
  <si>
    <t>EER</t>
  </si>
  <si>
    <t>Gas water heater</t>
  </si>
  <si>
    <t>%</t>
  </si>
  <si>
    <t>Gas space heater</t>
  </si>
  <si>
    <t>Oil space heater</t>
  </si>
  <si>
    <t>Electric water heater</t>
  </si>
  <si>
    <t>Efficiency [SEER]</t>
  </si>
  <si>
    <t>Efficiency [EER]</t>
  </si>
  <si>
    <t>Efficiency [%]</t>
  </si>
  <si>
    <t>USA</t>
  </si>
  <si>
    <t>Gas water heaters</t>
  </si>
  <si>
    <r>
      <t>Table 3.20: Housing Characteristics: Boiler Efficiency (%)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2008 to 2012 (not updated)</t>
    </r>
  </si>
  <si>
    <t>Return to Title</t>
  </si>
  <si>
    <t>House Type</t>
  </si>
  <si>
    <t>Date of Construction</t>
  </si>
  <si>
    <t>Average Boiler Efficiency</t>
  </si>
  <si>
    <t>EHS Data - Year of Collection</t>
  </si>
  <si>
    <t>Detached</t>
  </si>
  <si>
    <t>Semi-detached</t>
  </si>
  <si>
    <t>Mid-terrace</t>
  </si>
  <si>
    <t>End-terrace</t>
  </si>
  <si>
    <t>Bungalow</t>
  </si>
  <si>
    <t>Flat – purpose built</t>
  </si>
  <si>
    <t>Flat – converted</t>
  </si>
  <si>
    <t>Before 1900</t>
  </si>
  <si>
    <t>1900- 1929</t>
  </si>
  <si>
    <t>1930- 1949</t>
  </si>
  <si>
    <t>1950- 1966</t>
  </si>
  <si>
    <t>1967- 1975</t>
  </si>
  <si>
    <t>1976- 1982</t>
  </si>
  <si>
    <t>1983- 1990</t>
  </si>
  <si>
    <t>1991- 1995</t>
  </si>
  <si>
    <t>1996- 2002</t>
  </si>
  <si>
    <t>2003- 2006</t>
  </si>
  <si>
    <r>
      <t>2012</t>
    </r>
    <r>
      <rPr>
        <vertAlign val="superscript"/>
        <sz val="8"/>
        <rFont val="Arial"/>
        <family val="2"/>
      </rPr>
      <t xml:space="preserve"> 2</t>
    </r>
  </si>
  <si>
    <t xml:space="preserve">1. Boiler efficiency determines how much fuel is required for a given heat output from a boiler and depends on a variety of factors, including the age and quality of the installed boiler and whether or not it is </t>
  </si>
  <si>
    <t xml:space="preserve">    condensing.</t>
  </si>
  <si>
    <t xml:space="preserve">2. Data for 2012 onwards has been modelled from the National Household Model. </t>
  </si>
  <si>
    <t>Sources</t>
  </si>
  <si>
    <t>CLG: English House Condition Survey, English Housing Survey</t>
  </si>
  <si>
    <t>Analysis of EHS data by Cambridge Architectural Research</t>
  </si>
  <si>
    <t>National Household Model (NHM) analysis by Centre for Sustainable Energy (CSE)</t>
  </si>
  <si>
    <t>Source/Method</t>
  </si>
  <si>
    <t>Schipper &amp; Hawk (1991)</t>
  </si>
  <si>
    <t>Raw Data</t>
  </si>
  <si>
    <t>GBR</t>
  </si>
  <si>
    <t>ECUK (2017)</t>
  </si>
  <si>
    <t>Palmer &amp; Cooper (2013) - United Kingdom housing energy fact file</t>
  </si>
  <si>
    <t>https://assets.publishing.service.gov.uk/government/uploads/system/uploads/attachment_data/file/345141/uk_housing_fact_file_2013.pdf</t>
  </si>
  <si>
    <t>Gas boiler</t>
  </si>
  <si>
    <t>Palmer &amp; Cooper (2013)</t>
  </si>
  <si>
    <t>Quantity</t>
  </si>
  <si>
    <t>Energy.type</t>
  </si>
  <si>
    <t>Last.stage</t>
  </si>
  <si>
    <t>Method</t>
  </si>
  <si>
    <t>E</t>
  </si>
  <si>
    <t>Final</t>
  </si>
  <si>
    <t>PCM</t>
  </si>
  <si>
    <t>Ayres et al (2005) - On the efficiency of US electricity usage since 1900</t>
  </si>
  <si>
    <t>https://www.sciencedirect.com/science/article/pii/S036054420400324X</t>
  </si>
  <si>
    <t>Ayres</t>
  </si>
  <si>
    <t>UNECE</t>
  </si>
  <si>
    <t>Carnahan</t>
  </si>
  <si>
    <t>System</t>
  </si>
  <si>
    <t>Coal, oil or gas, industrial boiler</t>
  </si>
  <si>
    <t xml:space="preserve">Electric with heat pump (COP = 4) </t>
  </si>
  <si>
    <t>Oil-fired furnace, domestic</t>
  </si>
  <si>
    <t>Gas-fired furnace, domestic</t>
  </si>
  <si>
    <t>Gas-fired water heater, domestic</t>
  </si>
  <si>
    <t>Coal furnace with stoker, domestic</t>
  </si>
  <si>
    <t xml:space="preserve">Electric with heat pump (COP = 3) </t>
  </si>
  <si>
    <t>Hand-fired coal furnace, domestic</t>
  </si>
  <si>
    <t>Wood-burning stove</t>
  </si>
  <si>
    <t>Electric heat for cooking</t>
  </si>
  <si>
    <t>Open fireplace</t>
  </si>
  <si>
    <t>Device</t>
  </si>
  <si>
    <t>Sector/End-use</t>
  </si>
  <si>
    <t>Current Efficiency</t>
  </si>
  <si>
    <t>BAT</t>
  </si>
  <si>
    <t>TEL</t>
  </si>
  <si>
    <t>Chemical to Work</t>
  </si>
  <si>
    <t>Gas Turbine</t>
  </si>
  <si>
    <t>Industry</t>
  </si>
  <si>
    <t>MW</t>
  </si>
  <si>
    <t>30-42%</t>
  </si>
  <si>
    <t>59-62%</t>
  </si>
  <si>
    <t>Aviation</t>
  </si>
  <si>
    <t>30-40%</t>
  </si>
  <si>
    <t>54-58%</t>
  </si>
  <si>
    <t>SI Engine</t>
  </si>
  <si>
    <t>Road Transport</t>
  </si>
  <si>
    <t>kW</t>
  </si>
  <si>
    <t>15-23%</t>
  </si>
  <si>
    <t>56-62%</t>
  </si>
  <si>
    <t>Other</t>
  </si>
  <si>
    <t>15-30%</t>
  </si>
  <si>
    <t>Engine</t>
  </si>
  <si>
    <t>21-35%</t>
  </si>
  <si>
    <t>Rail Transport</t>
  </si>
  <si>
    <t>30-45%</t>
  </si>
  <si>
    <t>60-66%</t>
  </si>
  <si>
    <t>Navigation</t>
  </si>
  <si>
    <t>40-46%</t>
  </si>
  <si>
    <t>Electrical to Work</t>
  </si>
  <si>
    <t>Electric Motor</t>
  </si>
  <si>
    <t>Residential</t>
  </si>
  <si>
    <t>79-88%</t>
  </si>
  <si>
    <t>91.6-92.8%</t>
  </si>
  <si>
    <t>Services</t>
  </si>
  <si>
    <t>93-95%</t>
  </si>
  <si>
    <t>94.7-95.4%</t>
  </si>
  <si>
    <t>81-96%</t>
  </si>
  <si>
    <t>97.8-98.2%</t>
  </si>
  <si>
    <t>86-96%</t>
  </si>
  <si>
    <t>Chemical to Thermal</t>
  </si>
  <si>
    <t>Boiler</t>
  </si>
  <si>
    <t>Buildings</t>
  </si>
  <si>
    <t>80-93%</t>
  </si>
  <si>
    <t>93-101%</t>
  </si>
  <si>
    <t>70%-90%</t>
  </si>
  <si>
    <t>82-101%</t>
  </si>
  <si>
    <t>Cooler</t>
  </si>
  <si>
    <t>Space Cooling</t>
  </si>
  <si>
    <t>550-850%</t>
  </si>
  <si>
    <t>900%-1100%</t>
  </si>
  <si>
    <t>Process Cooling</t>
  </si>
  <si>
    <t>100-300%</t>
  </si>
  <si>
    <t>320%-380%</t>
  </si>
  <si>
    <t>Electrical to Illumination</t>
  </si>
  <si>
    <t>LED</t>
  </si>
  <si>
    <t>50-80 lm/W</t>
  </si>
  <si>
    <t>107lm/W</t>
  </si>
  <si>
    <t>284-350 Im/W</t>
  </si>
  <si>
    <t>Services and Street lighting</t>
  </si>
  <si>
    <t>80-100 lm/W</t>
  </si>
  <si>
    <t>90-110 lm/W</t>
  </si>
  <si>
    <t>Power Range Min</t>
  </si>
  <si>
    <t>Power Range Max</t>
  </si>
  <si>
    <t>Category</t>
  </si>
  <si>
    <t>Power Range Units</t>
  </si>
  <si>
    <t>Electrical to Thermal</t>
  </si>
  <si>
    <t>Paoli &amp; Cullen (2019) - Technical limits for energy conversion efficiency</t>
  </si>
  <si>
    <t>Table 2</t>
  </si>
  <si>
    <t>https://doi.org/10.1016/j.energy.2019.116228</t>
  </si>
  <si>
    <t>Paoli &amp; Cullen (2020)</t>
  </si>
  <si>
    <t>eta.fu</t>
  </si>
  <si>
    <t>year</t>
  </si>
  <si>
    <t>Eta.fu.lm</t>
  </si>
  <si>
    <t>https://www.energystar.gov/productfinder/advanced</t>
  </si>
  <si>
    <t>Energy Star (2021) - ENERGY STAR Certified Product Data Sets and APIs</t>
  </si>
  <si>
    <t>Energy Star (2021)</t>
  </si>
  <si>
    <t>Linear interpolation</t>
  </si>
  <si>
    <t>Linear extrapolation</t>
  </si>
  <si>
    <t>Type of efficiency data</t>
  </si>
  <si>
    <t>Unknown</t>
  </si>
  <si>
    <t>Mean efficiency</t>
  </si>
  <si>
    <t>Mean Current Efficiency [-]</t>
  </si>
  <si>
    <t>LM new boilers</t>
  </si>
  <si>
    <t>http://dspace.library.uu.nl/handle/1874/32937</t>
  </si>
  <si>
    <t/>
  </si>
  <si>
    <t>Total number of</t>
  </si>
  <si>
    <t>Natural gas</t>
  </si>
  <si>
    <t>Natural</t>
  </si>
  <si>
    <t>Standard gas</t>
  </si>
  <si>
    <t>boilers</t>
  </si>
  <si>
    <t>Improved efficiency boilers</t>
  </si>
  <si>
    <t>gas</t>
  </si>
  <si>
    <t>Condensing</t>
  </si>
  <si>
    <t>gas boilers</t>
  </si>
  <si>
    <t>condensing gas boilers installed in</t>
  </si>
  <si>
    <t>consumption in ICV dwellings in 3</t>
  </si>
  <si>
    <t>gas price in EUR/m³</t>
  </si>
  <si>
    <t>Average efficiency (LHV)</t>
  </si>
  <si>
    <t>Market share</t>
  </si>
  <si>
    <t>1000 units</t>
  </si>
  <si>
    <t>m</t>
  </si>
  <si>
    <t>in</t>
  </si>
  <si>
    <t>Weighted Efficiency [-]</t>
  </si>
  <si>
    <t>NLD</t>
  </si>
  <si>
    <t>Market-weighted efficiency</t>
  </si>
  <si>
    <t>Weiss et al (2008)</t>
  </si>
  <si>
    <t>-</t>
  </si>
  <si>
    <t>Held constant</t>
  </si>
  <si>
    <t>Date: 13/07/2021</t>
  </si>
  <si>
    <t>WLD</t>
  </si>
  <si>
    <t>MTH.100.C</t>
  </si>
  <si>
    <t>https://adgefficiency.com/energy-basics-hhv-versus-lhv/</t>
  </si>
  <si>
    <t>US EPA uses LHV: https://www3.epa.gov/airtoxics/utility/fnl_biomass_cogen_TSD_04_19_07.pdf</t>
  </si>
  <si>
    <t>I think the NLD value is based on HHV. The UK and US values are base don LHV. These are typically 10% difference. So our UK boilers are 92% efficiency which is ~ 103% in netherlands</t>
  </si>
  <si>
    <t>ZM Comments</t>
  </si>
  <si>
    <t>Weiss states that the etas are in LHV, so left as is for the moment</t>
  </si>
  <si>
    <t>WRLD</t>
  </si>
  <si>
    <t>@techreport{palmer2014,</t>
  </si>
  <si>
    <t xml:space="preserve">  author = {Palmer, Jason and Cooper, Ian},</t>
  </si>
  <si>
    <t xml:space="preserve">  year = {2014},</t>
  </si>
  <si>
    <t xml:space="preserve">  month = {03},</t>
  </si>
  <si>
    <t xml:space="preserve">  pages = {172},</t>
  </si>
  <si>
    <t xml:space="preserve">  title = {United Kingdom housing energy fact file: 2013},</t>
  </si>
  <si>
    <t xml:space="preserve">  publisher = {Department of Energy &amp; Climate Change},</t>
  </si>
  <si>
    <t xml:space="preserve">  url={https://www.gov.uk/government/statistics/united-kingdom-housing-energy-fact-file-2013}</t>
  </si>
  <si>
    <t>}</t>
  </si>
  <si>
    <t xml:space="preserve">Weiss et al (2008) - Learning energy efficiency experience curves for houshold appliances and space heating, cooling, and lighting technologies
 </t>
  </si>
  <si>
    <t>@article{weiss2008,</t>
  </si>
  <si>
    <t xml:space="preserve">  title={Learning energy efficiency: experience curves for household appliances and space heating, cooling, and lighting technologies},</t>
  </si>
  <si>
    <t xml:space="preserve">  author={Weiss, Martin and Junginger, H Martin and Patel, Martin K and others},</t>
  </si>
  <si>
    <t xml:space="preserve">  year={2008},</t>
  </si>
  <si>
    <t xml:space="preserve">  publisher={Copernicus Institute, Utrecht University},</t>
  </si>
  <si>
    <t xml:space="preserve">  url={https://dspace.library.uu.nl/handle/1874/32937}</t>
  </si>
  <si>
    <t>@article{schipper1991,</t>
  </si>
  <si>
    <t xml:space="preserve">  title={More efficient household electricity-use: An international perspective},</t>
  </si>
  <si>
    <t xml:space="preserve">  author={Schipper, Lee and Hawk, Dianne V},</t>
  </si>
  <si>
    <t xml:space="preserve">  journal={Energy Policy},</t>
  </si>
  <si>
    <t xml:space="preserve">  volume={19},</t>
  </si>
  <si>
    <t xml:space="preserve">  number={3},</t>
  </si>
  <si>
    <t xml:space="preserve">  pages={244--265},</t>
  </si>
  <si>
    <t xml:space="preserve">  year={1991},</t>
  </si>
  <si>
    <t xml:space="preserve">  publisher={Elsevier},</t>
  </si>
  <si>
    <t xml:space="preserve">  DOI={https://doi.org/10.1016/0301-4215(91)90150-M}</t>
  </si>
  <si>
    <t>@misc{ecuk2017,</t>
  </si>
  <si>
    <t xml:space="preserve">  author = {Department for Business, Energy &amp; Industrial Strategy (BEIS)},</t>
  </si>
  <si>
    <t xml:space="preserve">  institution = {Department for Business, Energy &amp; Industrial Strategy},</t>
  </si>
  <si>
    <t xml:space="preserve">  title = {Energy Consumption in the UK (ECUK) 2017 Table 3.20},</t>
  </si>
  <si>
    <t xml:space="preserve">  url = {https://webarchive.nationalarchives.gov.uk/ukgwa/20180608041853/https://www.gov.uk/government/statistics/energy-consumption-in-the-uk},</t>
  </si>
  <si>
    <t xml:space="preserve">  year = {2017}</t>
  </si>
  <si>
    <t>@article{paoli2020technical,</t>
  </si>
  <si>
    <t xml:space="preserve">  title={Technical limits for energy conversion efficiency},</t>
  </si>
  <si>
    <t xml:space="preserve">  author={Paoli, Leonardo and Cullen, Jonathan},</t>
  </si>
  <si>
    <t xml:space="preserve">  journal={Energy},</t>
  </si>
  <si>
    <t xml:space="preserve">  volume={192},</t>
  </si>
  <si>
    <t xml:space="preserve">  pages={116228},</t>
  </si>
  <si>
    <t xml:space="preserve">  year={2020},</t>
  </si>
  <si>
    <t xml:space="preserve">  doi={10.1016/j.energy.2019.116228}</t>
  </si>
  <si>
    <t>@misc{energystar2021water</t>
  </si>
  <si>
    <t xml:space="preserve">  url={https://data.energystar.gov/Active-Specifications/ENERGY-STAR-Certified-Furnaces/i97v-e8au/data},</t>
  </si>
  <si>
    <t xml:space="preserve">  title={ENERGY STAR Certified Water Heaters},</t>
  </si>
  <si>
    <t xml:space="preserve">  author={US Environmental Protection Agency},</t>
  </si>
  <si>
    <t xml:space="preserve">  year={2021},</t>
  </si>
  <si>
    <t xml:space="preserve">  url={https://data.energystar.gov/Active-Specifications/ENERGY-STAR-Certified-Water-Heaters/we7q-mgek/data}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</si>
</sst>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#,##0.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</cellStyleXfs>
  <cellXfs count="91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/>
    <xf numFmtId="0" fontId="5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7" fillId="3" borderId="0" xfId="3" applyFont="1" applyFill="1"/>
    <xf numFmtId="0" fontId="9" fillId="3" borderId="0" xfId="3" applyFont="1" applyFill="1" applyBorder="1" applyAlignment="1">
      <alignment horizontal="center"/>
    </xf>
    <xf numFmtId="164" fontId="9" fillId="3" borderId="0" xfId="4" applyNumberFormat="1" applyFont="1" applyFill="1"/>
    <xf numFmtId="0" fontId="6" fillId="3" borderId="0" xfId="3" applyFill="1"/>
    <xf numFmtId="0" fontId="10" fillId="3" borderId="0" xfId="5" applyFill="1" applyBorder="1" applyAlignment="1" applyProtection="1"/>
    <xf numFmtId="0" fontId="6" fillId="3" borderId="0" xfId="6" applyFont="1" applyFill="1" applyBorder="1"/>
    <xf numFmtId="0" fontId="6" fillId="3" borderId="2" xfId="3" applyFill="1" applyBorder="1"/>
    <xf numFmtId="0" fontId="6" fillId="3" borderId="0" xfId="3" applyFill="1" applyBorder="1"/>
    <xf numFmtId="0" fontId="11" fillId="3" borderId="3" xfId="3" applyFont="1" applyFill="1" applyBorder="1"/>
    <xf numFmtId="0" fontId="11" fillId="3" borderId="3" xfId="3" applyFont="1" applyFill="1" applyBorder="1" applyAlignment="1">
      <alignment horizontal="center"/>
    </xf>
    <xf numFmtId="0" fontId="11" fillId="3" borderId="0" xfId="3" applyFont="1" applyFill="1"/>
    <xf numFmtId="0" fontId="11" fillId="3" borderId="5" xfId="3" applyFont="1" applyFill="1" applyBorder="1" applyAlignment="1">
      <alignment horizontal="left" vertical="center" wrapText="1"/>
    </xf>
    <xf numFmtId="0" fontId="11" fillId="3" borderId="1" xfId="3" applyFont="1" applyFill="1" applyBorder="1" applyAlignment="1">
      <alignment horizontal="right" vertical="center" wrapText="1"/>
    </xf>
    <xf numFmtId="0" fontId="11" fillId="3" borderId="0" xfId="3" applyFont="1" applyFill="1" applyBorder="1" applyAlignment="1">
      <alignment horizontal="right" vertical="center" wrapText="1"/>
    </xf>
    <xf numFmtId="0" fontId="11" fillId="3" borderId="0" xfId="3" applyFont="1" applyFill="1" applyBorder="1" applyAlignment="1">
      <alignment horizontal="center" vertical="center" wrapText="1"/>
    </xf>
    <xf numFmtId="0" fontId="11" fillId="3" borderId="0" xfId="3" applyFont="1" applyFill="1" applyBorder="1" applyAlignment="1">
      <alignment horizontal="left" vertical="center" wrapText="1"/>
    </xf>
    <xf numFmtId="0" fontId="12" fillId="3" borderId="0" xfId="3" applyFont="1" applyFill="1" applyBorder="1" applyAlignment="1">
      <alignment horizontal="left" vertical="center" indent="1"/>
    </xf>
    <xf numFmtId="165" fontId="12" fillId="3" borderId="0" xfId="3" applyNumberFormat="1" applyFont="1" applyFill="1" applyBorder="1" applyAlignment="1"/>
    <xf numFmtId="2" fontId="12" fillId="3" borderId="0" xfId="3" applyNumberFormat="1" applyFont="1" applyFill="1" applyBorder="1" applyAlignment="1">
      <alignment horizontal="right"/>
    </xf>
    <xf numFmtId="166" fontId="12" fillId="3" borderId="0" xfId="3" applyNumberFormat="1" applyFont="1" applyFill="1" applyBorder="1" applyAlignment="1">
      <alignment horizontal="right"/>
    </xf>
    <xf numFmtId="0" fontId="12" fillId="3" borderId="0" xfId="3" applyFont="1" applyFill="1"/>
    <xf numFmtId="166" fontId="12" fillId="3" borderId="0" xfId="3" applyNumberFormat="1" applyFont="1" applyFill="1" applyBorder="1" applyAlignment="1"/>
    <xf numFmtId="0" fontId="12" fillId="3" borderId="6" xfId="3" applyFont="1" applyFill="1" applyBorder="1" applyAlignment="1">
      <alignment horizontal="left" vertical="center" indent="1"/>
    </xf>
    <xf numFmtId="166" fontId="12" fillId="3" borderId="6" xfId="3" applyNumberFormat="1" applyFont="1" applyFill="1" applyBorder="1" applyAlignment="1"/>
    <xf numFmtId="2" fontId="12" fillId="3" borderId="6" xfId="3" applyNumberFormat="1" applyFont="1" applyFill="1" applyBorder="1" applyAlignment="1">
      <alignment horizontal="right" vertical="center"/>
    </xf>
    <xf numFmtId="166" fontId="12" fillId="3" borderId="6" xfId="3" applyNumberFormat="1" applyFont="1" applyFill="1" applyBorder="1" applyAlignment="1">
      <alignment horizontal="right"/>
    </xf>
    <xf numFmtId="2" fontId="12" fillId="3" borderId="0" xfId="3" applyNumberFormat="1" applyFont="1" applyFill="1" applyBorder="1" applyAlignment="1">
      <alignment horizontal="right" vertical="center"/>
    </xf>
    <xf numFmtId="2" fontId="12" fillId="3" borderId="0" xfId="3" applyNumberFormat="1" applyFont="1" applyFill="1" applyBorder="1" applyAlignment="1"/>
    <xf numFmtId="0" fontId="12" fillId="3" borderId="2" xfId="3" applyFont="1" applyFill="1" applyBorder="1" applyAlignment="1">
      <alignment horizontal="left" vertical="center" indent="1"/>
    </xf>
    <xf numFmtId="166" fontId="12" fillId="3" borderId="2" xfId="3" applyNumberFormat="1" applyFont="1" applyFill="1" applyBorder="1" applyAlignment="1"/>
    <xf numFmtId="2" fontId="12" fillId="3" borderId="2" xfId="3" applyNumberFormat="1" applyFont="1" applyFill="1" applyBorder="1" applyAlignment="1">
      <alignment horizontal="right" vertical="center"/>
    </xf>
    <xf numFmtId="2" fontId="12" fillId="3" borderId="2" xfId="3" applyNumberFormat="1" applyFont="1" applyFill="1" applyBorder="1" applyAlignment="1"/>
    <xf numFmtId="164" fontId="14" fillId="3" borderId="0" xfId="4" applyNumberFormat="1" applyFont="1" applyFill="1"/>
    <xf numFmtId="0" fontId="12" fillId="3" borderId="0" xfId="3" applyFont="1" applyFill="1" applyBorder="1" applyAlignment="1">
      <alignment horizontal="left"/>
    </xf>
    <xf numFmtId="0" fontId="12" fillId="3" borderId="0" xfId="3" applyFont="1" applyFill="1" applyBorder="1"/>
    <xf numFmtId="0" fontId="15" fillId="3" borderId="0" xfId="3" applyFont="1" applyFill="1" applyAlignment="1">
      <alignment vertical="center"/>
    </xf>
    <xf numFmtId="2" fontId="12" fillId="3" borderId="0" xfId="3" applyNumberFormat="1" applyFont="1" applyFill="1" applyBorder="1" applyAlignment="1">
      <alignment horizontal="center"/>
    </xf>
    <xf numFmtId="0" fontId="12" fillId="3" borderId="0" xfId="3" applyFont="1" applyFill="1" applyBorder="1" applyAlignment="1">
      <alignment horizontal="right" wrapText="1"/>
    </xf>
    <xf numFmtId="0" fontId="12" fillId="3" borderId="0" xfId="3" applyFont="1" applyFill="1" applyAlignment="1">
      <alignment vertical="center"/>
    </xf>
    <xf numFmtId="0" fontId="14" fillId="3" borderId="0" xfId="3" applyFont="1" applyFill="1" applyBorder="1" applyAlignment="1">
      <alignment horizontal="center"/>
    </xf>
    <xf numFmtId="0" fontId="14" fillId="3" borderId="0" xfId="3" applyFont="1" applyFill="1" applyAlignment="1">
      <alignment horizontal="center"/>
    </xf>
    <xf numFmtId="0" fontId="16" fillId="3" borderId="0" xfId="3" applyFont="1" applyFill="1"/>
    <xf numFmtId="0" fontId="14" fillId="3" borderId="0" xfId="3" quotePrefix="1" applyFont="1" applyFill="1" applyBorder="1" applyAlignment="1" applyProtection="1">
      <alignment horizontal="left"/>
    </xf>
    <xf numFmtId="0" fontId="6" fillId="3" borderId="0" xfId="3" applyFont="1" applyFill="1" applyAlignment="1">
      <alignment vertical="center"/>
    </xf>
    <xf numFmtId="0" fontId="9" fillId="3" borderId="0" xfId="3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0" xfId="0" applyFont="1" applyFill="1"/>
    <xf numFmtId="0" fontId="5" fillId="5" borderId="0" xfId="0" applyFont="1" applyFill="1"/>
    <xf numFmtId="0" fontId="0" fillId="5" borderId="0" xfId="0" applyFill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10" fontId="17" fillId="0" borderId="0" xfId="0" applyNumberFormat="1" applyFont="1" applyAlignment="1">
      <alignment horizontal="center"/>
    </xf>
    <xf numFmtId="0" fontId="5" fillId="0" borderId="0" xfId="0" applyFont="1"/>
    <xf numFmtId="0" fontId="18" fillId="0" borderId="0" xfId="0" applyFont="1" applyAlignment="1">
      <alignment horizontal="center"/>
    </xf>
    <xf numFmtId="10" fontId="18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0" xfId="2" applyAlignment="1">
      <alignment horizontal="left"/>
    </xf>
    <xf numFmtId="0" fontId="0" fillId="4" borderId="0" xfId="0" applyFill="1" applyAlignment="1">
      <alignment horizontal="center"/>
    </xf>
    <xf numFmtId="0" fontId="5" fillId="0" borderId="7" xfId="0" applyFont="1" applyBorder="1"/>
    <xf numFmtId="0" fontId="0" fillId="0" borderId="7" xfId="0" applyBorder="1"/>
    <xf numFmtId="0" fontId="0" fillId="0" borderId="0" xfId="0" applyAlignment="1"/>
    <xf numFmtId="0" fontId="20" fillId="0" borderId="0" xfId="7" applyNumberFormat="1" applyFont="1" applyAlignment="1">
      <alignment horizontal="center"/>
    </xf>
    <xf numFmtId="0" fontId="19" fillId="0" borderId="0" xfId="7" applyNumberFormat="1" applyAlignment="1">
      <alignment horizontal="center"/>
    </xf>
    <xf numFmtId="2" fontId="19" fillId="0" borderId="0" xfId="7" applyNumberFormat="1" applyAlignment="1">
      <alignment horizontal="center"/>
    </xf>
    <xf numFmtId="0" fontId="5" fillId="6" borderId="0" xfId="0" applyFont="1" applyFill="1"/>
    <xf numFmtId="0" fontId="0" fillId="6" borderId="0" xfId="0" applyFill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1" fillId="3" borderId="4" xfId="3" applyFont="1" applyFill="1" applyBorder="1" applyAlignment="1">
      <alignment horizontal="center"/>
    </xf>
    <xf numFmtId="0" fontId="11" fillId="3" borderId="3" xfId="3" applyFont="1" applyFill="1" applyBorder="1" applyAlignment="1">
      <alignment horizontal="right" vertical="center" wrapText="1"/>
    </xf>
    <xf numFmtId="0" fontId="11" fillId="3" borderId="1" xfId="3" applyFont="1" applyFill="1" applyBorder="1" applyAlignment="1">
      <alignment horizontal="right" vertical="center" wrapText="1"/>
    </xf>
    <xf numFmtId="0" fontId="0" fillId="3" borderId="0" xfId="0" applyFill="1"/>
    <xf numFmtId="0" fontId="21" fillId="3" borderId="0" xfId="0" applyFont="1" applyFill="1"/>
  </cellXfs>
  <cellStyles count="8">
    <cellStyle name="Comma 3" xfId="4" xr:uid="{00000000-0005-0000-0000-000000000000}"/>
    <cellStyle name="Hyperlink" xfId="2" builtinId="8"/>
    <cellStyle name="Hyperlink 2" xfId="5" xr:uid="{00000000-0005-0000-0000-000002000000}"/>
    <cellStyle name="Normal" xfId="0" builtinId="0"/>
    <cellStyle name="Normal 2" xfId="7" xr:uid="{00000000-0005-0000-0000-000004000000}"/>
    <cellStyle name="Normal 2 2 3" xfId="1" xr:uid="{00000000-0005-0000-0000-000005000000}"/>
    <cellStyle name="Normal 2 3" xfId="3" xr:uid="{00000000-0005-0000-0000-000006000000}"/>
    <cellStyle name="Normal_domestic data (PM)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'PB COMMENTS'!$A$3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'PB COMMENTS'!$H$2:$BP$2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'PB COMMENTS'!$H$3:$BP$3</c:f>
              <c:numCache>
                <c:formatCode>0.00%</c:formatCode>
                <c:ptCount val="61"/>
                <c:pt idx="0">
                  <c:v>0.37076160197802288</c:v>
                </c:pt>
                <c:pt idx="1">
                  <c:v>0.37816623725274923</c:v>
                </c:pt>
                <c:pt idx="2">
                  <c:v>0.3855708725274738</c:v>
                </c:pt>
                <c:pt idx="3">
                  <c:v>0.39297550780219836</c:v>
                </c:pt>
                <c:pt idx="4">
                  <c:v>0.40038014307692471</c:v>
                </c:pt>
                <c:pt idx="5">
                  <c:v>0.40778477835164928</c:v>
                </c:pt>
                <c:pt idx="6">
                  <c:v>0.41518941362637563</c:v>
                </c:pt>
                <c:pt idx="7">
                  <c:v>0.42259404890110019</c:v>
                </c:pt>
                <c:pt idx="8">
                  <c:v>0.42999868417582476</c:v>
                </c:pt>
                <c:pt idx="9">
                  <c:v>0.43740331945055111</c:v>
                </c:pt>
                <c:pt idx="10">
                  <c:v>0.44480795472527568</c:v>
                </c:pt>
                <c:pt idx="11">
                  <c:v>0.45221259000000202</c:v>
                </c:pt>
                <c:pt idx="12">
                  <c:v>0.47399999999999998</c:v>
                </c:pt>
                <c:pt idx="13">
                  <c:v>0.47664018000000002</c:v>
                </c:pt>
                <c:pt idx="14">
                  <c:v>0.47862149999999992</c:v>
                </c:pt>
                <c:pt idx="15">
                  <c:v>0.48192053999999995</c:v>
                </c:pt>
                <c:pt idx="16">
                  <c:v>0.48258413999999999</c:v>
                </c:pt>
                <c:pt idx="17">
                  <c:v>0.48300599999999994</c:v>
                </c:pt>
                <c:pt idx="18">
                  <c:v>0.48588317999999991</c:v>
                </c:pt>
                <c:pt idx="19">
                  <c:v>0.49974767999999992</c:v>
                </c:pt>
                <c:pt idx="20">
                  <c:v>0.5142710399999999</c:v>
                </c:pt>
                <c:pt idx="21">
                  <c:v>0.52549535999999997</c:v>
                </c:pt>
                <c:pt idx="22">
                  <c:v>0.5373737999999999</c:v>
                </c:pt>
                <c:pt idx="23">
                  <c:v>0.54925698000000001</c:v>
                </c:pt>
                <c:pt idx="24">
                  <c:v>0.56378507999999994</c:v>
                </c:pt>
                <c:pt idx="25">
                  <c:v>0.5729451260613927</c:v>
                </c:pt>
                <c:pt idx="26">
                  <c:v>0.58210517212278545</c:v>
                </c:pt>
                <c:pt idx="27">
                  <c:v>0.59126521818417821</c:v>
                </c:pt>
                <c:pt idx="28">
                  <c:v>0.60042526424557097</c:v>
                </c:pt>
                <c:pt idx="29">
                  <c:v>0.60958531030696372</c:v>
                </c:pt>
                <c:pt idx="30">
                  <c:v>0.61874535636835648</c:v>
                </c:pt>
                <c:pt idx="31">
                  <c:v>0.62790540242974924</c:v>
                </c:pt>
                <c:pt idx="32">
                  <c:v>0.63706544849114199</c:v>
                </c:pt>
                <c:pt idx="33">
                  <c:v>0.64622549455253475</c:v>
                </c:pt>
                <c:pt idx="34">
                  <c:v>0.65538554061392751</c:v>
                </c:pt>
                <c:pt idx="35">
                  <c:v>0.66454558667532027</c:v>
                </c:pt>
                <c:pt idx="36">
                  <c:v>0.67370563273671302</c:v>
                </c:pt>
                <c:pt idx="37">
                  <c:v>0.68286567879810578</c:v>
                </c:pt>
                <c:pt idx="38">
                  <c:v>0.69202572485949854</c:v>
                </c:pt>
                <c:pt idx="39">
                  <c:v>0.70118577092089129</c:v>
                </c:pt>
                <c:pt idx="40">
                  <c:v>0.71034581698228405</c:v>
                </c:pt>
                <c:pt idx="41">
                  <c:v>0.71950586304367681</c:v>
                </c:pt>
                <c:pt idx="42">
                  <c:v>0.72866590910506956</c:v>
                </c:pt>
                <c:pt idx="43">
                  <c:v>0.73782595516646232</c:v>
                </c:pt>
                <c:pt idx="44">
                  <c:v>0.74698600122785508</c:v>
                </c:pt>
                <c:pt idx="45">
                  <c:v>0.75614604728924784</c:v>
                </c:pt>
                <c:pt idx="46">
                  <c:v>0.76530609335064059</c:v>
                </c:pt>
                <c:pt idx="47">
                  <c:v>0.77446613941203335</c:v>
                </c:pt>
                <c:pt idx="48">
                  <c:v>0.78362618547342611</c:v>
                </c:pt>
                <c:pt idx="49">
                  <c:v>0.79278623153481798</c:v>
                </c:pt>
                <c:pt idx="50">
                  <c:v>0.79943559286358501</c:v>
                </c:pt>
                <c:pt idx="51">
                  <c:v>0.80608495419235004</c:v>
                </c:pt>
                <c:pt idx="52">
                  <c:v>0.81273431552111597</c:v>
                </c:pt>
                <c:pt idx="53">
                  <c:v>0.819383676849881</c:v>
                </c:pt>
                <c:pt idx="54">
                  <c:v>0.82603303817864804</c:v>
                </c:pt>
                <c:pt idx="55">
                  <c:v>0.83268239950741396</c:v>
                </c:pt>
                <c:pt idx="56">
                  <c:v>0.839331760836179</c:v>
                </c:pt>
                <c:pt idx="57">
                  <c:v>0.84598112216494503</c:v>
                </c:pt>
                <c:pt idx="58">
                  <c:v>0.85263048349371195</c:v>
                </c:pt>
                <c:pt idx="59">
                  <c:v>0.85927984482247799</c:v>
                </c:pt>
                <c:pt idx="60">
                  <c:v>0.86592920615124302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4-4828-BE3A-15B20CCD7A0B}"/>
            </c:ext>
          </c:extLst>
        </c:ser>
        <c:ser>
          <c:idx val="1"/>
          <c:order val="1"/>
          <c:tx>
            <c:strRef>
              <c:f>'PB COMMENTS'!$A$4</c:f>
              <c:strCache>
                <c:ptCount val="1"/>
                <c:pt idx="0">
                  <c:v>GBR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'PB COMMENTS'!$H$2:$BP$2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'PB COMMENTS'!$H$4:$BP$4</c:f>
              <c:numCache>
                <c:formatCode>0.00%</c:formatCode>
                <c:ptCount val="61"/>
                <c:pt idx="0">
                  <c:v>0.40934210526315695</c:v>
                </c:pt>
                <c:pt idx="1">
                  <c:v>0.41740789473684003</c:v>
                </c:pt>
                <c:pt idx="2">
                  <c:v>0.42547368421052489</c:v>
                </c:pt>
                <c:pt idx="3">
                  <c:v>0.43353947368420975</c:v>
                </c:pt>
                <c:pt idx="4">
                  <c:v>0.44160526315789284</c:v>
                </c:pt>
                <c:pt idx="5">
                  <c:v>0.44967105263157769</c:v>
                </c:pt>
                <c:pt idx="6">
                  <c:v>0.45773684210526255</c:v>
                </c:pt>
                <c:pt idx="7">
                  <c:v>0.46580263157894564</c:v>
                </c:pt>
                <c:pt idx="8">
                  <c:v>0.4738684210526305</c:v>
                </c:pt>
                <c:pt idx="9">
                  <c:v>0.48193421052631358</c:v>
                </c:pt>
                <c:pt idx="10">
                  <c:v>0.49</c:v>
                </c:pt>
                <c:pt idx="11">
                  <c:v>0.49806578947368418</c:v>
                </c:pt>
                <c:pt idx="12">
                  <c:v>0.50613157894736838</c:v>
                </c:pt>
                <c:pt idx="13">
                  <c:v>0.51419736842105257</c:v>
                </c:pt>
                <c:pt idx="14">
                  <c:v>0.52226315789473676</c:v>
                </c:pt>
                <c:pt idx="15">
                  <c:v>0.53032894736842096</c:v>
                </c:pt>
                <c:pt idx="16">
                  <c:v>0.53839473684210515</c:v>
                </c:pt>
                <c:pt idx="17">
                  <c:v>0.54646052631578934</c:v>
                </c:pt>
                <c:pt idx="18">
                  <c:v>0.55452631578947353</c:v>
                </c:pt>
                <c:pt idx="19">
                  <c:v>0.56259210526315773</c:v>
                </c:pt>
                <c:pt idx="20">
                  <c:v>0.57065789473684192</c:v>
                </c:pt>
                <c:pt idx="21">
                  <c:v>0.57872368421052611</c:v>
                </c:pt>
                <c:pt idx="22">
                  <c:v>0.58678947368421031</c:v>
                </c:pt>
                <c:pt idx="23">
                  <c:v>0.5948552631578945</c:v>
                </c:pt>
                <c:pt idx="24">
                  <c:v>0.60292105263157869</c:v>
                </c:pt>
                <c:pt idx="25">
                  <c:v>0.61098684210526288</c:v>
                </c:pt>
                <c:pt idx="26">
                  <c:v>0.61905263157894708</c:v>
                </c:pt>
                <c:pt idx="27">
                  <c:v>0.62711842105263127</c:v>
                </c:pt>
                <c:pt idx="28">
                  <c:v>0.63518421052631546</c:v>
                </c:pt>
                <c:pt idx="29">
                  <c:v>0.64324999999999966</c:v>
                </c:pt>
                <c:pt idx="30">
                  <c:v>0.65131578947368385</c:v>
                </c:pt>
                <c:pt idx="31">
                  <c:v>0.65938157894736804</c:v>
                </c:pt>
                <c:pt idx="32">
                  <c:v>0.66744736842105223</c:v>
                </c:pt>
                <c:pt idx="33">
                  <c:v>0.67551315789473643</c:v>
                </c:pt>
                <c:pt idx="34">
                  <c:v>0.68357894736842062</c:v>
                </c:pt>
                <c:pt idx="35">
                  <c:v>0.69164473684210481</c:v>
                </c:pt>
                <c:pt idx="36">
                  <c:v>0.69971052631578901</c:v>
                </c:pt>
                <c:pt idx="37">
                  <c:v>0.7077763157894732</c:v>
                </c:pt>
                <c:pt idx="38">
                  <c:v>0.71584210526315739</c:v>
                </c:pt>
                <c:pt idx="39">
                  <c:v>0.72390789473684158</c:v>
                </c:pt>
                <c:pt idx="40">
                  <c:v>0.73197368421052578</c:v>
                </c:pt>
                <c:pt idx="41">
                  <c:v>0.74003947368420997</c:v>
                </c:pt>
                <c:pt idx="42">
                  <c:v>0.74810526315789416</c:v>
                </c:pt>
                <c:pt idx="43">
                  <c:v>0.75617105263157836</c:v>
                </c:pt>
                <c:pt idx="44">
                  <c:v>0.76423684210526255</c:v>
                </c:pt>
                <c:pt idx="45">
                  <c:v>0.77230263157894674</c:v>
                </c:pt>
                <c:pt idx="46">
                  <c:v>0.78036842105263093</c:v>
                </c:pt>
                <c:pt idx="47">
                  <c:v>0.78843421052631513</c:v>
                </c:pt>
                <c:pt idx="48">
                  <c:v>0.7965000000000001</c:v>
                </c:pt>
                <c:pt idx="49">
                  <c:v>0.80540000000000012</c:v>
                </c:pt>
                <c:pt idx="50">
                  <c:v>0.82330000000000003</c:v>
                </c:pt>
                <c:pt idx="51">
                  <c:v>0.82480000000000009</c:v>
                </c:pt>
                <c:pt idx="52">
                  <c:v>0.82926666666666671</c:v>
                </c:pt>
                <c:pt idx="53">
                  <c:v>0.83373333333333333</c:v>
                </c:pt>
                <c:pt idx="54">
                  <c:v>0.83819999999999995</c:v>
                </c:pt>
                <c:pt idx="55">
                  <c:v>0.84266666666666656</c:v>
                </c:pt>
                <c:pt idx="56">
                  <c:v>0.84713333333333318</c:v>
                </c:pt>
                <c:pt idx="57">
                  <c:v>0.8515999999999998</c:v>
                </c:pt>
                <c:pt idx="58">
                  <c:v>0.85606666666666642</c:v>
                </c:pt>
                <c:pt idx="59">
                  <c:v>0.86053333333333304</c:v>
                </c:pt>
                <c:pt idx="60">
                  <c:v>0.86499999999999999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D4-4828-BE3A-15B20CCD7A0B}"/>
            </c:ext>
          </c:extLst>
        </c:ser>
        <c:ser>
          <c:idx val="2"/>
          <c:order val="2"/>
          <c:tx>
            <c:strRef>
              <c:f>'PB COMMENTS'!$A$5</c:f>
              <c:strCache>
                <c:ptCount val="1"/>
                <c:pt idx="0">
                  <c:v>NLD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'PB COMMENTS'!$H$2:$BP$2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'PB COMMENTS'!$H$5:$BP$5</c:f>
              <c:numCache>
                <c:formatCode>0.00%</c:formatCode>
                <c:ptCount val="61"/>
                <c:pt idx="0">
                  <c:v>0.5364672478632464</c:v>
                </c:pt>
                <c:pt idx="1">
                  <c:v>0.54743470085469781</c:v>
                </c:pt>
                <c:pt idx="2">
                  <c:v>0.55840215384615277</c:v>
                </c:pt>
                <c:pt idx="3">
                  <c:v>0.56936960683760418</c:v>
                </c:pt>
                <c:pt idx="4">
                  <c:v>0.58033705982905914</c:v>
                </c:pt>
                <c:pt idx="5">
                  <c:v>0.59130451282051055</c:v>
                </c:pt>
                <c:pt idx="6">
                  <c:v>0.60227196581196196</c:v>
                </c:pt>
                <c:pt idx="7">
                  <c:v>0.61323941880341692</c:v>
                </c:pt>
                <c:pt idx="8">
                  <c:v>0.62420687179486833</c:v>
                </c:pt>
                <c:pt idx="9">
                  <c:v>0.6351743247863233</c:v>
                </c:pt>
                <c:pt idx="10">
                  <c:v>0.64614177777777471</c:v>
                </c:pt>
                <c:pt idx="11">
                  <c:v>0.65710923076922967</c:v>
                </c:pt>
                <c:pt idx="12">
                  <c:v>0.66807668376068108</c:v>
                </c:pt>
                <c:pt idx="13">
                  <c:v>0.67904413675213604</c:v>
                </c:pt>
                <c:pt idx="14">
                  <c:v>0.69001158974358745</c:v>
                </c:pt>
                <c:pt idx="15">
                  <c:v>0.70097904273503886</c:v>
                </c:pt>
                <c:pt idx="16">
                  <c:v>0.71194649572649382</c:v>
                </c:pt>
                <c:pt idx="17">
                  <c:v>0.72291394871794523</c:v>
                </c:pt>
                <c:pt idx="18">
                  <c:v>0.73388140170940019</c:v>
                </c:pt>
                <c:pt idx="19">
                  <c:v>0.7448488547008516</c:v>
                </c:pt>
                <c:pt idx="20">
                  <c:v>0.75581630769230657</c:v>
                </c:pt>
                <c:pt idx="21">
                  <c:v>0.77560000000000007</c:v>
                </c:pt>
                <c:pt idx="22">
                  <c:v>0.77779999999999982</c:v>
                </c:pt>
                <c:pt idx="23">
                  <c:v>0.79610000000000003</c:v>
                </c:pt>
                <c:pt idx="24">
                  <c:v>0.80339999999999989</c:v>
                </c:pt>
                <c:pt idx="25">
                  <c:v>0.81269999999999998</c:v>
                </c:pt>
                <c:pt idx="26">
                  <c:v>0.81659999999999999</c:v>
                </c:pt>
                <c:pt idx="27">
                  <c:v>0.81799999999999995</c:v>
                </c:pt>
                <c:pt idx="28">
                  <c:v>0.83019999999999994</c:v>
                </c:pt>
                <c:pt idx="29">
                  <c:v>0.83130000000000015</c:v>
                </c:pt>
                <c:pt idx="30">
                  <c:v>0.85570000000000013</c:v>
                </c:pt>
                <c:pt idx="31">
                  <c:v>0.88020000000000009</c:v>
                </c:pt>
                <c:pt idx="32">
                  <c:v>0.90620000000000001</c:v>
                </c:pt>
                <c:pt idx="33">
                  <c:v>0.9081999999999999</c:v>
                </c:pt>
                <c:pt idx="34">
                  <c:v>0.90839999999999999</c:v>
                </c:pt>
                <c:pt idx="35">
                  <c:v>0.91919999999999991</c:v>
                </c:pt>
                <c:pt idx="36">
                  <c:v>0.93290000000000006</c:v>
                </c:pt>
                <c:pt idx="37">
                  <c:v>0.94030000000000002</c:v>
                </c:pt>
                <c:pt idx="38">
                  <c:v>0.96239999999999992</c:v>
                </c:pt>
                <c:pt idx="39">
                  <c:v>0.97170000000000001</c:v>
                </c:pt>
                <c:pt idx="40">
                  <c:v>0.98819999999999997</c:v>
                </c:pt>
                <c:pt idx="41">
                  <c:v>0.99129999999999996</c:v>
                </c:pt>
                <c:pt idx="42">
                  <c:v>1.0024</c:v>
                </c:pt>
                <c:pt idx="43">
                  <c:v>1.0037</c:v>
                </c:pt>
                <c:pt idx="44">
                  <c:v>1.0217000000000001</c:v>
                </c:pt>
                <c:pt idx="45">
                  <c:v>1.0192000000000001</c:v>
                </c:pt>
                <c:pt idx="46">
                  <c:v>1.0274000000000001</c:v>
                </c:pt>
                <c:pt idx="47">
                  <c:v>1.0274000000000001</c:v>
                </c:pt>
                <c:pt idx="48">
                  <c:v>1.0274000000000001</c:v>
                </c:pt>
                <c:pt idx="49">
                  <c:v>1.0274000000000001</c:v>
                </c:pt>
                <c:pt idx="50">
                  <c:v>1.0274000000000001</c:v>
                </c:pt>
                <c:pt idx="51">
                  <c:v>1.0274000000000001</c:v>
                </c:pt>
                <c:pt idx="52">
                  <c:v>1.0274000000000001</c:v>
                </c:pt>
                <c:pt idx="53">
                  <c:v>1.0274000000000001</c:v>
                </c:pt>
                <c:pt idx="54">
                  <c:v>1.0274000000000001</c:v>
                </c:pt>
                <c:pt idx="55">
                  <c:v>1.0274000000000001</c:v>
                </c:pt>
                <c:pt idx="56">
                  <c:v>1.0274000000000001</c:v>
                </c:pt>
                <c:pt idx="57">
                  <c:v>1.0274000000000001</c:v>
                </c:pt>
                <c:pt idx="58">
                  <c:v>1.0274000000000001</c:v>
                </c:pt>
                <c:pt idx="59">
                  <c:v>1.0274000000000001</c:v>
                </c:pt>
                <c:pt idx="60">
                  <c:v>1.0274000000000001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D4-4828-BE3A-15B20CCD7A0B}"/>
            </c:ext>
          </c:extLst>
        </c:ser>
        <c:ser>
          <c:idx val="3"/>
          <c:order val="3"/>
          <c:tx>
            <c:strRef>
              <c:f>'PB COMMENTS'!$A$6</c:f>
              <c:strCache>
                <c:ptCount val="1"/>
                <c:pt idx="0">
                  <c:v>WLD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'PB COMMENTS'!$H$2:$BP$2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'PB COMMENTS'!$H$6:$BP$6</c:f>
              <c:numCache>
                <c:formatCode>0.00%</c:formatCode>
                <c:ptCount val="61"/>
                <c:pt idx="0">
                  <c:v>0.37076160197802288</c:v>
                </c:pt>
                <c:pt idx="1">
                  <c:v>0.37816623725274923</c:v>
                </c:pt>
                <c:pt idx="2">
                  <c:v>0.3855708725274738</c:v>
                </c:pt>
                <c:pt idx="3">
                  <c:v>0.39297550780219836</c:v>
                </c:pt>
                <c:pt idx="4">
                  <c:v>0.40038014307692471</c:v>
                </c:pt>
                <c:pt idx="5">
                  <c:v>0.40778477835164928</c:v>
                </c:pt>
                <c:pt idx="6">
                  <c:v>0.41518941362637563</c:v>
                </c:pt>
                <c:pt idx="7">
                  <c:v>0.42259404890110019</c:v>
                </c:pt>
                <c:pt idx="8">
                  <c:v>0.42999868417582476</c:v>
                </c:pt>
                <c:pt idx="9">
                  <c:v>0.43740331945055111</c:v>
                </c:pt>
                <c:pt idx="10">
                  <c:v>0.44480795472527568</c:v>
                </c:pt>
                <c:pt idx="11">
                  <c:v>0.45221259000000202</c:v>
                </c:pt>
                <c:pt idx="12">
                  <c:v>0.47399999999999998</c:v>
                </c:pt>
                <c:pt idx="13">
                  <c:v>0.47664018000000002</c:v>
                </c:pt>
                <c:pt idx="14">
                  <c:v>0.47862149999999992</c:v>
                </c:pt>
                <c:pt idx="15">
                  <c:v>0.48192053999999995</c:v>
                </c:pt>
                <c:pt idx="16">
                  <c:v>0.48258413999999999</c:v>
                </c:pt>
                <c:pt idx="17">
                  <c:v>0.48300599999999994</c:v>
                </c:pt>
                <c:pt idx="18">
                  <c:v>0.48588317999999991</c:v>
                </c:pt>
                <c:pt idx="19">
                  <c:v>0.49974767999999992</c:v>
                </c:pt>
                <c:pt idx="20">
                  <c:v>0.5142710399999999</c:v>
                </c:pt>
                <c:pt idx="21">
                  <c:v>0.52549535999999997</c:v>
                </c:pt>
                <c:pt idx="22">
                  <c:v>0.5373737999999999</c:v>
                </c:pt>
                <c:pt idx="23">
                  <c:v>0.54925698000000001</c:v>
                </c:pt>
                <c:pt idx="24">
                  <c:v>0.56378507999999994</c:v>
                </c:pt>
                <c:pt idx="25">
                  <c:v>0.5729451260613927</c:v>
                </c:pt>
                <c:pt idx="26">
                  <c:v>0.58210517212278545</c:v>
                </c:pt>
                <c:pt idx="27">
                  <c:v>0.59126521818417821</c:v>
                </c:pt>
                <c:pt idx="28">
                  <c:v>0.60042526424557097</c:v>
                </c:pt>
                <c:pt idx="29">
                  <c:v>0.60958531030696372</c:v>
                </c:pt>
                <c:pt idx="30">
                  <c:v>0.61874535636835648</c:v>
                </c:pt>
                <c:pt idx="31">
                  <c:v>0.62790540242974924</c:v>
                </c:pt>
                <c:pt idx="32">
                  <c:v>0.63706544849114199</c:v>
                </c:pt>
                <c:pt idx="33">
                  <c:v>0.64622549455253475</c:v>
                </c:pt>
                <c:pt idx="34">
                  <c:v>0.65538554061392751</c:v>
                </c:pt>
                <c:pt idx="35">
                  <c:v>0.66454558667532027</c:v>
                </c:pt>
                <c:pt idx="36">
                  <c:v>0.67370563273671302</c:v>
                </c:pt>
                <c:pt idx="37">
                  <c:v>0.68286567879810578</c:v>
                </c:pt>
                <c:pt idx="38">
                  <c:v>0.69202572485949854</c:v>
                </c:pt>
                <c:pt idx="39">
                  <c:v>0.70118577092089129</c:v>
                </c:pt>
                <c:pt idx="40">
                  <c:v>0.71034581698228405</c:v>
                </c:pt>
                <c:pt idx="41">
                  <c:v>0.71950586304367681</c:v>
                </c:pt>
                <c:pt idx="42">
                  <c:v>0.72866590910506956</c:v>
                </c:pt>
                <c:pt idx="43">
                  <c:v>0.73782595516646232</c:v>
                </c:pt>
                <c:pt idx="44">
                  <c:v>0.74698600122785508</c:v>
                </c:pt>
                <c:pt idx="45">
                  <c:v>0.75614604728924784</c:v>
                </c:pt>
                <c:pt idx="46">
                  <c:v>0.76530609335064059</c:v>
                </c:pt>
                <c:pt idx="47">
                  <c:v>0.77446613941203335</c:v>
                </c:pt>
                <c:pt idx="48">
                  <c:v>0.78362618547342611</c:v>
                </c:pt>
                <c:pt idx="49">
                  <c:v>0.79278623153481798</c:v>
                </c:pt>
                <c:pt idx="50">
                  <c:v>0.79943559286358501</c:v>
                </c:pt>
                <c:pt idx="51">
                  <c:v>0.80608495419235004</c:v>
                </c:pt>
                <c:pt idx="52">
                  <c:v>0.81273431552111597</c:v>
                </c:pt>
                <c:pt idx="53">
                  <c:v>0.819383676849881</c:v>
                </c:pt>
                <c:pt idx="54">
                  <c:v>0.82603303817864804</c:v>
                </c:pt>
                <c:pt idx="55">
                  <c:v>0.83268239950741396</c:v>
                </c:pt>
                <c:pt idx="56">
                  <c:v>0.839331760836179</c:v>
                </c:pt>
                <c:pt idx="57">
                  <c:v>0.84598112216494503</c:v>
                </c:pt>
                <c:pt idx="58">
                  <c:v>0.85263048349371195</c:v>
                </c:pt>
                <c:pt idx="59">
                  <c:v>0.85927984482247799</c:v>
                </c:pt>
                <c:pt idx="60">
                  <c:v>0.86592920615124302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D4-4828-BE3A-15B20CCD7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150952"/>
        <c:axId val="601142424"/>
      </c:lineChart>
      <c:catAx>
        <c:axId val="60115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42424"/>
        <c:crosses val="autoZero"/>
        <c:auto val="1"/>
        <c:lblAlgn val="ctr"/>
        <c:lblOffset val="100"/>
        <c:noMultiLvlLbl val="0"/>
      </c:catAx>
      <c:valAx>
        <c:axId val="60114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5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66674</xdr:colOff>
      <xdr:row>3</xdr:row>
      <xdr:rowOff>44196</xdr:rowOff>
    </xdr:from>
    <xdr:to>
      <xdr:col>17</xdr:col>
      <xdr:colOff>132337</xdr:colOff>
      <xdr:row>31</xdr:row>
      <xdr:rowOff>132459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4" y="615696"/>
          <a:ext cx="6161663" cy="5422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309561</xdr:colOff>
      <xdr:row>4</xdr:row>
      <xdr:rowOff>154916</xdr:rowOff>
    </xdr:from>
    <xdr:to>
      <xdr:col>24</xdr:col>
      <xdr:colOff>142873</xdr:colOff>
      <xdr:row>31</xdr:row>
      <xdr:rowOff>161877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63811" y="916916"/>
          <a:ext cx="8334375" cy="54719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27</xdr:col>
      <xdr:colOff>313209</xdr:colOff>
      <xdr:row>43</xdr:row>
      <xdr:rowOff>179928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0"/>
          <a:ext cx="8923809" cy="83714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2</xdr:row>
      <xdr:rowOff>123825</xdr:rowOff>
    </xdr:from>
    <xdr:to>
      <xdr:col>25</xdr:col>
      <xdr:colOff>141786</xdr:colOff>
      <xdr:row>23</xdr:row>
      <xdr:rowOff>18563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8450" y="504825"/>
          <a:ext cx="8714286" cy="38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15</xdr:row>
      <xdr:rowOff>0</xdr:rowOff>
    </xdr:from>
    <xdr:to>
      <xdr:col>8</xdr:col>
      <xdr:colOff>531812</xdr:colOff>
      <xdr:row>30</xdr:row>
      <xdr:rowOff>111124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ssets.publishing.service.gov.uk/government/uploads/system/uploads/attachment_data/file/345141/uk_housing_fact_file_2013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space.library.uu.nl/handle/1874/3293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star.gov/productfinder/advance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30142159190150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i.org/10.1016/j.energy.2019.116228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sciencedirect.com/science/article/pii/S036054420400324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CC1E-0525-4124-ADDB-E3C3BDE6C365}">
  <dimension ref="A1:A56"/>
  <sheetViews>
    <sheetView tabSelected="1" zoomScale="80" zoomScaleNormal="80" workbookViewId="0">
      <selection activeCell="A56" sqref="A1:A56"/>
    </sheetView>
  </sheetViews>
  <sheetFormatPr defaultRowHeight="14.4" x14ac:dyDescent="0.3"/>
  <cols>
    <col min="1" max="16384" width="8.88671875" style="89"/>
  </cols>
  <sheetData>
    <row r="1" spans="1:1" x14ac:dyDescent="0.3">
      <c r="A1" s="90" t="s">
        <v>209</v>
      </c>
    </row>
    <row r="2" spans="1:1" x14ac:dyDescent="0.3">
      <c r="A2" s="90" t="s">
        <v>210</v>
      </c>
    </row>
    <row r="3" spans="1:1" x14ac:dyDescent="0.3">
      <c r="A3" s="90" t="s">
        <v>211</v>
      </c>
    </row>
    <row r="4" spans="1:1" x14ac:dyDescent="0.3">
      <c r="A4" s="90" t="s">
        <v>212</v>
      </c>
    </row>
    <row r="5" spans="1:1" x14ac:dyDescent="0.3">
      <c r="A5" s="90" t="s">
        <v>213</v>
      </c>
    </row>
    <row r="6" spans="1:1" x14ac:dyDescent="0.3">
      <c r="A6" s="90" t="s">
        <v>214</v>
      </c>
    </row>
    <row r="7" spans="1:1" x14ac:dyDescent="0.3">
      <c r="A7" s="90" t="s">
        <v>215</v>
      </c>
    </row>
    <row r="8" spans="1:1" x14ac:dyDescent="0.3">
      <c r="A8" s="90" t="s">
        <v>216</v>
      </c>
    </row>
    <row r="9" spans="1:1" x14ac:dyDescent="0.3">
      <c r="A9" s="90" t="s">
        <v>217</v>
      </c>
    </row>
    <row r="10" spans="1:1" x14ac:dyDescent="0.3">
      <c r="A10" s="90"/>
    </row>
    <row r="11" spans="1:1" x14ac:dyDescent="0.3">
      <c r="A11" s="90" t="s">
        <v>219</v>
      </c>
    </row>
    <row r="12" spans="1:1" x14ac:dyDescent="0.3">
      <c r="A12" s="90" t="s">
        <v>220</v>
      </c>
    </row>
    <row r="13" spans="1:1" x14ac:dyDescent="0.3">
      <c r="A13" s="90" t="s">
        <v>221</v>
      </c>
    </row>
    <row r="14" spans="1:1" x14ac:dyDescent="0.3">
      <c r="A14" s="90" t="s">
        <v>222</v>
      </c>
    </row>
    <row r="15" spans="1:1" x14ac:dyDescent="0.3">
      <c r="A15" s="90" t="s">
        <v>223</v>
      </c>
    </row>
    <row r="16" spans="1:1" x14ac:dyDescent="0.3">
      <c r="A16" s="90" t="s">
        <v>224</v>
      </c>
    </row>
    <row r="17" spans="1:1" x14ac:dyDescent="0.3">
      <c r="A17" s="90" t="s">
        <v>217</v>
      </c>
    </row>
    <row r="18" spans="1:1" x14ac:dyDescent="0.3">
      <c r="A18" s="90"/>
    </row>
    <row r="19" spans="1:1" x14ac:dyDescent="0.3">
      <c r="A19" s="90" t="s">
        <v>225</v>
      </c>
    </row>
    <row r="20" spans="1:1" x14ac:dyDescent="0.3">
      <c r="A20" s="90" t="s">
        <v>226</v>
      </c>
    </row>
    <row r="21" spans="1:1" x14ac:dyDescent="0.3">
      <c r="A21" s="90" t="s">
        <v>227</v>
      </c>
    </row>
    <row r="22" spans="1:1" x14ac:dyDescent="0.3">
      <c r="A22" s="90" t="s">
        <v>228</v>
      </c>
    </row>
    <row r="23" spans="1:1" x14ac:dyDescent="0.3">
      <c r="A23" s="90" t="s">
        <v>229</v>
      </c>
    </row>
    <row r="24" spans="1:1" x14ac:dyDescent="0.3">
      <c r="A24" s="90" t="s">
        <v>230</v>
      </c>
    </row>
    <row r="25" spans="1:1" x14ac:dyDescent="0.3">
      <c r="A25" s="90" t="s">
        <v>231</v>
      </c>
    </row>
    <row r="26" spans="1:1" x14ac:dyDescent="0.3">
      <c r="A26" s="90" t="s">
        <v>232</v>
      </c>
    </row>
    <row r="27" spans="1:1" x14ac:dyDescent="0.3">
      <c r="A27" s="90" t="s">
        <v>233</v>
      </c>
    </row>
    <row r="28" spans="1:1" x14ac:dyDescent="0.3">
      <c r="A28" s="90" t="s">
        <v>234</v>
      </c>
    </row>
    <row r="29" spans="1:1" x14ac:dyDescent="0.3">
      <c r="A29" s="90" t="s">
        <v>217</v>
      </c>
    </row>
    <row r="30" spans="1:1" x14ac:dyDescent="0.3">
      <c r="A30" s="90"/>
    </row>
    <row r="31" spans="1:1" x14ac:dyDescent="0.3">
      <c r="A31" s="90" t="s">
        <v>235</v>
      </c>
    </row>
    <row r="32" spans="1:1" x14ac:dyDescent="0.3">
      <c r="A32" s="90" t="s">
        <v>236</v>
      </c>
    </row>
    <row r="33" spans="1:1" x14ac:dyDescent="0.3">
      <c r="A33" s="90" t="s">
        <v>237</v>
      </c>
    </row>
    <row r="34" spans="1:1" x14ac:dyDescent="0.3">
      <c r="A34" s="90" t="s">
        <v>238</v>
      </c>
    </row>
    <row r="35" spans="1:1" x14ac:dyDescent="0.3">
      <c r="A35" s="90" t="s">
        <v>239</v>
      </c>
    </row>
    <row r="36" spans="1:1" x14ac:dyDescent="0.3">
      <c r="A36" s="90" t="s">
        <v>240</v>
      </c>
    </row>
    <row r="37" spans="1:1" x14ac:dyDescent="0.3">
      <c r="A37" s="90" t="s">
        <v>217</v>
      </c>
    </row>
    <row r="38" spans="1:1" x14ac:dyDescent="0.3">
      <c r="A38" s="90"/>
    </row>
    <row r="39" spans="1:1" x14ac:dyDescent="0.3">
      <c r="A39" s="90" t="s">
        <v>241</v>
      </c>
    </row>
    <row r="40" spans="1:1" x14ac:dyDescent="0.3">
      <c r="A40" s="90" t="s">
        <v>242</v>
      </c>
    </row>
    <row r="41" spans="1:1" x14ac:dyDescent="0.3">
      <c r="A41" s="90" t="s">
        <v>243</v>
      </c>
    </row>
    <row r="42" spans="1:1" x14ac:dyDescent="0.3">
      <c r="A42" s="90" t="s">
        <v>244</v>
      </c>
    </row>
    <row r="43" spans="1:1" x14ac:dyDescent="0.3">
      <c r="A43" s="90" t="s">
        <v>245</v>
      </c>
    </row>
    <row r="44" spans="1:1" x14ac:dyDescent="0.3">
      <c r="A44" s="90" t="s">
        <v>246</v>
      </c>
    </row>
    <row r="45" spans="1:1" x14ac:dyDescent="0.3">
      <c r="A45" s="90" t="s">
        <v>247</v>
      </c>
    </row>
    <row r="46" spans="1:1" x14ac:dyDescent="0.3">
      <c r="A46" s="90" t="s">
        <v>233</v>
      </c>
    </row>
    <row r="47" spans="1:1" x14ac:dyDescent="0.3">
      <c r="A47" s="90" t="s">
        <v>248</v>
      </c>
    </row>
    <row r="48" spans="1:1" x14ac:dyDescent="0.3">
      <c r="A48" s="90" t="s">
        <v>217</v>
      </c>
    </row>
    <row r="49" spans="1:1" x14ac:dyDescent="0.3">
      <c r="A49" s="90"/>
    </row>
    <row r="50" spans="1:1" x14ac:dyDescent="0.3">
      <c r="A50" s="90" t="s">
        <v>249</v>
      </c>
    </row>
    <row r="51" spans="1:1" x14ac:dyDescent="0.3">
      <c r="A51" s="90" t="s">
        <v>250</v>
      </c>
    </row>
    <row r="52" spans="1:1" x14ac:dyDescent="0.3">
      <c r="A52" s="90" t="s">
        <v>251</v>
      </c>
    </row>
    <row r="53" spans="1:1" x14ac:dyDescent="0.3">
      <c r="A53" s="90" t="s">
        <v>252</v>
      </c>
    </row>
    <row r="54" spans="1:1" x14ac:dyDescent="0.3">
      <c r="A54" s="90" t="s">
        <v>253</v>
      </c>
    </row>
    <row r="55" spans="1:1" x14ac:dyDescent="0.3">
      <c r="A55" s="90" t="s">
        <v>254</v>
      </c>
    </row>
    <row r="56" spans="1:1" x14ac:dyDescent="0.3">
      <c r="A56" s="90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zoomScale="80" zoomScaleNormal="80" workbookViewId="0">
      <selection activeCell="G13" sqref="G13"/>
    </sheetView>
  </sheetViews>
  <sheetFormatPr defaultRowHeight="14.4" x14ac:dyDescent="0.3"/>
  <cols>
    <col min="2" max="2" width="11.6640625" style="4" bestFit="1" customWidth="1"/>
    <col min="3" max="3" width="10.109375" style="4" bestFit="1" customWidth="1"/>
    <col min="4" max="4" width="12.33203125" style="4" bestFit="1" customWidth="1"/>
    <col min="5" max="5" width="19.44140625" bestFit="1" customWidth="1"/>
    <col min="6" max="6" width="12.5546875" customWidth="1"/>
    <col min="7" max="7" width="11.44140625" customWidth="1"/>
  </cols>
  <sheetData>
    <row r="1" spans="1:68" s="3" customFormat="1" x14ac:dyDescent="0.3">
      <c r="A1" s="3" t="s">
        <v>0</v>
      </c>
      <c r="B1" s="3" t="s">
        <v>69</v>
      </c>
      <c r="C1" s="3" t="s">
        <v>70</v>
      </c>
      <c r="D1" s="3" t="s">
        <v>71</v>
      </c>
      <c r="E1" s="3" t="s">
        <v>1</v>
      </c>
      <c r="F1" s="3" t="s">
        <v>2</v>
      </c>
      <c r="G1" s="3" t="s">
        <v>68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s="4" customFormat="1" x14ac:dyDescent="0.3">
      <c r="A2" s="4" t="s">
        <v>26</v>
      </c>
      <c r="B2" s="67" t="s">
        <v>72</v>
      </c>
      <c r="C2" s="67" t="s">
        <v>73</v>
      </c>
      <c r="D2" s="67" t="s">
        <v>74</v>
      </c>
      <c r="E2" s="4" t="s">
        <v>27</v>
      </c>
      <c r="F2" s="4" t="s">
        <v>202</v>
      </c>
      <c r="G2" s="4" t="s">
        <v>162</v>
      </c>
      <c r="H2" s="5">
        <f t="array" ref="H2:BP2">TRANSPOSE(Calcs!B4:B64)</f>
        <v>0.37076160197802288</v>
      </c>
      <c r="I2" s="5">
        <v>0.37816623725274923</v>
      </c>
      <c r="J2" s="5">
        <v>0.3855708725274738</v>
      </c>
      <c r="K2" s="5">
        <v>0.39297550780219836</v>
      </c>
      <c r="L2" s="5">
        <v>0.40038014307692471</v>
      </c>
      <c r="M2" s="5">
        <v>0.40778477835164928</v>
      </c>
      <c r="N2" s="5">
        <v>0.41518941362637563</v>
      </c>
      <c r="O2" s="5">
        <v>0.42259404890110019</v>
      </c>
      <c r="P2" s="5">
        <v>0.42999868417582476</v>
      </c>
      <c r="Q2" s="5">
        <v>0.43740331945055111</v>
      </c>
      <c r="R2" s="5">
        <v>0.44480795472527568</v>
      </c>
      <c r="S2" s="5">
        <v>0.45221259000000202</v>
      </c>
      <c r="T2" s="5">
        <v>0.47399999999999998</v>
      </c>
      <c r="U2" s="5">
        <v>0.47664018000000002</v>
      </c>
      <c r="V2" s="5">
        <v>0.47862149999999992</v>
      </c>
      <c r="W2" s="5">
        <v>0.48192053999999995</v>
      </c>
      <c r="X2" s="5">
        <v>0.48258413999999999</v>
      </c>
      <c r="Y2" s="5">
        <v>0.48300599999999994</v>
      </c>
      <c r="Z2" s="5">
        <v>0.48588317999999991</v>
      </c>
      <c r="AA2" s="5">
        <v>0.49974767999999992</v>
      </c>
      <c r="AB2" s="5">
        <v>0.5142710399999999</v>
      </c>
      <c r="AC2" s="5">
        <v>0.52549535999999997</v>
      </c>
      <c r="AD2" s="5">
        <v>0.5373737999999999</v>
      </c>
      <c r="AE2" s="5">
        <v>0.54925698000000001</v>
      </c>
      <c r="AF2" s="5">
        <v>0.56378507999999994</v>
      </c>
      <c r="AG2" s="5">
        <v>0.5729451260613927</v>
      </c>
      <c r="AH2" s="5">
        <v>0.58210517212278545</v>
      </c>
      <c r="AI2" s="5">
        <v>0.59126521818417821</v>
      </c>
      <c r="AJ2" s="5">
        <v>0.60042526424557097</v>
      </c>
      <c r="AK2" s="5">
        <v>0.60958531030696372</v>
      </c>
      <c r="AL2" s="5">
        <v>0.61874535636835648</v>
      </c>
      <c r="AM2" s="5">
        <v>0.62790540242974924</v>
      </c>
      <c r="AN2" s="5">
        <v>0.63706544849114199</v>
      </c>
      <c r="AO2" s="5">
        <v>0.64622549455253475</v>
      </c>
      <c r="AP2" s="5">
        <v>0.65538554061392751</v>
      </c>
      <c r="AQ2" s="5">
        <v>0.66454558667532027</v>
      </c>
      <c r="AR2" s="5">
        <v>0.67370563273671302</v>
      </c>
      <c r="AS2" s="5">
        <v>0.68286567879810578</v>
      </c>
      <c r="AT2" s="5">
        <v>0.69202572485949854</v>
      </c>
      <c r="AU2" s="5">
        <v>0.70118577092089129</v>
      </c>
      <c r="AV2" s="5">
        <v>0.71034581698228405</v>
      </c>
      <c r="AW2" s="5">
        <v>0.71950586304367681</v>
      </c>
      <c r="AX2" s="5">
        <v>0.72866590910506956</v>
      </c>
      <c r="AY2" s="5">
        <v>0.73782595516646232</v>
      </c>
      <c r="AZ2" s="5">
        <v>0.74698600122785508</v>
      </c>
      <c r="BA2" s="5">
        <v>0.75614604728924784</v>
      </c>
      <c r="BB2" s="5">
        <v>0.76530609335064059</v>
      </c>
      <c r="BC2" s="5">
        <v>0.77446613941203335</v>
      </c>
      <c r="BD2" s="5">
        <v>0.78362618547342611</v>
      </c>
      <c r="BE2" s="5">
        <v>0.79278623153481798</v>
      </c>
      <c r="BF2" s="5">
        <v>0.79943559286358501</v>
      </c>
      <c r="BG2" s="5">
        <v>0.80608495419235004</v>
      </c>
      <c r="BH2" s="5">
        <v>0.81273431552111597</v>
      </c>
      <c r="BI2" s="5">
        <v>0.819383676849881</v>
      </c>
      <c r="BJ2" s="5">
        <v>0.82603303817864804</v>
      </c>
      <c r="BK2" s="5">
        <v>0.83268239950741396</v>
      </c>
      <c r="BL2" s="5">
        <v>0.839331760836179</v>
      </c>
      <c r="BM2" s="5">
        <v>0.84598112216494503</v>
      </c>
      <c r="BN2" s="5">
        <v>0.85263048349371195</v>
      </c>
      <c r="BO2" s="5">
        <v>0.85927984482247799</v>
      </c>
      <c r="BP2" s="5">
        <v>0.86592920615124302</v>
      </c>
    </row>
    <row r="3" spans="1:68" s="4" customFormat="1" x14ac:dyDescent="0.3">
      <c r="A3" s="4" t="s">
        <v>62</v>
      </c>
      <c r="B3" s="67" t="s">
        <v>72</v>
      </c>
      <c r="C3" s="67" t="s">
        <v>73</v>
      </c>
      <c r="D3" s="67" t="s">
        <v>74</v>
      </c>
      <c r="E3" s="4" t="s">
        <v>27</v>
      </c>
      <c r="F3" s="4" t="s">
        <v>202</v>
      </c>
      <c r="G3" s="4" t="s">
        <v>162</v>
      </c>
      <c r="H3" s="5">
        <f t="array" ref="H3:BP3">TRANSPOSE(Calcs!F4:F64)</f>
        <v>0.40934210526315695</v>
      </c>
      <c r="I3" s="5">
        <v>0.41740789473684003</v>
      </c>
      <c r="J3" s="5">
        <v>0.42547368421052489</v>
      </c>
      <c r="K3" s="5">
        <v>0.43353947368420975</v>
      </c>
      <c r="L3" s="5">
        <v>0.44160526315789284</v>
      </c>
      <c r="M3" s="5">
        <v>0.44967105263157769</v>
      </c>
      <c r="N3" s="5">
        <v>0.45773684210526255</v>
      </c>
      <c r="O3" s="5">
        <v>0.46580263157894564</v>
      </c>
      <c r="P3" s="5">
        <v>0.4738684210526305</v>
      </c>
      <c r="Q3" s="5">
        <v>0.48193421052631358</v>
      </c>
      <c r="R3" s="5">
        <v>0.49</v>
      </c>
      <c r="S3" s="5">
        <v>0.49806578947368418</v>
      </c>
      <c r="T3" s="5">
        <v>0.50613157894736838</v>
      </c>
      <c r="U3" s="5">
        <v>0.51419736842105257</v>
      </c>
      <c r="V3" s="5">
        <v>0.52226315789473676</v>
      </c>
      <c r="W3" s="5">
        <v>0.53032894736842096</v>
      </c>
      <c r="X3" s="5">
        <v>0.53839473684210515</v>
      </c>
      <c r="Y3" s="5">
        <v>0.54646052631578934</v>
      </c>
      <c r="Z3" s="5">
        <v>0.55452631578947353</v>
      </c>
      <c r="AA3" s="5">
        <v>0.56259210526315773</v>
      </c>
      <c r="AB3" s="5">
        <v>0.57065789473684192</v>
      </c>
      <c r="AC3" s="5">
        <v>0.57872368421052611</v>
      </c>
      <c r="AD3" s="5">
        <v>0.58678947368421031</v>
      </c>
      <c r="AE3" s="5">
        <v>0.5948552631578945</v>
      </c>
      <c r="AF3" s="5">
        <v>0.60292105263157869</v>
      </c>
      <c r="AG3" s="5">
        <v>0.61098684210526288</v>
      </c>
      <c r="AH3" s="5">
        <v>0.61905263157894708</v>
      </c>
      <c r="AI3" s="5">
        <v>0.62711842105263127</v>
      </c>
      <c r="AJ3" s="5">
        <v>0.63518421052631546</v>
      </c>
      <c r="AK3" s="5">
        <v>0.64324999999999966</v>
      </c>
      <c r="AL3" s="5">
        <v>0.65131578947368385</v>
      </c>
      <c r="AM3" s="5">
        <v>0.65938157894736804</v>
      </c>
      <c r="AN3" s="5">
        <v>0.66744736842105223</v>
      </c>
      <c r="AO3" s="5">
        <v>0.67551315789473643</v>
      </c>
      <c r="AP3" s="5">
        <v>0.68357894736842062</v>
      </c>
      <c r="AQ3" s="5">
        <v>0.69164473684210481</v>
      </c>
      <c r="AR3" s="5">
        <v>0.69971052631578901</v>
      </c>
      <c r="AS3" s="5">
        <v>0.7077763157894732</v>
      </c>
      <c r="AT3" s="5">
        <v>0.71584210526315739</v>
      </c>
      <c r="AU3" s="5">
        <v>0.72390789473684158</v>
      </c>
      <c r="AV3" s="5">
        <v>0.73197368421052578</v>
      </c>
      <c r="AW3" s="5">
        <v>0.74003947368420997</v>
      </c>
      <c r="AX3" s="5">
        <v>0.74810526315789416</v>
      </c>
      <c r="AY3" s="5">
        <v>0.75617105263157836</v>
      </c>
      <c r="AZ3" s="5">
        <v>0.76423684210526255</v>
      </c>
      <c r="BA3" s="5">
        <v>0.77230263157894674</v>
      </c>
      <c r="BB3" s="5">
        <v>0.78036842105263093</v>
      </c>
      <c r="BC3" s="5">
        <v>0.78843421052631513</v>
      </c>
      <c r="BD3" s="5">
        <v>0.7965000000000001</v>
      </c>
      <c r="BE3" s="5">
        <v>0.80540000000000012</v>
      </c>
      <c r="BF3" s="5">
        <v>0.82330000000000003</v>
      </c>
      <c r="BG3" s="5">
        <v>0.82480000000000009</v>
      </c>
      <c r="BH3" s="5">
        <v>0.82926666666666671</v>
      </c>
      <c r="BI3" s="5">
        <v>0.83373333333333333</v>
      </c>
      <c r="BJ3" s="5">
        <v>0.83819999999999995</v>
      </c>
      <c r="BK3" s="5">
        <v>0.84266666666666656</v>
      </c>
      <c r="BL3" s="5">
        <v>0.84713333333333318</v>
      </c>
      <c r="BM3" s="5">
        <v>0.8515999999999998</v>
      </c>
      <c r="BN3" s="5">
        <v>0.85606666666666642</v>
      </c>
      <c r="BO3" s="5">
        <v>0.86053333333333304</v>
      </c>
      <c r="BP3" s="5">
        <v>0.86499999999999999</v>
      </c>
    </row>
    <row r="4" spans="1:68" s="4" customFormat="1" x14ac:dyDescent="0.3">
      <c r="A4" s="4" t="s">
        <v>195</v>
      </c>
      <c r="B4" s="67" t="s">
        <v>72</v>
      </c>
      <c r="C4" s="67" t="s">
        <v>73</v>
      </c>
      <c r="D4" s="67" t="s">
        <v>74</v>
      </c>
      <c r="E4" s="4" t="s">
        <v>27</v>
      </c>
      <c r="F4" s="4" t="s">
        <v>202</v>
      </c>
      <c r="G4" s="4" t="s">
        <v>162</v>
      </c>
      <c r="H4" s="5">
        <f t="array" ref="H4:BP4">TRANSPOSE(Calcs!J4:J64)</f>
        <v>0.5364672478632464</v>
      </c>
      <c r="I4" s="5">
        <v>0.54743470085469781</v>
      </c>
      <c r="J4" s="5">
        <v>0.55840215384615277</v>
      </c>
      <c r="K4" s="5">
        <v>0.56936960683760418</v>
      </c>
      <c r="L4" s="5">
        <v>0.58033705982905914</v>
      </c>
      <c r="M4" s="5">
        <v>0.59130451282051055</v>
      </c>
      <c r="N4" s="5">
        <v>0.60227196581196196</v>
      </c>
      <c r="O4" s="5">
        <v>0.61323941880341692</v>
      </c>
      <c r="P4" s="5">
        <v>0.62420687179486833</v>
      </c>
      <c r="Q4" s="5">
        <v>0.6351743247863233</v>
      </c>
      <c r="R4" s="5">
        <v>0.64614177777777471</v>
      </c>
      <c r="S4" s="5">
        <v>0.65710923076922967</v>
      </c>
      <c r="T4" s="5">
        <v>0.66807668376068108</v>
      </c>
      <c r="U4" s="5">
        <v>0.67904413675213604</v>
      </c>
      <c r="V4" s="5">
        <v>0.69001158974358745</v>
      </c>
      <c r="W4" s="5">
        <v>0.70097904273503886</v>
      </c>
      <c r="X4" s="5">
        <v>0.71194649572649382</v>
      </c>
      <c r="Y4" s="5">
        <v>0.72291394871794523</v>
      </c>
      <c r="Z4" s="5">
        <v>0.73388140170940019</v>
      </c>
      <c r="AA4" s="5">
        <v>0.7448488547008516</v>
      </c>
      <c r="AB4" s="5">
        <v>0.75581630769230657</v>
      </c>
      <c r="AC4" s="5">
        <v>0.77560000000000007</v>
      </c>
      <c r="AD4" s="5">
        <v>0.77779999999999982</v>
      </c>
      <c r="AE4" s="5">
        <v>0.79610000000000003</v>
      </c>
      <c r="AF4" s="5">
        <v>0.80339999999999989</v>
      </c>
      <c r="AG4" s="5">
        <v>0.81269999999999998</v>
      </c>
      <c r="AH4" s="5">
        <v>0.81659999999999999</v>
      </c>
      <c r="AI4" s="5">
        <v>0.81799999999999995</v>
      </c>
      <c r="AJ4" s="5">
        <v>0.83019999999999994</v>
      </c>
      <c r="AK4" s="5">
        <v>0.83130000000000015</v>
      </c>
      <c r="AL4" s="5">
        <v>0.85570000000000013</v>
      </c>
      <c r="AM4" s="5">
        <v>0.88020000000000009</v>
      </c>
      <c r="AN4" s="5">
        <v>0.90620000000000001</v>
      </c>
      <c r="AO4" s="5">
        <v>0.9081999999999999</v>
      </c>
      <c r="AP4" s="5">
        <v>0.90839999999999999</v>
      </c>
      <c r="AQ4" s="5">
        <v>0.91919999999999991</v>
      </c>
      <c r="AR4" s="5">
        <v>0.93290000000000006</v>
      </c>
      <c r="AS4" s="5">
        <v>0.94030000000000002</v>
      </c>
      <c r="AT4" s="5">
        <v>0.96239999999999992</v>
      </c>
      <c r="AU4" s="5">
        <v>0.97170000000000001</v>
      </c>
      <c r="AV4" s="5">
        <v>0.98819999999999997</v>
      </c>
      <c r="AW4" s="5">
        <v>0.99129999999999996</v>
      </c>
      <c r="AX4" s="5">
        <v>1.0024</v>
      </c>
      <c r="AY4" s="5">
        <v>1.0037</v>
      </c>
      <c r="AZ4" s="5">
        <v>1.0217000000000001</v>
      </c>
      <c r="BA4" s="5">
        <v>1.0192000000000001</v>
      </c>
      <c r="BB4" s="5">
        <v>1.0274000000000001</v>
      </c>
      <c r="BC4" s="5">
        <v>1.0274000000000001</v>
      </c>
      <c r="BD4" s="5">
        <v>1.0274000000000001</v>
      </c>
      <c r="BE4" s="5">
        <v>1.0274000000000001</v>
      </c>
      <c r="BF4" s="5">
        <v>1.0274000000000001</v>
      </c>
      <c r="BG4" s="5">
        <v>1.0274000000000001</v>
      </c>
      <c r="BH4" s="5">
        <v>1.0274000000000001</v>
      </c>
      <c r="BI4" s="5">
        <v>1.0274000000000001</v>
      </c>
      <c r="BJ4" s="5">
        <v>1.0274000000000001</v>
      </c>
      <c r="BK4" s="5">
        <v>1.0274000000000001</v>
      </c>
      <c r="BL4" s="5">
        <v>1.0274000000000001</v>
      </c>
      <c r="BM4" s="5">
        <v>1.0274000000000001</v>
      </c>
      <c r="BN4" s="5">
        <v>1.0274000000000001</v>
      </c>
      <c r="BO4" s="5">
        <v>1.0274000000000001</v>
      </c>
      <c r="BP4" s="5">
        <v>1.0274000000000001</v>
      </c>
    </row>
    <row r="5" spans="1:68" s="4" customFormat="1" x14ac:dyDescent="0.3">
      <c r="A5" s="4" t="s">
        <v>208</v>
      </c>
      <c r="B5" s="67" t="s">
        <v>72</v>
      </c>
      <c r="C5" s="67" t="s">
        <v>73</v>
      </c>
      <c r="D5" s="67" t="s">
        <v>74</v>
      </c>
      <c r="E5" s="4" t="s">
        <v>27</v>
      </c>
      <c r="F5" s="4" t="s">
        <v>202</v>
      </c>
      <c r="G5" s="4" t="s">
        <v>162</v>
      </c>
      <c r="H5" s="5">
        <f t="shared" ref="H5:AM5" si="0">H2</f>
        <v>0.37076160197802288</v>
      </c>
      <c r="I5" s="5">
        <f t="shared" si="0"/>
        <v>0.37816623725274923</v>
      </c>
      <c r="J5" s="5">
        <f t="shared" si="0"/>
        <v>0.3855708725274738</v>
      </c>
      <c r="K5" s="5">
        <f t="shared" si="0"/>
        <v>0.39297550780219836</v>
      </c>
      <c r="L5" s="5">
        <f t="shared" si="0"/>
        <v>0.40038014307692471</v>
      </c>
      <c r="M5" s="5">
        <f t="shared" si="0"/>
        <v>0.40778477835164928</v>
      </c>
      <c r="N5" s="5">
        <f t="shared" si="0"/>
        <v>0.41518941362637563</v>
      </c>
      <c r="O5" s="5">
        <f t="shared" si="0"/>
        <v>0.42259404890110019</v>
      </c>
      <c r="P5" s="5">
        <f t="shared" si="0"/>
        <v>0.42999868417582476</v>
      </c>
      <c r="Q5" s="5">
        <f t="shared" si="0"/>
        <v>0.43740331945055111</v>
      </c>
      <c r="R5" s="5">
        <f t="shared" si="0"/>
        <v>0.44480795472527568</v>
      </c>
      <c r="S5" s="5">
        <f t="shared" si="0"/>
        <v>0.45221259000000202</v>
      </c>
      <c r="T5" s="5">
        <f t="shared" si="0"/>
        <v>0.47399999999999998</v>
      </c>
      <c r="U5" s="5">
        <f t="shared" si="0"/>
        <v>0.47664018000000002</v>
      </c>
      <c r="V5" s="5">
        <f t="shared" si="0"/>
        <v>0.47862149999999992</v>
      </c>
      <c r="W5" s="5">
        <f t="shared" si="0"/>
        <v>0.48192053999999995</v>
      </c>
      <c r="X5" s="5">
        <f t="shared" si="0"/>
        <v>0.48258413999999999</v>
      </c>
      <c r="Y5" s="5">
        <f t="shared" si="0"/>
        <v>0.48300599999999994</v>
      </c>
      <c r="Z5" s="5">
        <f t="shared" si="0"/>
        <v>0.48588317999999991</v>
      </c>
      <c r="AA5" s="5">
        <f t="shared" si="0"/>
        <v>0.49974767999999992</v>
      </c>
      <c r="AB5" s="5">
        <f t="shared" si="0"/>
        <v>0.5142710399999999</v>
      </c>
      <c r="AC5" s="5">
        <f t="shared" si="0"/>
        <v>0.52549535999999997</v>
      </c>
      <c r="AD5" s="5">
        <f t="shared" si="0"/>
        <v>0.5373737999999999</v>
      </c>
      <c r="AE5" s="5">
        <f t="shared" si="0"/>
        <v>0.54925698000000001</v>
      </c>
      <c r="AF5" s="5">
        <f t="shared" si="0"/>
        <v>0.56378507999999994</v>
      </c>
      <c r="AG5" s="5">
        <f t="shared" si="0"/>
        <v>0.5729451260613927</v>
      </c>
      <c r="AH5" s="5">
        <f t="shared" si="0"/>
        <v>0.58210517212278545</v>
      </c>
      <c r="AI5" s="5">
        <f t="shared" si="0"/>
        <v>0.59126521818417821</v>
      </c>
      <c r="AJ5" s="5">
        <f t="shared" si="0"/>
        <v>0.60042526424557097</v>
      </c>
      <c r="AK5" s="5">
        <f t="shared" si="0"/>
        <v>0.60958531030696372</v>
      </c>
      <c r="AL5" s="5">
        <f t="shared" si="0"/>
        <v>0.61874535636835648</v>
      </c>
      <c r="AM5" s="5">
        <f t="shared" si="0"/>
        <v>0.62790540242974924</v>
      </c>
      <c r="AN5" s="5">
        <f t="shared" ref="AN5:BP5" si="1">AN2</f>
        <v>0.63706544849114199</v>
      </c>
      <c r="AO5" s="5">
        <f t="shared" si="1"/>
        <v>0.64622549455253475</v>
      </c>
      <c r="AP5" s="5">
        <f t="shared" si="1"/>
        <v>0.65538554061392751</v>
      </c>
      <c r="AQ5" s="5">
        <f t="shared" si="1"/>
        <v>0.66454558667532027</v>
      </c>
      <c r="AR5" s="5">
        <f t="shared" si="1"/>
        <v>0.67370563273671302</v>
      </c>
      <c r="AS5" s="5">
        <f t="shared" si="1"/>
        <v>0.68286567879810578</v>
      </c>
      <c r="AT5" s="5">
        <f t="shared" si="1"/>
        <v>0.69202572485949854</v>
      </c>
      <c r="AU5" s="5">
        <f t="shared" si="1"/>
        <v>0.70118577092089129</v>
      </c>
      <c r="AV5" s="5">
        <f t="shared" si="1"/>
        <v>0.71034581698228405</v>
      </c>
      <c r="AW5" s="5">
        <f t="shared" si="1"/>
        <v>0.71950586304367681</v>
      </c>
      <c r="AX5" s="5">
        <f t="shared" si="1"/>
        <v>0.72866590910506956</v>
      </c>
      <c r="AY5" s="5">
        <f t="shared" si="1"/>
        <v>0.73782595516646232</v>
      </c>
      <c r="AZ5" s="5">
        <f t="shared" si="1"/>
        <v>0.74698600122785508</v>
      </c>
      <c r="BA5" s="5">
        <f t="shared" si="1"/>
        <v>0.75614604728924784</v>
      </c>
      <c r="BB5" s="5">
        <f t="shared" si="1"/>
        <v>0.76530609335064059</v>
      </c>
      <c r="BC5" s="5">
        <f t="shared" si="1"/>
        <v>0.77446613941203335</v>
      </c>
      <c r="BD5" s="5">
        <f t="shared" si="1"/>
        <v>0.78362618547342611</v>
      </c>
      <c r="BE5" s="5">
        <f t="shared" si="1"/>
        <v>0.79278623153481798</v>
      </c>
      <c r="BF5" s="5">
        <f t="shared" si="1"/>
        <v>0.79943559286358501</v>
      </c>
      <c r="BG5" s="5">
        <f t="shared" si="1"/>
        <v>0.80608495419235004</v>
      </c>
      <c r="BH5" s="5">
        <f t="shared" si="1"/>
        <v>0.81273431552111597</v>
      </c>
      <c r="BI5" s="5">
        <f t="shared" si="1"/>
        <v>0.819383676849881</v>
      </c>
      <c r="BJ5" s="5">
        <f t="shared" si="1"/>
        <v>0.82603303817864804</v>
      </c>
      <c r="BK5" s="5">
        <f t="shared" si="1"/>
        <v>0.83268239950741396</v>
      </c>
      <c r="BL5" s="5">
        <f t="shared" si="1"/>
        <v>0.839331760836179</v>
      </c>
      <c r="BM5" s="5">
        <f t="shared" si="1"/>
        <v>0.84598112216494503</v>
      </c>
      <c r="BN5" s="5">
        <f t="shared" si="1"/>
        <v>0.85263048349371195</v>
      </c>
      <c r="BO5" s="5">
        <f t="shared" si="1"/>
        <v>0.85927984482247799</v>
      </c>
      <c r="BP5" s="5">
        <f t="shared" si="1"/>
        <v>0.86592920615124302</v>
      </c>
    </row>
    <row r="6" spans="1:68" s="4" customFormat="1" x14ac:dyDescent="0.3">
      <c r="B6" s="67"/>
      <c r="C6" s="67"/>
      <c r="D6" s="67"/>
    </row>
    <row r="7" spans="1:68" s="4" customFormat="1" x14ac:dyDescent="0.3">
      <c r="B7" s="67"/>
      <c r="C7" s="67"/>
      <c r="D7" s="67"/>
    </row>
    <row r="8" spans="1:68" s="4" customFormat="1" x14ac:dyDescent="0.3">
      <c r="B8" s="67"/>
      <c r="C8" s="67"/>
      <c r="D8" s="67"/>
    </row>
    <row r="9" spans="1:68" s="4" customFormat="1" x14ac:dyDescent="0.3"/>
    <row r="10" spans="1:68" s="4" customFormat="1" x14ac:dyDescent="0.3"/>
    <row r="11" spans="1:68" s="4" customFormat="1" x14ac:dyDescent="0.3"/>
    <row r="12" spans="1:68" s="4" customFormat="1" x14ac:dyDescent="0.3"/>
    <row r="13" spans="1:68" s="4" customFormat="1" x14ac:dyDescent="0.3"/>
    <row r="14" spans="1:68" s="4" customFormat="1" x14ac:dyDescent="0.3"/>
    <row r="15" spans="1:68" s="4" customFormat="1" x14ac:dyDescent="0.3"/>
    <row r="16" spans="1:68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zoomScale="80" zoomScaleNormal="80" workbookViewId="0">
      <selection activeCell="J47" sqref="J47"/>
    </sheetView>
  </sheetViews>
  <sheetFormatPr defaultRowHeight="14.4" x14ac:dyDescent="0.3"/>
  <cols>
    <col min="1" max="1" width="9.109375" style="4"/>
    <col min="2" max="2" width="13.44140625" bestFit="1" customWidth="1"/>
    <col min="3" max="3" width="32.109375" bestFit="1" customWidth="1"/>
    <col min="4" max="4" width="24.33203125" style="4" bestFit="1" customWidth="1"/>
    <col min="6" max="6" width="13.44140625" bestFit="1" customWidth="1"/>
    <col min="7" max="7" width="21" customWidth="1"/>
    <col min="8" max="8" width="24.33203125" bestFit="1" customWidth="1"/>
    <col min="10" max="10" width="13.44140625" bestFit="1" customWidth="1"/>
    <col min="11" max="11" width="28.44140625" bestFit="1" customWidth="1"/>
    <col min="12" max="12" width="24.33203125" bestFit="1" customWidth="1"/>
  </cols>
  <sheetData>
    <row r="1" spans="1:12" x14ac:dyDescent="0.3">
      <c r="B1" s="62" t="s">
        <v>26</v>
      </c>
      <c r="C1" s="62"/>
      <c r="D1" s="75"/>
      <c r="F1" s="63" t="s">
        <v>62</v>
      </c>
      <c r="G1" s="63"/>
      <c r="H1" s="64"/>
      <c r="J1" s="82" t="s">
        <v>195</v>
      </c>
      <c r="K1" s="82"/>
      <c r="L1" s="83"/>
    </row>
    <row r="2" spans="1:12" x14ac:dyDescent="0.3">
      <c r="B2" s="7" t="s">
        <v>61</v>
      </c>
      <c r="C2" s="7"/>
      <c r="F2" s="7" t="s">
        <v>61</v>
      </c>
      <c r="G2" s="7"/>
      <c r="J2" s="7" t="s">
        <v>61</v>
      </c>
      <c r="K2" s="7"/>
    </row>
    <row r="3" spans="1:12" s="61" customFormat="1" x14ac:dyDescent="0.3">
      <c r="A3" s="61" t="s">
        <v>7</v>
      </c>
      <c r="B3" s="61" t="s">
        <v>25</v>
      </c>
      <c r="C3" s="61" t="s">
        <v>170</v>
      </c>
      <c r="D3" s="61" t="s">
        <v>59</v>
      </c>
      <c r="F3" s="61" t="s">
        <v>25</v>
      </c>
      <c r="G3" s="61" t="s">
        <v>170</v>
      </c>
      <c r="H3" s="61" t="s">
        <v>59</v>
      </c>
      <c r="J3" s="61" t="s">
        <v>25</v>
      </c>
      <c r="K3" s="61" t="s">
        <v>170</v>
      </c>
      <c r="L3" s="61" t="s">
        <v>59</v>
      </c>
    </row>
    <row r="4" spans="1:12" x14ac:dyDescent="0.3">
      <c r="A4" s="4">
        <v>1960</v>
      </c>
      <c r="B4" s="70">
        <f t="shared" ref="B4:B14" si="0">_xlfn.FORECAST.LINEAR(A4,B$16:B$28,A$16:A$28)</f>
        <v>0.37076160197802288</v>
      </c>
      <c r="C4" s="70"/>
      <c r="D4" s="69" t="s">
        <v>169</v>
      </c>
      <c r="F4" s="70">
        <f t="shared" ref="F4:F12" si="1">_xlfn.FORECAST.LINEAR(A4,F$14:F$52,A$14:A$52)</f>
        <v>0.40934210526315695</v>
      </c>
      <c r="H4" s="69" t="s">
        <v>169</v>
      </c>
      <c r="J4" s="70">
        <f t="shared" ref="J4:J23" si="2">_xlfn.FORECAST.LINEAR(A4,J$25:J$50,A$25:A$50)</f>
        <v>0.5364672478632464</v>
      </c>
      <c r="K4" s="70" t="s">
        <v>198</v>
      </c>
      <c r="L4" s="69" t="s">
        <v>169</v>
      </c>
    </row>
    <row r="5" spans="1:12" x14ac:dyDescent="0.3">
      <c r="A5" s="4">
        <v>1961</v>
      </c>
      <c r="B5" s="70">
        <f t="shared" si="0"/>
        <v>0.37816623725274923</v>
      </c>
      <c r="C5" s="70"/>
      <c r="D5" s="69" t="s">
        <v>169</v>
      </c>
      <c r="F5" s="70">
        <f t="shared" si="1"/>
        <v>0.41740789473684003</v>
      </c>
      <c r="H5" s="69" t="s">
        <v>169</v>
      </c>
      <c r="J5" s="70">
        <f t="shared" si="2"/>
        <v>0.54743470085469781</v>
      </c>
      <c r="K5" s="70" t="s">
        <v>198</v>
      </c>
      <c r="L5" s="69" t="s">
        <v>169</v>
      </c>
    </row>
    <row r="6" spans="1:12" x14ac:dyDescent="0.3">
      <c r="A6" s="4">
        <v>1962</v>
      </c>
      <c r="B6" s="70">
        <f t="shared" si="0"/>
        <v>0.3855708725274738</v>
      </c>
      <c r="C6" s="70"/>
      <c r="D6" s="69" t="s">
        <v>169</v>
      </c>
      <c r="F6" s="70">
        <f t="shared" si="1"/>
        <v>0.42547368421052489</v>
      </c>
      <c r="H6" s="69" t="s">
        <v>169</v>
      </c>
      <c r="J6" s="70">
        <f t="shared" si="2"/>
        <v>0.55840215384615277</v>
      </c>
      <c r="K6" s="70" t="s">
        <v>198</v>
      </c>
      <c r="L6" s="69" t="s">
        <v>169</v>
      </c>
    </row>
    <row r="7" spans="1:12" x14ac:dyDescent="0.3">
      <c r="A7" s="4">
        <v>1963</v>
      </c>
      <c r="B7" s="70">
        <f t="shared" si="0"/>
        <v>0.39297550780219836</v>
      </c>
      <c r="C7" s="70"/>
      <c r="D7" s="69" t="s">
        <v>169</v>
      </c>
      <c r="F7" s="70">
        <f t="shared" si="1"/>
        <v>0.43353947368420975</v>
      </c>
      <c r="H7" s="69" t="s">
        <v>169</v>
      </c>
      <c r="J7" s="70">
        <f t="shared" si="2"/>
        <v>0.56936960683760418</v>
      </c>
      <c r="K7" s="70" t="s">
        <v>198</v>
      </c>
      <c r="L7" s="69" t="s">
        <v>169</v>
      </c>
    </row>
    <row r="8" spans="1:12" x14ac:dyDescent="0.3">
      <c r="A8" s="4">
        <v>1964</v>
      </c>
      <c r="B8" s="70">
        <f t="shared" si="0"/>
        <v>0.40038014307692471</v>
      </c>
      <c r="C8" s="70"/>
      <c r="D8" s="69" t="s">
        <v>169</v>
      </c>
      <c r="F8" s="70">
        <f t="shared" si="1"/>
        <v>0.44160526315789284</v>
      </c>
      <c r="H8" s="69" t="s">
        <v>169</v>
      </c>
      <c r="J8" s="70">
        <f t="shared" si="2"/>
        <v>0.58033705982905914</v>
      </c>
      <c r="K8" s="70" t="s">
        <v>198</v>
      </c>
      <c r="L8" s="69" t="s">
        <v>169</v>
      </c>
    </row>
    <row r="9" spans="1:12" x14ac:dyDescent="0.3">
      <c r="A9" s="4">
        <v>1965</v>
      </c>
      <c r="B9" s="70">
        <f t="shared" si="0"/>
        <v>0.40778477835164928</v>
      </c>
      <c r="C9" s="70"/>
      <c r="D9" s="69" t="s">
        <v>169</v>
      </c>
      <c r="F9" s="70">
        <f t="shared" si="1"/>
        <v>0.44967105263157769</v>
      </c>
      <c r="H9" s="69" t="s">
        <v>169</v>
      </c>
      <c r="J9" s="70">
        <f t="shared" si="2"/>
        <v>0.59130451282051055</v>
      </c>
      <c r="K9" s="70" t="s">
        <v>198</v>
      </c>
      <c r="L9" s="69" t="s">
        <v>169</v>
      </c>
    </row>
    <row r="10" spans="1:12" x14ac:dyDescent="0.3">
      <c r="A10" s="4">
        <v>1966</v>
      </c>
      <c r="B10" s="70">
        <f t="shared" si="0"/>
        <v>0.41518941362637563</v>
      </c>
      <c r="C10" s="70"/>
      <c r="D10" s="69" t="s">
        <v>169</v>
      </c>
      <c r="F10" s="70">
        <f t="shared" si="1"/>
        <v>0.45773684210526255</v>
      </c>
      <c r="H10" s="69" t="s">
        <v>169</v>
      </c>
      <c r="J10" s="70">
        <f t="shared" si="2"/>
        <v>0.60227196581196196</v>
      </c>
      <c r="K10" s="70" t="s">
        <v>198</v>
      </c>
      <c r="L10" s="69" t="s">
        <v>169</v>
      </c>
    </row>
    <row r="11" spans="1:12" x14ac:dyDescent="0.3">
      <c r="A11" s="4">
        <v>1967</v>
      </c>
      <c r="B11" s="70">
        <f t="shared" si="0"/>
        <v>0.42259404890110019</v>
      </c>
      <c r="C11" s="70"/>
      <c r="D11" s="69" t="s">
        <v>169</v>
      </c>
      <c r="F11" s="70">
        <f t="shared" si="1"/>
        <v>0.46580263157894564</v>
      </c>
      <c r="H11" s="69" t="s">
        <v>169</v>
      </c>
      <c r="J11" s="70">
        <f t="shared" si="2"/>
        <v>0.61323941880341692</v>
      </c>
      <c r="K11" s="70" t="s">
        <v>198</v>
      </c>
      <c r="L11" s="69" t="s">
        <v>169</v>
      </c>
    </row>
    <row r="12" spans="1:12" x14ac:dyDescent="0.3">
      <c r="A12" s="4">
        <v>1968</v>
      </c>
      <c r="B12" s="70">
        <f t="shared" si="0"/>
        <v>0.42999868417582476</v>
      </c>
      <c r="C12" s="70"/>
      <c r="D12" s="69" t="s">
        <v>169</v>
      </c>
      <c r="F12" s="70">
        <f t="shared" si="1"/>
        <v>0.4738684210526305</v>
      </c>
      <c r="H12" s="69" t="s">
        <v>169</v>
      </c>
      <c r="J12" s="70">
        <f t="shared" si="2"/>
        <v>0.62420687179486833</v>
      </c>
      <c r="K12" s="70" t="s">
        <v>198</v>
      </c>
      <c r="L12" s="69" t="s">
        <v>169</v>
      </c>
    </row>
    <row r="13" spans="1:12" x14ac:dyDescent="0.3">
      <c r="A13" s="4">
        <v>1969</v>
      </c>
      <c r="B13" s="70">
        <f t="shared" si="0"/>
        <v>0.43740331945055111</v>
      </c>
      <c r="C13" s="70"/>
      <c r="D13" s="69" t="s">
        <v>169</v>
      </c>
      <c r="F13" s="70">
        <f>_xlfn.FORECAST.LINEAR(A13,F$14:F$52,A$14:A$52)</f>
        <v>0.48193421052631358</v>
      </c>
      <c r="H13" s="69" t="s">
        <v>169</v>
      </c>
      <c r="J13" s="70">
        <f t="shared" si="2"/>
        <v>0.6351743247863233</v>
      </c>
      <c r="K13" s="70" t="s">
        <v>198</v>
      </c>
      <c r="L13" s="69" t="s">
        <v>169</v>
      </c>
    </row>
    <row r="14" spans="1:12" x14ac:dyDescent="0.3">
      <c r="A14" s="4">
        <v>1970</v>
      </c>
      <c r="B14" s="70">
        <f t="shared" si="0"/>
        <v>0.44480795472527568</v>
      </c>
      <c r="C14" s="70"/>
      <c r="D14" s="69" t="s">
        <v>169</v>
      </c>
      <c r="F14" s="5">
        <f>Palmer_2013!C5</f>
        <v>0.49</v>
      </c>
      <c r="G14" s="5" t="s">
        <v>172</v>
      </c>
      <c r="H14" s="4" t="s">
        <v>67</v>
      </c>
      <c r="J14" s="70">
        <f t="shared" si="2"/>
        <v>0.64614177777777471</v>
      </c>
      <c r="K14" s="70" t="s">
        <v>198</v>
      </c>
      <c r="L14" s="69" t="s">
        <v>169</v>
      </c>
    </row>
    <row r="15" spans="1:12" x14ac:dyDescent="0.3">
      <c r="A15" s="4">
        <v>1971</v>
      </c>
      <c r="B15" s="70">
        <f>_xlfn.FORECAST.LINEAR(A15,B$16:B$28,A$16:A$28)</f>
        <v>0.45221259000000202</v>
      </c>
      <c r="C15" s="70"/>
      <c r="D15" s="69" t="s">
        <v>169</v>
      </c>
      <c r="F15" s="70">
        <f t="shared" ref="F15:F51" si="3">F14+((F$52-F$14)/(A$52-A$14))</f>
        <v>0.49806578947368418</v>
      </c>
      <c r="G15" s="70"/>
      <c r="H15" s="69" t="s">
        <v>168</v>
      </c>
      <c r="J15" s="70">
        <f t="shared" si="2"/>
        <v>0.65710923076922967</v>
      </c>
      <c r="K15" s="70" t="s">
        <v>198</v>
      </c>
      <c r="L15" s="69" t="s">
        <v>169</v>
      </c>
    </row>
    <row r="16" spans="1:12" x14ac:dyDescent="0.3">
      <c r="A16" s="4">
        <v>1972</v>
      </c>
      <c r="B16" s="5">
        <f>Schipper_1991!H44</f>
        <v>0.47399999999999998</v>
      </c>
      <c r="C16" s="5" t="s">
        <v>171</v>
      </c>
      <c r="D16" s="4" t="s">
        <v>60</v>
      </c>
      <c r="F16" s="70">
        <f t="shared" si="3"/>
        <v>0.50613157894736838</v>
      </c>
      <c r="G16" s="70"/>
      <c r="H16" s="69" t="s">
        <v>168</v>
      </c>
      <c r="J16" s="70">
        <f t="shared" si="2"/>
        <v>0.66807668376068108</v>
      </c>
      <c r="K16" s="70" t="s">
        <v>198</v>
      </c>
      <c r="L16" s="69" t="s">
        <v>169</v>
      </c>
    </row>
    <row r="17" spans="1:12" x14ac:dyDescent="0.3">
      <c r="A17" s="4">
        <v>1973</v>
      </c>
      <c r="B17" s="5">
        <f>Schipper_1991!H45</f>
        <v>0.47664018000000002</v>
      </c>
      <c r="C17" s="5" t="s">
        <v>171</v>
      </c>
      <c r="D17" s="4" t="s">
        <v>60</v>
      </c>
      <c r="F17" s="70">
        <f t="shared" si="3"/>
        <v>0.51419736842105257</v>
      </c>
      <c r="G17" s="70"/>
      <c r="H17" s="69" t="s">
        <v>168</v>
      </c>
      <c r="J17" s="70">
        <f t="shared" si="2"/>
        <v>0.67904413675213604</v>
      </c>
      <c r="K17" s="70" t="s">
        <v>198</v>
      </c>
      <c r="L17" s="69" t="s">
        <v>169</v>
      </c>
    </row>
    <row r="18" spans="1:12" x14ac:dyDescent="0.3">
      <c r="A18" s="4">
        <v>1974</v>
      </c>
      <c r="B18" s="5">
        <f>Schipper_1991!H46</f>
        <v>0.47862149999999992</v>
      </c>
      <c r="C18" s="5" t="s">
        <v>171</v>
      </c>
      <c r="D18" s="4" t="s">
        <v>60</v>
      </c>
      <c r="F18" s="70">
        <f t="shared" si="3"/>
        <v>0.52226315789473676</v>
      </c>
      <c r="G18" s="70"/>
      <c r="H18" s="69" t="s">
        <v>168</v>
      </c>
      <c r="J18" s="70">
        <f t="shared" si="2"/>
        <v>0.69001158974358745</v>
      </c>
      <c r="K18" s="70" t="s">
        <v>198</v>
      </c>
      <c r="L18" s="69" t="s">
        <v>169</v>
      </c>
    </row>
    <row r="19" spans="1:12" x14ac:dyDescent="0.3">
      <c r="A19" s="4">
        <v>1975</v>
      </c>
      <c r="B19" s="5">
        <f>Schipper_1991!H47</f>
        <v>0.48192053999999995</v>
      </c>
      <c r="C19" s="5" t="s">
        <v>171</v>
      </c>
      <c r="D19" s="4" t="s">
        <v>60</v>
      </c>
      <c r="F19" s="70">
        <f t="shared" si="3"/>
        <v>0.53032894736842096</v>
      </c>
      <c r="G19" s="70"/>
      <c r="H19" s="69" t="s">
        <v>168</v>
      </c>
      <c r="J19" s="70">
        <f t="shared" si="2"/>
        <v>0.70097904273503886</v>
      </c>
      <c r="K19" s="70" t="s">
        <v>198</v>
      </c>
      <c r="L19" s="69" t="s">
        <v>169</v>
      </c>
    </row>
    <row r="20" spans="1:12" x14ac:dyDescent="0.3">
      <c r="A20" s="4">
        <v>1976</v>
      </c>
      <c r="B20" s="5">
        <f>Schipper_1991!H48</f>
        <v>0.48258413999999999</v>
      </c>
      <c r="C20" s="5" t="s">
        <v>171</v>
      </c>
      <c r="D20" s="4" t="s">
        <v>60</v>
      </c>
      <c r="F20" s="70">
        <f t="shared" si="3"/>
        <v>0.53839473684210515</v>
      </c>
      <c r="G20" s="70"/>
      <c r="H20" s="69" t="s">
        <v>168</v>
      </c>
      <c r="J20" s="70">
        <f t="shared" si="2"/>
        <v>0.71194649572649382</v>
      </c>
      <c r="K20" s="70" t="s">
        <v>198</v>
      </c>
      <c r="L20" s="69" t="s">
        <v>169</v>
      </c>
    </row>
    <row r="21" spans="1:12" x14ac:dyDescent="0.3">
      <c r="A21" s="4">
        <v>1977</v>
      </c>
      <c r="B21" s="5">
        <f>Schipper_1991!H49</f>
        <v>0.48300599999999994</v>
      </c>
      <c r="C21" s="5" t="s">
        <v>171</v>
      </c>
      <c r="D21" s="4" t="s">
        <v>60</v>
      </c>
      <c r="F21" s="70">
        <f t="shared" si="3"/>
        <v>0.54646052631578934</v>
      </c>
      <c r="G21" s="70"/>
      <c r="H21" s="69" t="s">
        <v>168</v>
      </c>
      <c r="J21" s="70">
        <f t="shared" si="2"/>
        <v>0.72291394871794523</v>
      </c>
      <c r="K21" s="70" t="s">
        <v>198</v>
      </c>
      <c r="L21" s="69" t="s">
        <v>169</v>
      </c>
    </row>
    <row r="22" spans="1:12" x14ac:dyDescent="0.3">
      <c r="A22" s="4">
        <v>1978</v>
      </c>
      <c r="B22" s="5">
        <f>Schipper_1991!H50</f>
        <v>0.48588317999999991</v>
      </c>
      <c r="C22" s="5" t="s">
        <v>171</v>
      </c>
      <c r="D22" s="4" t="s">
        <v>60</v>
      </c>
      <c r="F22" s="70">
        <f t="shared" si="3"/>
        <v>0.55452631578947353</v>
      </c>
      <c r="G22" s="70"/>
      <c r="H22" s="69" t="s">
        <v>168</v>
      </c>
      <c r="J22" s="70">
        <f t="shared" si="2"/>
        <v>0.73388140170940019</v>
      </c>
      <c r="K22" s="70" t="s">
        <v>198</v>
      </c>
      <c r="L22" s="69" t="s">
        <v>169</v>
      </c>
    </row>
    <row r="23" spans="1:12" x14ac:dyDescent="0.3">
      <c r="A23" s="4">
        <v>1979</v>
      </c>
      <c r="B23" s="5">
        <f>Schipper_1991!H51</f>
        <v>0.49974767999999992</v>
      </c>
      <c r="C23" s="5" t="s">
        <v>171</v>
      </c>
      <c r="D23" s="4" t="s">
        <v>60</v>
      </c>
      <c r="F23" s="70">
        <f t="shared" si="3"/>
        <v>0.56259210526315773</v>
      </c>
      <c r="G23" s="70"/>
      <c r="H23" s="69" t="s">
        <v>168</v>
      </c>
      <c r="J23" s="70">
        <f t="shared" si="2"/>
        <v>0.7448488547008516</v>
      </c>
      <c r="K23" s="70" t="s">
        <v>198</v>
      </c>
      <c r="L23" s="69" t="s">
        <v>169</v>
      </c>
    </row>
    <row r="24" spans="1:12" x14ac:dyDescent="0.3">
      <c r="A24" s="4">
        <v>1980</v>
      </c>
      <c r="B24" s="5">
        <f>Schipper_1991!H52</f>
        <v>0.5142710399999999</v>
      </c>
      <c r="C24" s="5" t="s">
        <v>171</v>
      </c>
      <c r="D24" s="4" t="s">
        <v>60</v>
      </c>
      <c r="F24" s="70">
        <f t="shared" si="3"/>
        <v>0.57065789473684192</v>
      </c>
      <c r="G24" s="70"/>
      <c r="H24" s="69" t="s">
        <v>168</v>
      </c>
      <c r="J24" s="70">
        <f>_xlfn.FORECAST.LINEAR(A24,J$25:J$50,A$25:A$50)</f>
        <v>0.75581630769230657</v>
      </c>
      <c r="K24" s="70" t="s">
        <v>198</v>
      </c>
      <c r="L24" s="69" t="s">
        <v>169</v>
      </c>
    </row>
    <row r="25" spans="1:12" x14ac:dyDescent="0.3">
      <c r="A25" s="4">
        <v>1981</v>
      </c>
      <c r="B25" s="5">
        <f>Schipper_1991!H53</f>
        <v>0.52549535999999997</v>
      </c>
      <c r="C25" s="5" t="s">
        <v>171</v>
      </c>
      <c r="D25" s="4" t="s">
        <v>60</v>
      </c>
      <c r="F25" s="70">
        <f t="shared" si="3"/>
        <v>0.57872368421052611</v>
      </c>
      <c r="G25" s="70"/>
      <c r="H25" s="69" t="s">
        <v>168</v>
      </c>
      <c r="J25" s="67">
        <f>Weiss_2008!B36</f>
        <v>0.77560000000000007</v>
      </c>
      <c r="K25" s="67" t="s">
        <v>196</v>
      </c>
      <c r="L25" s="84" t="s">
        <v>197</v>
      </c>
    </row>
    <row r="26" spans="1:12" x14ac:dyDescent="0.3">
      <c r="A26" s="4">
        <v>1982</v>
      </c>
      <c r="B26" s="5">
        <f>Schipper_1991!H54</f>
        <v>0.5373737999999999</v>
      </c>
      <c r="C26" s="5" t="s">
        <v>171</v>
      </c>
      <c r="D26" s="4" t="s">
        <v>60</v>
      </c>
      <c r="F26" s="70">
        <f t="shared" si="3"/>
        <v>0.58678947368421031</v>
      </c>
      <c r="G26" s="70"/>
      <c r="H26" s="69" t="s">
        <v>168</v>
      </c>
      <c r="J26" s="67">
        <f>Weiss_2008!B37</f>
        <v>0.77779999999999982</v>
      </c>
      <c r="K26" s="67" t="s">
        <v>196</v>
      </c>
      <c r="L26" s="84" t="s">
        <v>197</v>
      </c>
    </row>
    <row r="27" spans="1:12" x14ac:dyDescent="0.3">
      <c r="A27" s="4">
        <v>1983</v>
      </c>
      <c r="B27" s="5">
        <f>Schipper_1991!H55</f>
        <v>0.54925698000000001</v>
      </c>
      <c r="C27" s="5" t="s">
        <v>171</v>
      </c>
      <c r="D27" s="4" t="s">
        <v>60</v>
      </c>
      <c r="F27" s="70">
        <f t="shared" si="3"/>
        <v>0.5948552631578945</v>
      </c>
      <c r="G27" s="70"/>
      <c r="H27" s="69" t="s">
        <v>168</v>
      </c>
      <c r="J27" s="67">
        <f>Weiss_2008!B38</f>
        <v>0.79610000000000003</v>
      </c>
      <c r="K27" s="67" t="s">
        <v>196</v>
      </c>
      <c r="L27" s="84" t="s">
        <v>197</v>
      </c>
    </row>
    <row r="28" spans="1:12" x14ac:dyDescent="0.3">
      <c r="A28" s="4">
        <v>1984</v>
      </c>
      <c r="B28" s="5">
        <f>Schipper_1991!H56</f>
        <v>0.56378507999999994</v>
      </c>
      <c r="C28" s="5" t="s">
        <v>171</v>
      </c>
      <c r="D28" s="4" t="s">
        <v>60</v>
      </c>
      <c r="F28" s="70">
        <f t="shared" si="3"/>
        <v>0.60292105263157869</v>
      </c>
      <c r="G28" s="70"/>
      <c r="H28" s="69" t="s">
        <v>168</v>
      </c>
      <c r="J28" s="67">
        <f>Weiss_2008!B39</f>
        <v>0.80339999999999989</v>
      </c>
      <c r="K28" s="67" t="s">
        <v>196</v>
      </c>
      <c r="L28" s="84" t="s">
        <v>197</v>
      </c>
    </row>
    <row r="29" spans="1:12" x14ac:dyDescent="0.3">
      <c r="A29" s="4">
        <v>1985</v>
      </c>
      <c r="B29" s="70">
        <f>B28+((B$53-B$28)/(A$53-A$28))</f>
        <v>0.5729451260613927</v>
      </c>
      <c r="C29" s="70"/>
      <c r="D29" s="69" t="s">
        <v>168</v>
      </c>
      <c r="F29" s="70">
        <f t="shared" si="3"/>
        <v>0.61098684210526288</v>
      </c>
      <c r="G29" s="70"/>
      <c r="H29" s="69" t="s">
        <v>168</v>
      </c>
      <c r="J29" s="67">
        <f>Weiss_2008!B40</f>
        <v>0.81269999999999998</v>
      </c>
      <c r="K29" s="67" t="s">
        <v>196</v>
      </c>
      <c r="L29" s="84" t="s">
        <v>197</v>
      </c>
    </row>
    <row r="30" spans="1:12" x14ac:dyDescent="0.3">
      <c r="A30" s="4">
        <v>1986</v>
      </c>
      <c r="B30" s="70">
        <f t="shared" ref="B30:B52" si="4">B29+((B$53-B$28)/(A$53-A$28))</f>
        <v>0.58210517212278545</v>
      </c>
      <c r="C30" s="70"/>
      <c r="D30" s="69" t="s">
        <v>168</v>
      </c>
      <c r="F30" s="70">
        <f t="shared" si="3"/>
        <v>0.61905263157894708</v>
      </c>
      <c r="G30" s="70"/>
      <c r="H30" s="69" t="s">
        <v>168</v>
      </c>
      <c r="J30" s="67">
        <f>Weiss_2008!B41</f>
        <v>0.81659999999999999</v>
      </c>
      <c r="K30" s="67" t="s">
        <v>196</v>
      </c>
      <c r="L30" s="84" t="s">
        <v>197</v>
      </c>
    </row>
    <row r="31" spans="1:12" x14ac:dyDescent="0.3">
      <c r="A31" s="4">
        <v>1987</v>
      </c>
      <c r="B31" s="70">
        <f t="shared" si="4"/>
        <v>0.59126521818417821</v>
      </c>
      <c r="C31" s="70"/>
      <c r="D31" s="69" t="s">
        <v>168</v>
      </c>
      <c r="F31" s="70">
        <f t="shared" si="3"/>
        <v>0.62711842105263127</v>
      </c>
      <c r="G31" s="70"/>
      <c r="H31" s="69" t="s">
        <v>168</v>
      </c>
      <c r="J31" s="67">
        <f>Weiss_2008!B42</f>
        <v>0.81799999999999995</v>
      </c>
      <c r="K31" s="67" t="s">
        <v>196</v>
      </c>
      <c r="L31" s="84" t="s">
        <v>197</v>
      </c>
    </row>
    <row r="32" spans="1:12" x14ac:dyDescent="0.3">
      <c r="A32" s="4">
        <v>1988</v>
      </c>
      <c r="B32" s="70">
        <f t="shared" si="4"/>
        <v>0.60042526424557097</v>
      </c>
      <c r="C32" s="70"/>
      <c r="D32" s="69" t="s">
        <v>168</v>
      </c>
      <c r="F32" s="70">
        <f t="shared" si="3"/>
        <v>0.63518421052631546</v>
      </c>
      <c r="G32" s="70"/>
      <c r="H32" s="69" t="s">
        <v>168</v>
      </c>
      <c r="J32" s="67">
        <f>Weiss_2008!B43</f>
        <v>0.83019999999999994</v>
      </c>
      <c r="K32" s="67" t="s">
        <v>196</v>
      </c>
      <c r="L32" s="84" t="s">
        <v>197</v>
      </c>
    </row>
    <row r="33" spans="1:12" x14ac:dyDescent="0.3">
      <c r="A33" s="4">
        <v>1989</v>
      </c>
      <c r="B33" s="70">
        <f t="shared" si="4"/>
        <v>0.60958531030696372</v>
      </c>
      <c r="C33" s="70"/>
      <c r="D33" s="69" t="s">
        <v>168</v>
      </c>
      <c r="F33" s="70">
        <f t="shared" si="3"/>
        <v>0.64324999999999966</v>
      </c>
      <c r="G33" s="70"/>
      <c r="H33" s="69" t="s">
        <v>168</v>
      </c>
      <c r="J33" s="67">
        <f>Weiss_2008!B44</f>
        <v>0.83130000000000015</v>
      </c>
      <c r="K33" s="67" t="s">
        <v>196</v>
      </c>
      <c r="L33" s="84" t="s">
        <v>197</v>
      </c>
    </row>
    <row r="34" spans="1:12" x14ac:dyDescent="0.3">
      <c r="A34" s="4">
        <v>1990</v>
      </c>
      <c r="B34" s="70">
        <f t="shared" si="4"/>
        <v>0.61874535636835648</v>
      </c>
      <c r="C34" s="70"/>
      <c r="D34" s="69" t="s">
        <v>168</v>
      </c>
      <c r="F34" s="70">
        <f t="shared" si="3"/>
        <v>0.65131578947368385</v>
      </c>
      <c r="G34" s="70"/>
      <c r="H34" s="69" t="s">
        <v>168</v>
      </c>
      <c r="J34" s="67">
        <f>Weiss_2008!B45</f>
        <v>0.85570000000000013</v>
      </c>
      <c r="K34" s="67" t="s">
        <v>196</v>
      </c>
      <c r="L34" s="84" t="s">
        <v>197</v>
      </c>
    </row>
    <row r="35" spans="1:12" x14ac:dyDescent="0.3">
      <c r="A35" s="4">
        <v>1991</v>
      </c>
      <c r="B35" s="70">
        <f t="shared" si="4"/>
        <v>0.62790540242974924</v>
      </c>
      <c r="C35" s="70"/>
      <c r="D35" s="69" t="s">
        <v>168</v>
      </c>
      <c r="F35" s="70">
        <f t="shared" si="3"/>
        <v>0.65938157894736804</v>
      </c>
      <c r="G35" s="70"/>
      <c r="H35" s="69" t="s">
        <v>168</v>
      </c>
      <c r="J35" s="67">
        <f>Weiss_2008!B46</f>
        <v>0.88020000000000009</v>
      </c>
      <c r="K35" s="67" t="s">
        <v>196</v>
      </c>
      <c r="L35" s="84" t="s">
        <v>197</v>
      </c>
    </row>
    <row r="36" spans="1:12" x14ac:dyDescent="0.3">
      <c r="A36" s="4">
        <v>1992</v>
      </c>
      <c r="B36" s="70">
        <f t="shared" si="4"/>
        <v>0.63706544849114199</v>
      </c>
      <c r="C36" s="70"/>
      <c r="D36" s="69" t="s">
        <v>168</v>
      </c>
      <c r="F36" s="70">
        <f t="shared" si="3"/>
        <v>0.66744736842105223</v>
      </c>
      <c r="G36" s="70"/>
      <c r="H36" s="69" t="s">
        <v>168</v>
      </c>
      <c r="J36" s="67">
        <f>Weiss_2008!B47</f>
        <v>0.90620000000000001</v>
      </c>
      <c r="K36" s="67" t="s">
        <v>196</v>
      </c>
      <c r="L36" s="84" t="s">
        <v>197</v>
      </c>
    </row>
    <row r="37" spans="1:12" x14ac:dyDescent="0.3">
      <c r="A37" s="4">
        <v>1993</v>
      </c>
      <c r="B37" s="70">
        <f t="shared" si="4"/>
        <v>0.64622549455253475</v>
      </c>
      <c r="C37" s="70"/>
      <c r="D37" s="69" t="s">
        <v>168</v>
      </c>
      <c r="F37" s="70">
        <f t="shared" si="3"/>
        <v>0.67551315789473643</v>
      </c>
      <c r="G37" s="70"/>
      <c r="H37" s="69" t="s">
        <v>168</v>
      </c>
      <c r="J37" s="67">
        <f>Weiss_2008!B48</f>
        <v>0.9081999999999999</v>
      </c>
      <c r="K37" s="67" t="s">
        <v>196</v>
      </c>
      <c r="L37" s="84" t="s">
        <v>197</v>
      </c>
    </row>
    <row r="38" spans="1:12" x14ac:dyDescent="0.3">
      <c r="A38" s="4">
        <v>1994</v>
      </c>
      <c r="B38" s="70">
        <f t="shared" si="4"/>
        <v>0.65538554061392751</v>
      </c>
      <c r="C38" s="70"/>
      <c r="D38" s="69" t="s">
        <v>168</v>
      </c>
      <c r="F38" s="70">
        <f t="shared" si="3"/>
        <v>0.68357894736842062</v>
      </c>
      <c r="G38" s="70"/>
      <c r="H38" s="69" t="s">
        <v>168</v>
      </c>
      <c r="J38" s="67">
        <f>Weiss_2008!B49</f>
        <v>0.90839999999999999</v>
      </c>
      <c r="K38" s="67" t="s">
        <v>196</v>
      </c>
      <c r="L38" s="84" t="s">
        <v>197</v>
      </c>
    </row>
    <row r="39" spans="1:12" x14ac:dyDescent="0.3">
      <c r="A39" s="4">
        <v>1995</v>
      </c>
      <c r="B39" s="70">
        <f t="shared" si="4"/>
        <v>0.66454558667532027</v>
      </c>
      <c r="C39" s="70"/>
      <c r="D39" s="69" t="s">
        <v>168</v>
      </c>
      <c r="F39" s="70">
        <f t="shared" si="3"/>
        <v>0.69164473684210481</v>
      </c>
      <c r="G39" s="70"/>
      <c r="H39" s="69" t="s">
        <v>168</v>
      </c>
      <c r="J39" s="67">
        <f>Weiss_2008!B50</f>
        <v>0.91919999999999991</v>
      </c>
      <c r="K39" s="67" t="s">
        <v>196</v>
      </c>
      <c r="L39" s="84" t="s">
        <v>197</v>
      </c>
    </row>
    <row r="40" spans="1:12" x14ac:dyDescent="0.3">
      <c r="A40" s="4">
        <v>1996</v>
      </c>
      <c r="B40" s="70">
        <f t="shared" si="4"/>
        <v>0.67370563273671302</v>
      </c>
      <c r="C40" s="70"/>
      <c r="D40" s="69" t="s">
        <v>168</v>
      </c>
      <c r="F40" s="70">
        <f t="shared" si="3"/>
        <v>0.69971052631578901</v>
      </c>
      <c r="G40" s="70"/>
      <c r="H40" s="69" t="s">
        <v>168</v>
      </c>
      <c r="J40" s="67">
        <f>Weiss_2008!B51</f>
        <v>0.93290000000000006</v>
      </c>
      <c r="K40" s="67" t="s">
        <v>196</v>
      </c>
      <c r="L40" s="84" t="s">
        <v>197</v>
      </c>
    </row>
    <row r="41" spans="1:12" x14ac:dyDescent="0.3">
      <c r="A41" s="4">
        <v>1997</v>
      </c>
      <c r="B41" s="70">
        <f t="shared" si="4"/>
        <v>0.68286567879810578</v>
      </c>
      <c r="C41" s="70"/>
      <c r="D41" s="69" t="s">
        <v>168</v>
      </c>
      <c r="F41" s="70">
        <f t="shared" si="3"/>
        <v>0.7077763157894732</v>
      </c>
      <c r="G41" s="70"/>
      <c r="H41" s="69" t="s">
        <v>168</v>
      </c>
      <c r="J41" s="67">
        <f>Weiss_2008!B52</f>
        <v>0.94030000000000002</v>
      </c>
      <c r="K41" s="67" t="s">
        <v>196</v>
      </c>
      <c r="L41" s="84" t="s">
        <v>197</v>
      </c>
    </row>
    <row r="42" spans="1:12" x14ac:dyDescent="0.3">
      <c r="A42" s="4">
        <v>1998</v>
      </c>
      <c r="B42" s="70">
        <f t="shared" si="4"/>
        <v>0.69202572485949854</v>
      </c>
      <c r="C42" s="70"/>
      <c r="D42" s="69" t="s">
        <v>168</v>
      </c>
      <c r="F42" s="70">
        <f t="shared" si="3"/>
        <v>0.71584210526315739</v>
      </c>
      <c r="G42" s="70"/>
      <c r="H42" s="69" t="s">
        <v>168</v>
      </c>
      <c r="J42" s="67">
        <f>Weiss_2008!B53</f>
        <v>0.96239999999999992</v>
      </c>
      <c r="K42" s="67" t="s">
        <v>196</v>
      </c>
      <c r="L42" s="84" t="s">
        <v>197</v>
      </c>
    </row>
    <row r="43" spans="1:12" x14ac:dyDescent="0.3">
      <c r="A43" s="4">
        <v>1999</v>
      </c>
      <c r="B43" s="70">
        <f t="shared" si="4"/>
        <v>0.70118577092089129</v>
      </c>
      <c r="C43" s="70"/>
      <c r="D43" s="69" t="s">
        <v>168</v>
      </c>
      <c r="F43" s="70">
        <f t="shared" si="3"/>
        <v>0.72390789473684158</v>
      </c>
      <c r="G43" s="70"/>
      <c r="H43" s="69" t="s">
        <v>168</v>
      </c>
      <c r="J43" s="67">
        <f>Weiss_2008!B54</f>
        <v>0.97170000000000001</v>
      </c>
      <c r="K43" s="67" t="s">
        <v>196</v>
      </c>
      <c r="L43" s="84" t="s">
        <v>197</v>
      </c>
    </row>
    <row r="44" spans="1:12" x14ac:dyDescent="0.3">
      <c r="A44" s="4">
        <v>2000</v>
      </c>
      <c r="B44" s="70">
        <f t="shared" si="4"/>
        <v>0.71034581698228405</v>
      </c>
      <c r="C44" s="70"/>
      <c r="D44" s="69" t="s">
        <v>168</v>
      </c>
      <c r="F44" s="70">
        <f t="shared" si="3"/>
        <v>0.73197368421052578</v>
      </c>
      <c r="G44" s="70"/>
      <c r="H44" s="69" t="s">
        <v>168</v>
      </c>
      <c r="J44" s="67">
        <f>Weiss_2008!B55</f>
        <v>0.98819999999999997</v>
      </c>
      <c r="K44" s="67" t="s">
        <v>196</v>
      </c>
      <c r="L44" s="84" t="s">
        <v>197</v>
      </c>
    </row>
    <row r="45" spans="1:12" x14ac:dyDescent="0.3">
      <c r="A45" s="4">
        <v>2001</v>
      </c>
      <c r="B45" s="70">
        <f t="shared" si="4"/>
        <v>0.71950586304367681</v>
      </c>
      <c r="C45" s="70"/>
      <c r="D45" s="69" t="s">
        <v>168</v>
      </c>
      <c r="F45" s="70">
        <f t="shared" si="3"/>
        <v>0.74003947368420997</v>
      </c>
      <c r="G45" s="70"/>
      <c r="H45" s="69" t="s">
        <v>168</v>
      </c>
      <c r="J45" s="67">
        <f>Weiss_2008!B56</f>
        <v>0.99129999999999996</v>
      </c>
      <c r="K45" s="67" t="s">
        <v>196</v>
      </c>
      <c r="L45" s="84" t="s">
        <v>197</v>
      </c>
    </row>
    <row r="46" spans="1:12" x14ac:dyDescent="0.3">
      <c r="A46" s="4">
        <v>2002</v>
      </c>
      <c r="B46" s="70">
        <f t="shared" si="4"/>
        <v>0.72866590910506956</v>
      </c>
      <c r="C46" s="70"/>
      <c r="D46" s="69" t="s">
        <v>168</v>
      </c>
      <c r="F46" s="70">
        <f t="shared" si="3"/>
        <v>0.74810526315789416</v>
      </c>
      <c r="G46" s="70"/>
      <c r="H46" s="69" t="s">
        <v>168</v>
      </c>
      <c r="J46" s="67">
        <f>Weiss_2008!B57</f>
        <v>1.0024</v>
      </c>
      <c r="K46" s="67" t="s">
        <v>196</v>
      </c>
      <c r="L46" s="84" t="s">
        <v>197</v>
      </c>
    </row>
    <row r="47" spans="1:12" x14ac:dyDescent="0.3">
      <c r="A47" s="4">
        <v>2003</v>
      </c>
      <c r="B47" s="70">
        <f t="shared" si="4"/>
        <v>0.73782595516646232</v>
      </c>
      <c r="C47" s="70"/>
      <c r="D47" s="69" t="s">
        <v>168</v>
      </c>
      <c r="F47" s="70">
        <f t="shared" si="3"/>
        <v>0.75617105263157836</v>
      </c>
      <c r="G47" s="70"/>
      <c r="H47" s="69" t="s">
        <v>168</v>
      </c>
      <c r="J47" s="67">
        <f>Weiss_2008!B58</f>
        <v>1.0037</v>
      </c>
      <c r="K47" s="67" t="s">
        <v>196</v>
      </c>
      <c r="L47" s="84" t="s">
        <v>197</v>
      </c>
    </row>
    <row r="48" spans="1:12" x14ac:dyDescent="0.3">
      <c r="A48" s="4">
        <v>2004</v>
      </c>
      <c r="B48" s="70">
        <f t="shared" si="4"/>
        <v>0.74698600122785508</v>
      </c>
      <c r="C48" s="70"/>
      <c r="D48" s="69" t="s">
        <v>168</v>
      </c>
      <c r="F48" s="70">
        <f t="shared" si="3"/>
        <v>0.76423684210526255</v>
      </c>
      <c r="G48" s="70"/>
      <c r="H48" s="69" t="s">
        <v>168</v>
      </c>
      <c r="J48" s="67">
        <f>Weiss_2008!B59</f>
        <v>1.0217000000000001</v>
      </c>
      <c r="K48" s="67" t="s">
        <v>196</v>
      </c>
      <c r="L48" s="84" t="s">
        <v>197</v>
      </c>
    </row>
    <row r="49" spans="1:12" x14ac:dyDescent="0.3">
      <c r="A49" s="4">
        <v>2005</v>
      </c>
      <c r="B49" s="70">
        <f t="shared" si="4"/>
        <v>0.75614604728924784</v>
      </c>
      <c r="C49" s="70"/>
      <c r="D49" s="69" t="s">
        <v>168</v>
      </c>
      <c r="F49" s="70">
        <f t="shared" si="3"/>
        <v>0.77230263157894674</v>
      </c>
      <c r="G49" s="70"/>
      <c r="H49" s="69" t="s">
        <v>168</v>
      </c>
      <c r="J49" s="67">
        <f>Weiss_2008!B60</f>
        <v>1.0192000000000001</v>
      </c>
      <c r="K49" s="67" t="s">
        <v>196</v>
      </c>
      <c r="L49" s="84" t="s">
        <v>197</v>
      </c>
    </row>
    <row r="50" spans="1:12" x14ac:dyDescent="0.3">
      <c r="A50" s="4">
        <v>2006</v>
      </c>
      <c r="B50" s="70">
        <f t="shared" si="4"/>
        <v>0.76530609335064059</v>
      </c>
      <c r="C50" s="70"/>
      <c r="D50" s="69" t="s">
        <v>168</v>
      </c>
      <c r="F50" s="70">
        <f t="shared" si="3"/>
        <v>0.78036842105263093</v>
      </c>
      <c r="G50" s="70"/>
      <c r="H50" s="69" t="s">
        <v>168</v>
      </c>
      <c r="J50" s="67">
        <f>Weiss_2008!B61</f>
        <v>1.0274000000000001</v>
      </c>
      <c r="K50" s="67" t="s">
        <v>196</v>
      </c>
      <c r="L50" s="84" t="s">
        <v>197</v>
      </c>
    </row>
    <row r="51" spans="1:12" x14ac:dyDescent="0.3">
      <c r="A51" s="4">
        <v>2007</v>
      </c>
      <c r="B51" s="70">
        <f t="shared" si="4"/>
        <v>0.77446613941203335</v>
      </c>
      <c r="C51" s="70"/>
      <c r="D51" s="69" t="s">
        <v>168</v>
      </c>
      <c r="F51" s="70">
        <f t="shared" si="3"/>
        <v>0.78843421052631513</v>
      </c>
      <c r="G51" s="70"/>
      <c r="H51" s="69" t="s">
        <v>168</v>
      </c>
      <c r="J51" s="70">
        <f>J$50</f>
        <v>1.0274000000000001</v>
      </c>
      <c r="K51" s="70" t="s">
        <v>198</v>
      </c>
      <c r="L51" s="69" t="s">
        <v>199</v>
      </c>
    </row>
    <row r="52" spans="1:12" x14ac:dyDescent="0.3">
      <c r="A52" s="4">
        <v>2008</v>
      </c>
      <c r="B52" s="70">
        <f t="shared" si="4"/>
        <v>0.78362618547342611</v>
      </c>
      <c r="C52" s="70"/>
      <c r="D52" s="69" t="s">
        <v>168</v>
      </c>
      <c r="F52" s="5">
        <f>ECUK_2017!U7/100</f>
        <v>0.7965000000000001</v>
      </c>
      <c r="G52" s="5" t="s">
        <v>172</v>
      </c>
      <c r="H52" s="4" t="s">
        <v>63</v>
      </c>
      <c r="J52" s="70">
        <f t="shared" ref="J52:J64" si="5">J$50</f>
        <v>1.0274000000000001</v>
      </c>
      <c r="K52" s="70" t="s">
        <v>198</v>
      </c>
      <c r="L52" s="69" t="s">
        <v>199</v>
      </c>
    </row>
    <row r="53" spans="1:12" x14ac:dyDescent="0.3">
      <c r="A53" s="4">
        <v>2009</v>
      </c>
      <c r="B53" s="5">
        <f>EnergyStar_2021!C5</f>
        <v>0.79278623153481798</v>
      </c>
      <c r="C53" s="67" t="s">
        <v>174</v>
      </c>
      <c r="D53" s="4" t="s">
        <v>167</v>
      </c>
      <c r="F53" s="5">
        <f>ECUK_2017!U8/100</f>
        <v>0.80540000000000012</v>
      </c>
      <c r="G53" s="5" t="s">
        <v>172</v>
      </c>
      <c r="H53" s="4" t="s">
        <v>63</v>
      </c>
      <c r="J53" s="70">
        <f t="shared" si="5"/>
        <v>1.0274000000000001</v>
      </c>
      <c r="K53" s="70" t="s">
        <v>198</v>
      </c>
      <c r="L53" s="69" t="s">
        <v>199</v>
      </c>
    </row>
    <row r="54" spans="1:12" x14ac:dyDescent="0.3">
      <c r="A54" s="4">
        <v>2010</v>
      </c>
      <c r="B54" s="5">
        <f>EnergyStar_2021!C6</f>
        <v>0.79943559286358501</v>
      </c>
      <c r="C54" s="67" t="s">
        <v>174</v>
      </c>
      <c r="D54" s="4" t="s">
        <v>167</v>
      </c>
      <c r="F54" s="5">
        <f>ECUK_2017!U9/100</f>
        <v>0.82330000000000003</v>
      </c>
      <c r="G54" s="5" t="s">
        <v>172</v>
      </c>
      <c r="H54" s="4" t="s">
        <v>63</v>
      </c>
      <c r="J54" s="70">
        <f t="shared" si="5"/>
        <v>1.0274000000000001</v>
      </c>
      <c r="K54" s="70" t="s">
        <v>198</v>
      </c>
      <c r="L54" s="69" t="s">
        <v>199</v>
      </c>
    </row>
    <row r="55" spans="1:12" x14ac:dyDescent="0.3">
      <c r="A55" s="4">
        <v>2011</v>
      </c>
      <c r="B55" s="5">
        <f>EnergyStar_2021!C7</f>
        <v>0.80608495419235004</v>
      </c>
      <c r="C55" s="67" t="s">
        <v>174</v>
      </c>
      <c r="D55" s="4" t="s">
        <v>167</v>
      </c>
      <c r="F55" s="5">
        <f>ECUK_2017!U10/100</f>
        <v>0.82480000000000009</v>
      </c>
      <c r="G55" s="5" t="s">
        <v>172</v>
      </c>
      <c r="H55" s="4" t="s">
        <v>63</v>
      </c>
      <c r="J55" s="70">
        <f t="shared" si="5"/>
        <v>1.0274000000000001</v>
      </c>
      <c r="K55" s="70" t="s">
        <v>198</v>
      </c>
      <c r="L55" s="69" t="s">
        <v>199</v>
      </c>
    </row>
    <row r="56" spans="1:12" x14ac:dyDescent="0.3">
      <c r="A56" s="4">
        <v>2012</v>
      </c>
      <c r="B56" s="5">
        <f>EnergyStar_2021!C8</f>
        <v>0.81273431552111597</v>
      </c>
      <c r="C56" s="67" t="s">
        <v>174</v>
      </c>
      <c r="D56" s="4" t="s">
        <v>167</v>
      </c>
      <c r="F56" s="70">
        <f t="shared" ref="F56:F63" si="6">F55+((F$64-F$55)/(A$64-A$55))</f>
        <v>0.82926666666666671</v>
      </c>
      <c r="G56" s="70"/>
      <c r="H56" s="69" t="s">
        <v>168</v>
      </c>
      <c r="J56" s="70">
        <f t="shared" si="5"/>
        <v>1.0274000000000001</v>
      </c>
      <c r="K56" s="70" t="s">
        <v>198</v>
      </c>
      <c r="L56" s="69" t="s">
        <v>199</v>
      </c>
    </row>
    <row r="57" spans="1:12" x14ac:dyDescent="0.3">
      <c r="A57" s="4">
        <v>2013</v>
      </c>
      <c r="B57" s="5">
        <f>EnergyStar_2021!C9</f>
        <v>0.819383676849881</v>
      </c>
      <c r="C57" s="67" t="s">
        <v>174</v>
      </c>
      <c r="D57" s="4" t="s">
        <v>167</v>
      </c>
      <c r="F57" s="70">
        <f t="shared" si="6"/>
        <v>0.83373333333333333</v>
      </c>
      <c r="G57" s="70"/>
      <c r="H57" s="69" t="s">
        <v>168</v>
      </c>
      <c r="J57" s="70">
        <f t="shared" si="5"/>
        <v>1.0274000000000001</v>
      </c>
      <c r="K57" s="70" t="s">
        <v>198</v>
      </c>
      <c r="L57" s="69" t="s">
        <v>199</v>
      </c>
    </row>
    <row r="58" spans="1:12" x14ac:dyDescent="0.3">
      <c r="A58" s="4">
        <v>2014</v>
      </c>
      <c r="B58" s="5">
        <f>EnergyStar_2021!C10</f>
        <v>0.82603303817864804</v>
      </c>
      <c r="C58" s="67" t="s">
        <v>174</v>
      </c>
      <c r="D58" s="4" t="s">
        <v>167</v>
      </c>
      <c r="F58" s="70">
        <f t="shared" si="6"/>
        <v>0.83819999999999995</v>
      </c>
      <c r="G58" s="70"/>
      <c r="H58" s="69" t="s">
        <v>168</v>
      </c>
      <c r="J58" s="70">
        <f t="shared" si="5"/>
        <v>1.0274000000000001</v>
      </c>
      <c r="K58" s="70" t="s">
        <v>198</v>
      </c>
      <c r="L58" s="69" t="s">
        <v>199</v>
      </c>
    </row>
    <row r="59" spans="1:12" x14ac:dyDescent="0.3">
      <c r="A59" s="4">
        <v>2015</v>
      </c>
      <c r="B59" s="5">
        <f>EnergyStar_2021!C11</f>
        <v>0.83268239950741396</v>
      </c>
      <c r="C59" s="67" t="s">
        <v>174</v>
      </c>
      <c r="D59" s="4" t="s">
        <v>167</v>
      </c>
      <c r="F59" s="70">
        <f t="shared" si="6"/>
        <v>0.84266666666666656</v>
      </c>
      <c r="G59" s="70"/>
      <c r="H59" s="69" t="s">
        <v>168</v>
      </c>
      <c r="J59" s="70">
        <f t="shared" si="5"/>
        <v>1.0274000000000001</v>
      </c>
      <c r="K59" s="70" t="s">
        <v>198</v>
      </c>
      <c r="L59" s="69" t="s">
        <v>199</v>
      </c>
    </row>
    <row r="60" spans="1:12" x14ac:dyDescent="0.3">
      <c r="A60" s="4">
        <v>2016</v>
      </c>
      <c r="B60" s="5">
        <f>EnergyStar_2021!C12</f>
        <v>0.839331760836179</v>
      </c>
      <c r="C60" s="67" t="s">
        <v>174</v>
      </c>
      <c r="D60" s="4" t="s">
        <v>167</v>
      </c>
      <c r="F60" s="70">
        <f t="shared" si="6"/>
        <v>0.84713333333333318</v>
      </c>
      <c r="G60" s="70"/>
      <c r="H60" s="69" t="s">
        <v>168</v>
      </c>
      <c r="J60" s="70">
        <f t="shared" si="5"/>
        <v>1.0274000000000001</v>
      </c>
      <c r="K60" s="70" t="s">
        <v>198</v>
      </c>
      <c r="L60" s="69" t="s">
        <v>199</v>
      </c>
    </row>
    <row r="61" spans="1:12" x14ac:dyDescent="0.3">
      <c r="A61" s="4">
        <v>2017</v>
      </c>
      <c r="B61" s="5">
        <f>EnergyStar_2021!C13</f>
        <v>0.84598112216494503</v>
      </c>
      <c r="C61" s="67" t="s">
        <v>174</v>
      </c>
      <c r="D61" s="4" t="s">
        <v>167</v>
      </c>
      <c r="F61" s="70">
        <f t="shared" si="6"/>
        <v>0.8515999999999998</v>
      </c>
      <c r="G61" s="70"/>
      <c r="H61" s="69" t="s">
        <v>168</v>
      </c>
      <c r="J61" s="70">
        <f t="shared" si="5"/>
        <v>1.0274000000000001</v>
      </c>
      <c r="K61" s="70" t="s">
        <v>198</v>
      </c>
      <c r="L61" s="69" t="s">
        <v>199</v>
      </c>
    </row>
    <row r="62" spans="1:12" x14ac:dyDescent="0.3">
      <c r="A62" s="4">
        <v>2018</v>
      </c>
      <c r="B62" s="5">
        <f>EnergyStar_2021!C14</f>
        <v>0.85263048349371195</v>
      </c>
      <c r="C62" s="67" t="s">
        <v>174</v>
      </c>
      <c r="D62" s="4" t="s">
        <v>167</v>
      </c>
      <c r="F62" s="70">
        <f t="shared" si="6"/>
        <v>0.85606666666666642</v>
      </c>
      <c r="G62" s="70"/>
      <c r="H62" s="69" t="s">
        <v>168</v>
      </c>
      <c r="J62" s="70">
        <f t="shared" si="5"/>
        <v>1.0274000000000001</v>
      </c>
      <c r="K62" s="70" t="s">
        <v>198</v>
      </c>
      <c r="L62" s="69" t="s">
        <v>199</v>
      </c>
    </row>
    <row r="63" spans="1:12" x14ac:dyDescent="0.3">
      <c r="A63" s="4">
        <v>2019</v>
      </c>
      <c r="B63" s="5">
        <f>EnergyStar_2021!C15</f>
        <v>0.85927984482247799</v>
      </c>
      <c r="C63" s="67" t="s">
        <v>174</v>
      </c>
      <c r="D63" s="4" t="s">
        <v>167</v>
      </c>
      <c r="F63" s="70">
        <f t="shared" si="6"/>
        <v>0.86053333333333304</v>
      </c>
      <c r="G63" s="70"/>
      <c r="H63" s="69" t="s">
        <v>168</v>
      </c>
      <c r="J63" s="70">
        <f t="shared" si="5"/>
        <v>1.0274000000000001</v>
      </c>
      <c r="K63" s="70" t="s">
        <v>198</v>
      </c>
      <c r="L63" s="69" t="s">
        <v>199</v>
      </c>
    </row>
    <row r="64" spans="1:12" x14ac:dyDescent="0.3">
      <c r="A64" s="4">
        <v>2020</v>
      </c>
      <c r="B64" s="5">
        <f>EnergyStar_2021!C16</f>
        <v>0.86592920615124302</v>
      </c>
      <c r="C64" s="67" t="s">
        <v>174</v>
      </c>
      <c r="D64" s="4" t="s">
        <v>167</v>
      </c>
      <c r="F64" s="5">
        <f>Paoli_2020!L19</f>
        <v>0.86499999999999999</v>
      </c>
      <c r="G64" s="5" t="s">
        <v>172</v>
      </c>
      <c r="H64" s="4" t="s">
        <v>161</v>
      </c>
      <c r="J64" s="70">
        <f t="shared" si="5"/>
        <v>1.0274000000000001</v>
      </c>
      <c r="K64" s="70" t="s">
        <v>198</v>
      </c>
      <c r="L64" s="69" t="s">
        <v>199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5"/>
  <sheetViews>
    <sheetView workbookViewId="0"/>
  </sheetViews>
  <sheetFormatPr defaultRowHeight="14.4" x14ac:dyDescent="0.3"/>
  <cols>
    <col min="2" max="2" width="9.88671875" bestFit="1" customWidth="1"/>
    <col min="3" max="3" width="13.109375" bestFit="1" customWidth="1"/>
  </cols>
  <sheetData>
    <row r="1" spans="1:3" x14ac:dyDescent="0.3">
      <c r="A1" t="s">
        <v>64</v>
      </c>
    </row>
    <row r="2" spans="1:3" x14ac:dyDescent="0.3">
      <c r="A2" s="6" t="s">
        <v>65</v>
      </c>
    </row>
    <row r="4" spans="1:3" x14ac:dyDescent="0.3">
      <c r="A4" s="14" t="s">
        <v>7</v>
      </c>
      <c r="B4" s="14" t="s">
        <v>1</v>
      </c>
      <c r="C4" s="14" t="s">
        <v>25</v>
      </c>
    </row>
    <row r="5" spans="1:3" x14ac:dyDescent="0.3">
      <c r="A5" s="4">
        <v>1970</v>
      </c>
      <c r="B5" s="4" t="s">
        <v>66</v>
      </c>
      <c r="C5" s="5">
        <v>0.49</v>
      </c>
    </row>
  </sheetData>
  <hyperlinks>
    <hyperlink ref="A2" r:id="rId1" xr:uid="{00000000-0004-0000-07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61"/>
  <sheetViews>
    <sheetView zoomScale="80" zoomScaleNormal="80" workbookViewId="0"/>
  </sheetViews>
  <sheetFormatPr defaultRowHeight="14.4" x14ac:dyDescent="0.3"/>
  <cols>
    <col min="2" max="2" width="36.6640625" bestFit="1" customWidth="1"/>
    <col min="3" max="3" width="35.5546875" bestFit="1" customWidth="1"/>
    <col min="4" max="4" width="20.6640625" bestFit="1" customWidth="1"/>
    <col min="5" max="5" width="25" bestFit="1" customWidth="1"/>
    <col min="6" max="6" width="14.44140625" bestFit="1" customWidth="1"/>
    <col min="7" max="7" width="28.6640625" bestFit="1" customWidth="1"/>
    <col min="8" max="8" width="14.44140625" bestFit="1" customWidth="1"/>
    <col min="9" max="9" width="25" bestFit="1" customWidth="1"/>
    <col min="10" max="10" width="14.44140625" bestFit="1" customWidth="1"/>
  </cols>
  <sheetData>
    <row r="1" spans="1:10" x14ac:dyDescent="0.3">
      <c r="A1" s="78" t="s">
        <v>218</v>
      </c>
    </row>
    <row r="2" spans="1:10" x14ac:dyDescent="0.3">
      <c r="A2" s="6" t="s">
        <v>175</v>
      </c>
    </row>
    <row r="5" spans="1:10" s="68" customFormat="1" ht="15.6" x14ac:dyDescent="0.3">
      <c r="A5" s="79" t="s">
        <v>176</v>
      </c>
      <c r="B5" s="79" t="s">
        <v>177</v>
      </c>
      <c r="C5" s="79" t="s">
        <v>178</v>
      </c>
      <c r="D5" s="79" t="s">
        <v>179</v>
      </c>
      <c r="E5" s="79" t="s">
        <v>180</v>
      </c>
      <c r="F5" s="79" t="s">
        <v>181</v>
      </c>
      <c r="G5" s="79" t="s">
        <v>182</v>
      </c>
      <c r="H5" s="79" t="s">
        <v>183</v>
      </c>
      <c r="I5" s="79" t="s">
        <v>184</v>
      </c>
      <c r="J5" s="79" t="s">
        <v>185</v>
      </c>
    </row>
    <row r="6" spans="1:10" s="68" customFormat="1" ht="15.6" x14ac:dyDescent="0.3">
      <c r="A6" s="79" t="s">
        <v>7</v>
      </c>
      <c r="B6" s="79" t="s">
        <v>186</v>
      </c>
      <c r="C6" s="79" t="s">
        <v>187</v>
      </c>
      <c r="D6" s="79" t="s">
        <v>188</v>
      </c>
      <c r="E6" s="79" t="s">
        <v>189</v>
      </c>
      <c r="F6" s="79" t="s">
        <v>190</v>
      </c>
      <c r="G6" s="79" t="s">
        <v>189</v>
      </c>
      <c r="H6" s="79" t="s">
        <v>190</v>
      </c>
      <c r="I6" s="79" t="s">
        <v>189</v>
      </c>
      <c r="J6" s="79" t="s">
        <v>190</v>
      </c>
    </row>
    <row r="7" spans="1:10" s="68" customFormat="1" ht="15.6" x14ac:dyDescent="0.3">
      <c r="A7" s="79" t="s">
        <v>176</v>
      </c>
      <c r="B7" s="79" t="s">
        <v>191</v>
      </c>
      <c r="C7" s="79" t="s">
        <v>192</v>
      </c>
      <c r="D7" s="79" t="s">
        <v>176</v>
      </c>
      <c r="E7" s="79" t="s">
        <v>176</v>
      </c>
      <c r="F7" s="79" t="s">
        <v>176</v>
      </c>
      <c r="G7" s="79" t="s">
        <v>193</v>
      </c>
      <c r="H7" s="79" t="s">
        <v>19</v>
      </c>
      <c r="I7" s="79" t="s">
        <v>176</v>
      </c>
      <c r="J7" s="79" t="s">
        <v>176</v>
      </c>
    </row>
    <row r="8" spans="1:10" ht="15.6" x14ac:dyDescent="0.3">
      <c r="A8" s="80">
        <v>1981</v>
      </c>
      <c r="B8" s="81">
        <v>13</v>
      </c>
      <c r="C8" s="81">
        <v>3152</v>
      </c>
      <c r="D8" s="81">
        <v>0.19</v>
      </c>
      <c r="E8" s="81">
        <v>77</v>
      </c>
      <c r="F8" s="81">
        <v>85</v>
      </c>
      <c r="G8" s="81">
        <v>82</v>
      </c>
      <c r="H8" s="81">
        <v>7</v>
      </c>
      <c r="I8" s="81">
        <v>91</v>
      </c>
      <c r="J8" s="81">
        <v>7</v>
      </c>
    </row>
    <row r="9" spans="1:10" ht="15.6" x14ac:dyDescent="0.3">
      <c r="A9" s="80">
        <v>1982</v>
      </c>
      <c r="B9" s="81">
        <v>28</v>
      </c>
      <c r="C9" s="81">
        <v>3021</v>
      </c>
      <c r="D9" s="81">
        <v>0.22</v>
      </c>
      <c r="E9" s="81">
        <v>77</v>
      </c>
      <c r="F9" s="81">
        <v>82</v>
      </c>
      <c r="G9" s="81">
        <v>82</v>
      </c>
      <c r="H9" s="81">
        <v>10</v>
      </c>
      <c r="I9" s="81">
        <v>92</v>
      </c>
      <c r="J9" s="81">
        <v>7</v>
      </c>
    </row>
    <row r="10" spans="1:10" ht="15.6" x14ac:dyDescent="0.3">
      <c r="A10" s="80">
        <v>1983</v>
      </c>
      <c r="B10" s="81">
        <v>44</v>
      </c>
      <c r="C10" s="81">
        <v>2896</v>
      </c>
      <c r="D10" s="81">
        <v>0.23</v>
      </c>
      <c r="E10" s="81">
        <v>77</v>
      </c>
      <c r="F10" s="81">
        <v>70</v>
      </c>
      <c r="G10" s="81">
        <v>83</v>
      </c>
      <c r="H10" s="81">
        <v>21</v>
      </c>
      <c r="I10" s="81">
        <v>92</v>
      </c>
      <c r="J10" s="81">
        <v>9</v>
      </c>
    </row>
    <row r="11" spans="1:10" ht="15.6" x14ac:dyDescent="0.3">
      <c r="A11" s="80">
        <v>1984</v>
      </c>
      <c r="B11" s="81">
        <v>63</v>
      </c>
      <c r="C11" s="81">
        <v>2767</v>
      </c>
      <c r="D11" s="81">
        <v>0.25</v>
      </c>
      <c r="E11" s="81">
        <v>77</v>
      </c>
      <c r="F11" s="81">
        <v>61</v>
      </c>
      <c r="G11" s="81">
        <v>83</v>
      </c>
      <c r="H11" s="81">
        <v>29</v>
      </c>
      <c r="I11" s="81">
        <v>93</v>
      </c>
      <c r="J11" s="81">
        <v>10</v>
      </c>
    </row>
    <row r="12" spans="1:10" ht="15.6" x14ac:dyDescent="0.3">
      <c r="A12" s="80">
        <v>1985</v>
      </c>
      <c r="B12" s="81">
        <v>83</v>
      </c>
      <c r="C12" s="81">
        <v>2630</v>
      </c>
      <c r="D12" s="81">
        <v>0.26</v>
      </c>
      <c r="E12" s="81">
        <v>78</v>
      </c>
      <c r="F12" s="81">
        <v>59</v>
      </c>
      <c r="G12" s="81">
        <v>84</v>
      </c>
      <c r="H12" s="81">
        <v>32</v>
      </c>
      <c r="I12" s="81">
        <v>93</v>
      </c>
      <c r="J12" s="81">
        <v>9</v>
      </c>
    </row>
    <row r="13" spans="1:10" ht="15.6" x14ac:dyDescent="0.3">
      <c r="A13" s="80">
        <v>1986</v>
      </c>
      <c r="B13" s="81">
        <v>104</v>
      </c>
      <c r="C13" s="81">
        <v>2497</v>
      </c>
      <c r="D13" s="81">
        <v>0.25</v>
      </c>
      <c r="E13" s="81">
        <v>78</v>
      </c>
      <c r="F13" s="81">
        <v>54</v>
      </c>
      <c r="G13" s="81">
        <v>84</v>
      </c>
      <c r="H13" s="81">
        <v>37</v>
      </c>
      <c r="I13" s="81">
        <v>94</v>
      </c>
      <c r="J13" s="81">
        <v>9</v>
      </c>
    </row>
    <row r="14" spans="1:10" ht="15.6" x14ac:dyDescent="0.3">
      <c r="A14" s="80">
        <v>1987</v>
      </c>
      <c r="B14" s="81">
        <v>125</v>
      </c>
      <c r="C14" s="81">
        <v>2362</v>
      </c>
      <c r="D14" s="81">
        <v>0.18</v>
      </c>
      <c r="E14" s="81">
        <v>78</v>
      </c>
      <c r="F14" s="81">
        <v>50</v>
      </c>
      <c r="G14" s="81">
        <v>84</v>
      </c>
      <c r="H14" s="81">
        <v>42</v>
      </c>
      <c r="I14" s="81">
        <v>94</v>
      </c>
      <c r="J14" s="81">
        <v>8</v>
      </c>
    </row>
    <row r="15" spans="1:10" ht="15.6" x14ac:dyDescent="0.3">
      <c r="A15" s="80">
        <v>1988</v>
      </c>
      <c r="B15" s="81">
        <v>154</v>
      </c>
      <c r="C15" s="81">
        <v>2238</v>
      </c>
      <c r="D15" s="81">
        <v>0.18</v>
      </c>
      <c r="E15" s="81">
        <v>78</v>
      </c>
      <c r="F15" s="81">
        <v>44</v>
      </c>
      <c r="G15" s="81">
        <v>85</v>
      </c>
      <c r="H15" s="81">
        <v>45</v>
      </c>
      <c r="I15" s="81">
        <v>95</v>
      </c>
      <c r="J15" s="81">
        <v>11</v>
      </c>
    </row>
    <row r="16" spans="1:10" ht="15.6" x14ac:dyDescent="0.3">
      <c r="A16" s="80">
        <v>1989</v>
      </c>
      <c r="B16" s="81">
        <v>188</v>
      </c>
      <c r="C16" s="81">
        <v>2110</v>
      </c>
      <c r="D16" s="81">
        <v>0.17</v>
      </c>
      <c r="E16" s="81">
        <v>79</v>
      </c>
      <c r="F16" s="81">
        <v>37</v>
      </c>
      <c r="G16" s="81">
        <v>85</v>
      </c>
      <c r="H16" s="81">
        <v>50</v>
      </c>
      <c r="I16" s="81">
        <v>95</v>
      </c>
      <c r="J16" s="81">
        <v>12</v>
      </c>
    </row>
    <row r="17" spans="1:10" ht="15.6" x14ac:dyDescent="0.3">
      <c r="A17" s="80">
        <v>1990</v>
      </c>
      <c r="B17" s="81">
        <v>234</v>
      </c>
      <c r="C17" s="81">
        <v>1989</v>
      </c>
      <c r="D17" s="81">
        <v>0.2</v>
      </c>
      <c r="E17" s="81">
        <v>79</v>
      </c>
      <c r="F17" s="81">
        <v>29</v>
      </c>
      <c r="G17" s="81">
        <v>86</v>
      </c>
      <c r="H17" s="81">
        <v>55</v>
      </c>
      <c r="I17" s="81">
        <v>96</v>
      </c>
      <c r="J17" s="81">
        <v>16</v>
      </c>
    </row>
    <row r="18" spans="1:10" ht="15.6" x14ac:dyDescent="0.3">
      <c r="A18" s="80">
        <v>1991</v>
      </c>
      <c r="B18" s="81">
        <v>328</v>
      </c>
      <c r="C18" s="81">
        <v>1888</v>
      </c>
      <c r="D18" s="81">
        <v>0.22</v>
      </c>
      <c r="E18" s="81">
        <v>79</v>
      </c>
      <c r="F18" s="81">
        <v>14</v>
      </c>
      <c r="G18" s="81">
        <v>86</v>
      </c>
      <c r="H18" s="81">
        <v>56</v>
      </c>
      <c r="I18" s="81">
        <v>96</v>
      </c>
      <c r="J18" s="81">
        <v>30</v>
      </c>
    </row>
    <row r="19" spans="1:10" ht="15.6" x14ac:dyDescent="0.3">
      <c r="A19" s="80">
        <v>1992</v>
      </c>
      <c r="B19" s="81">
        <v>455</v>
      </c>
      <c r="C19" s="81">
        <v>1765</v>
      </c>
      <c r="D19" s="81">
        <v>0.21</v>
      </c>
      <c r="E19" s="81">
        <v>79</v>
      </c>
      <c r="F19" s="81">
        <v>6</v>
      </c>
      <c r="G19" s="81">
        <v>86</v>
      </c>
      <c r="H19" s="81">
        <v>57</v>
      </c>
      <c r="I19" s="81">
        <v>97</v>
      </c>
      <c r="J19" s="81">
        <v>38</v>
      </c>
    </row>
    <row r="20" spans="1:10" ht="15.6" x14ac:dyDescent="0.3">
      <c r="A20" s="80">
        <v>1993</v>
      </c>
      <c r="B20" s="81">
        <v>590</v>
      </c>
      <c r="C20" s="81">
        <v>1729</v>
      </c>
      <c r="D20" s="81">
        <v>0.2</v>
      </c>
      <c r="E20" s="81">
        <v>80</v>
      </c>
      <c r="F20" s="81">
        <v>4</v>
      </c>
      <c r="G20" s="81">
        <v>87</v>
      </c>
      <c r="H20" s="81">
        <v>55</v>
      </c>
      <c r="I20" s="81">
        <v>97</v>
      </c>
      <c r="J20" s="81">
        <v>41</v>
      </c>
    </row>
    <row r="21" spans="1:10" ht="15.6" x14ac:dyDescent="0.3">
      <c r="A21" s="80">
        <v>1994</v>
      </c>
      <c r="B21" s="81">
        <v>735</v>
      </c>
      <c r="C21" s="81">
        <v>1818</v>
      </c>
      <c r="D21" s="81">
        <v>0.21</v>
      </c>
      <c r="E21" s="81">
        <v>80</v>
      </c>
      <c r="F21" s="81">
        <v>8</v>
      </c>
      <c r="G21" s="81">
        <v>87</v>
      </c>
      <c r="H21" s="81">
        <v>52</v>
      </c>
      <c r="I21" s="81">
        <v>98</v>
      </c>
      <c r="J21" s="81">
        <v>40</v>
      </c>
    </row>
    <row r="22" spans="1:10" ht="15.6" x14ac:dyDescent="0.3">
      <c r="A22" s="80">
        <v>1995</v>
      </c>
      <c r="B22" s="81">
        <v>895</v>
      </c>
      <c r="C22" s="81">
        <v>1795</v>
      </c>
      <c r="D22" s="81">
        <v>0.21</v>
      </c>
      <c r="E22" s="81">
        <v>80</v>
      </c>
      <c r="F22" s="81">
        <v>6</v>
      </c>
      <c r="G22" s="81">
        <v>88</v>
      </c>
      <c r="H22" s="81">
        <v>50</v>
      </c>
      <c r="I22" s="81">
        <v>98</v>
      </c>
      <c r="J22" s="81">
        <v>44</v>
      </c>
    </row>
    <row r="23" spans="1:10" ht="15.6" x14ac:dyDescent="0.3">
      <c r="A23" s="80">
        <v>1996</v>
      </c>
      <c r="B23" s="81">
        <v>1084</v>
      </c>
      <c r="C23" s="81">
        <v>1913</v>
      </c>
      <c r="D23" s="81">
        <v>0.28000000000000003</v>
      </c>
      <c r="E23" s="81">
        <v>80</v>
      </c>
      <c r="F23" s="81">
        <v>4</v>
      </c>
      <c r="G23" s="81">
        <v>88</v>
      </c>
      <c r="H23" s="81">
        <v>45</v>
      </c>
      <c r="I23" s="81">
        <v>99</v>
      </c>
      <c r="J23" s="81">
        <v>51</v>
      </c>
    </row>
    <row r="24" spans="1:10" ht="15.6" x14ac:dyDescent="0.3">
      <c r="A24" s="80">
        <v>1997</v>
      </c>
      <c r="B24" s="81">
        <v>1304</v>
      </c>
      <c r="C24" s="81">
        <v>1779</v>
      </c>
      <c r="D24" s="81">
        <v>0.25</v>
      </c>
      <c r="E24" s="81">
        <v>81</v>
      </c>
      <c r="F24" s="81">
        <v>5</v>
      </c>
      <c r="G24" s="81">
        <v>88</v>
      </c>
      <c r="H24" s="81">
        <v>37</v>
      </c>
      <c r="I24" s="81">
        <v>99</v>
      </c>
      <c r="J24" s="81">
        <v>58</v>
      </c>
    </row>
    <row r="25" spans="1:10" ht="15.6" x14ac:dyDescent="0.3">
      <c r="A25" s="80">
        <v>1998</v>
      </c>
      <c r="B25" s="81">
        <v>1543</v>
      </c>
      <c r="C25" s="81">
        <v>1699</v>
      </c>
      <c r="D25" s="81">
        <v>0.25</v>
      </c>
      <c r="E25" s="81">
        <v>81</v>
      </c>
      <c r="F25" s="81">
        <v>3</v>
      </c>
      <c r="G25" s="81">
        <v>89</v>
      </c>
      <c r="H25" s="81">
        <v>29</v>
      </c>
      <c r="I25" s="81">
        <v>100</v>
      </c>
      <c r="J25" s="81">
        <v>68</v>
      </c>
    </row>
    <row r="26" spans="1:10" ht="15.6" x14ac:dyDescent="0.3">
      <c r="A26" s="80">
        <v>1999</v>
      </c>
      <c r="B26" s="81">
        <v>1780</v>
      </c>
      <c r="C26" s="81">
        <v>1733</v>
      </c>
      <c r="D26" s="81">
        <v>0.24</v>
      </c>
      <c r="E26" s="81">
        <v>81</v>
      </c>
      <c r="F26" s="81">
        <v>1</v>
      </c>
      <c r="G26" s="81">
        <v>89</v>
      </c>
      <c r="H26" s="81">
        <v>24</v>
      </c>
      <c r="I26" s="81">
        <v>100</v>
      </c>
      <c r="J26" s="81">
        <v>75</v>
      </c>
    </row>
    <row r="27" spans="1:10" ht="15.6" x14ac:dyDescent="0.3">
      <c r="A27" s="80">
        <v>2000</v>
      </c>
      <c r="B27" s="81">
        <v>2024</v>
      </c>
      <c r="C27" s="81">
        <v>1765</v>
      </c>
      <c r="D27" s="81">
        <v>0.31</v>
      </c>
      <c r="E27" s="81">
        <v>81</v>
      </c>
      <c r="F27" s="81">
        <v>1</v>
      </c>
      <c r="G27" s="81">
        <v>90</v>
      </c>
      <c r="H27" s="81">
        <v>18</v>
      </c>
      <c r="I27" s="81">
        <v>101</v>
      </c>
      <c r="J27" s="81">
        <v>81</v>
      </c>
    </row>
    <row r="28" spans="1:10" ht="15.6" x14ac:dyDescent="0.3">
      <c r="A28" s="80">
        <v>2001</v>
      </c>
      <c r="B28" s="81">
        <v>2264</v>
      </c>
      <c r="C28" s="81">
        <v>1805</v>
      </c>
      <c r="D28" s="81">
        <v>0.38</v>
      </c>
      <c r="E28" s="81">
        <v>82</v>
      </c>
      <c r="F28" s="81">
        <v>0</v>
      </c>
      <c r="G28" s="81">
        <v>90</v>
      </c>
      <c r="H28" s="81">
        <v>17</v>
      </c>
      <c r="I28" s="81">
        <v>101</v>
      </c>
      <c r="J28" s="81">
        <v>83</v>
      </c>
    </row>
    <row r="29" spans="1:10" ht="15.6" x14ac:dyDescent="0.3">
      <c r="A29" s="80">
        <v>2002</v>
      </c>
      <c r="B29" s="81">
        <v>2482</v>
      </c>
      <c r="C29" s="81">
        <v>1763</v>
      </c>
      <c r="D29" s="81">
        <v>0.4</v>
      </c>
      <c r="E29" s="81">
        <v>82</v>
      </c>
      <c r="F29" s="81">
        <v>1</v>
      </c>
      <c r="G29" s="81">
        <v>90</v>
      </c>
      <c r="H29" s="81">
        <v>13</v>
      </c>
      <c r="I29" s="81">
        <v>102</v>
      </c>
      <c r="J29" s="81">
        <v>86</v>
      </c>
    </row>
    <row r="30" spans="1:10" ht="15.6" x14ac:dyDescent="0.3">
      <c r="A30" s="80">
        <v>2003</v>
      </c>
      <c r="B30" s="81">
        <v>2698</v>
      </c>
      <c r="C30" s="81">
        <v>1710</v>
      </c>
      <c r="D30" s="81">
        <v>0.43</v>
      </c>
      <c r="E30" s="81">
        <v>82</v>
      </c>
      <c r="F30" s="81">
        <v>1</v>
      </c>
      <c r="G30" s="81">
        <v>91</v>
      </c>
      <c r="H30" s="81">
        <v>13</v>
      </c>
      <c r="I30" s="81">
        <v>102</v>
      </c>
      <c r="J30" s="81">
        <v>86</v>
      </c>
    </row>
    <row r="31" spans="1:10" ht="15.6" x14ac:dyDescent="0.3">
      <c r="A31" s="80">
        <v>2004</v>
      </c>
      <c r="B31" s="81">
        <v>2902</v>
      </c>
      <c r="C31" s="81">
        <v>1703</v>
      </c>
      <c r="D31" s="81">
        <v>0.44</v>
      </c>
      <c r="E31" s="81">
        <v>82</v>
      </c>
      <c r="F31" s="81">
        <v>2</v>
      </c>
      <c r="G31" s="81">
        <v>91</v>
      </c>
      <c r="H31" s="81">
        <v>12</v>
      </c>
      <c r="I31" s="81">
        <v>103</v>
      </c>
      <c r="J31" s="81">
        <v>87</v>
      </c>
    </row>
    <row r="32" spans="1:10" ht="15.6" x14ac:dyDescent="0.3">
      <c r="A32" s="80">
        <v>2005</v>
      </c>
      <c r="B32" s="81">
        <v>3099</v>
      </c>
      <c r="C32" s="81">
        <v>1648</v>
      </c>
      <c r="D32" s="81">
        <v>0.5</v>
      </c>
      <c r="E32" s="81">
        <v>83</v>
      </c>
      <c r="F32" s="81">
        <v>1</v>
      </c>
      <c r="G32" s="81">
        <v>92</v>
      </c>
      <c r="H32" s="81">
        <v>8</v>
      </c>
      <c r="I32" s="81">
        <v>103</v>
      </c>
      <c r="J32" s="81">
        <v>91</v>
      </c>
    </row>
    <row r="33" spans="1:10" ht="15.6" x14ac:dyDescent="0.3">
      <c r="A33" s="80">
        <v>2006</v>
      </c>
      <c r="B33" s="81">
        <v>3281</v>
      </c>
      <c r="C33" s="81">
        <v>1665</v>
      </c>
      <c r="D33" s="81">
        <v>0.55000000000000004</v>
      </c>
      <c r="E33" s="81">
        <v>83</v>
      </c>
      <c r="F33" s="81">
        <v>2</v>
      </c>
      <c r="G33" s="81">
        <v>92</v>
      </c>
      <c r="H33" s="81">
        <v>7</v>
      </c>
      <c r="I33" s="81">
        <v>104</v>
      </c>
      <c r="J33" s="81">
        <v>91</v>
      </c>
    </row>
    <row r="35" spans="1:10" x14ac:dyDescent="0.3">
      <c r="A35" s="14" t="s">
        <v>7</v>
      </c>
      <c r="B35" s="14" t="s">
        <v>194</v>
      </c>
    </row>
    <row r="36" spans="1:10" ht="15.6" x14ac:dyDescent="0.3">
      <c r="A36" s="80">
        <v>1981</v>
      </c>
      <c r="B36" s="5">
        <f>((E8*(F8/100))+(G8*(H8/100))+(I8*(J8/100)))/100</f>
        <v>0.77560000000000007</v>
      </c>
    </row>
    <row r="37" spans="1:10" ht="15.6" x14ac:dyDescent="0.3">
      <c r="A37" s="80">
        <v>1982</v>
      </c>
      <c r="B37" s="5">
        <f t="shared" ref="B37:B61" si="0">((E9*(F9/100))+(G9*(H9/100))+(I9*(J9/100)))/100</f>
        <v>0.77779999999999982</v>
      </c>
    </row>
    <row r="38" spans="1:10" ht="15.6" x14ac:dyDescent="0.3">
      <c r="A38" s="80">
        <v>1983</v>
      </c>
      <c r="B38" s="5">
        <f t="shared" si="0"/>
        <v>0.79610000000000003</v>
      </c>
    </row>
    <row r="39" spans="1:10" ht="15.6" x14ac:dyDescent="0.3">
      <c r="A39" s="80">
        <v>1984</v>
      </c>
      <c r="B39" s="5">
        <f t="shared" si="0"/>
        <v>0.80339999999999989</v>
      </c>
    </row>
    <row r="40" spans="1:10" ht="15.6" x14ac:dyDescent="0.3">
      <c r="A40" s="80">
        <v>1985</v>
      </c>
      <c r="B40" s="5">
        <f t="shared" si="0"/>
        <v>0.81269999999999998</v>
      </c>
    </row>
    <row r="41" spans="1:10" ht="15.6" x14ac:dyDescent="0.3">
      <c r="A41" s="80">
        <v>1986</v>
      </c>
      <c r="B41" s="5">
        <f t="shared" si="0"/>
        <v>0.81659999999999999</v>
      </c>
    </row>
    <row r="42" spans="1:10" ht="15.6" x14ac:dyDescent="0.3">
      <c r="A42" s="80">
        <v>1987</v>
      </c>
      <c r="B42" s="5">
        <f t="shared" si="0"/>
        <v>0.81799999999999995</v>
      </c>
    </row>
    <row r="43" spans="1:10" ht="15.6" x14ac:dyDescent="0.3">
      <c r="A43" s="80">
        <v>1988</v>
      </c>
      <c r="B43" s="5">
        <f t="shared" si="0"/>
        <v>0.83019999999999994</v>
      </c>
    </row>
    <row r="44" spans="1:10" ht="15.6" x14ac:dyDescent="0.3">
      <c r="A44" s="80">
        <v>1989</v>
      </c>
      <c r="B44" s="5">
        <f t="shared" si="0"/>
        <v>0.83130000000000015</v>
      </c>
    </row>
    <row r="45" spans="1:10" ht="15.6" x14ac:dyDescent="0.3">
      <c r="A45" s="80">
        <v>1990</v>
      </c>
      <c r="B45" s="5">
        <f t="shared" si="0"/>
        <v>0.85570000000000013</v>
      </c>
    </row>
    <row r="46" spans="1:10" ht="15.6" x14ac:dyDescent="0.3">
      <c r="A46" s="80">
        <v>1991</v>
      </c>
      <c r="B46" s="5">
        <f t="shared" si="0"/>
        <v>0.88020000000000009</v>
      </c>
    </row>
    <row r="47" spans="1:10" ht="15.6" x14ac:dyDescent="0.3">
      <c r="A47" s="80">
        <v>1992</v>
      </c>
      <c r="B47" s="5">
        <f t="shared" si="0"/>
        <v>0.90620000000000001</v>
      </c>
    </row>
    <row r="48" spans="1:10" ht="15.6" x14ac:dyDescent="0.3">
      <c r="A48" s="80">
        <v>1993</v>
      </c>
      <c r="B48" s="5">
        <f t="shared" si="0"/>
        <v>0.9081999999999999</v>
      </c>
    </row>
    <row r="49" spans="1:2" ht="15.6" x14ac:dyDescent="0.3">
      <c r="A49" s="80">
        <v>1994</v>
      </c>
      <c r="B49" s="5">
        <f t="shared" si="0"/>
        <v>0.90839999999999999</v>
      </c>
    </row>
    <row r="50" spans="1:2" ht="15.6" x14ac:dyDescent="0.3">
      <c r="A50" s="80">
        <v>1995</v>
      </c>
      <c r="B50" s="5">
        <f t="shared" si="0"/>
        <v>0.91919999999999991</v>
      </c>
    </row>
    <row r="51" spans="1:2" ht="15.6" x14ac:dyDescent="0.3">
      <c r="A51" s="80">
        <v>1996</v>
      </c>
      <c r="B51" s="5">
        <f t="shared" si="0"/>
        <v>0.93290000000000006</v>
      </c>
    </row>
    <row r="52" spans="1:2" ht="15.6" x14ac:dyDescent="0.3">
      <c r="A52" s="80">
        <v>1997</v>
      </c>
      <c r="B52" s="5">
        <f t="shared" si="0"/>
        <v>0.94030000000000002</v>
      </c>
    </row>
    <row r="53" spans="1:2" ht="15.6" x14ac:dyDescent="0.3">
      <c r="A53" s="80">
        <v>1998</v>
      </c>
      <c r="B53" s="5">
        <f t="shared" si="0"/>
        <v>0.96239999999999992</v>
      </c>
    </row>
    <row r="54" spans="1:2" ht="15.6" x14ac:dyDescent="0.3">
      <c r="A54" s="80">
        <v>1999</v>
      </c>
      <c r="B54" s="5">
        <f t="shared" si="0"/>
        <v>0.97170000000000001</v>
      </c>
    </row>
    <row r="55" spans="1:2" ht="15.6" x14ac:dyDescent="0.3">
      <c r="A55" s="80">
        <v>2000</v>
      </c>
      <c r="B55" s="5">
        <f t="shared" si="0"/>
        <v>0.98819999999999997</v>
      </c>
    </row>
    <row r="56" spans="1:2" ht="15.6" x14ac:dyDescent="0.3">
      <c r="A56" s="80">
        <v>2001</v>
      </c>
      <c r="B56" s="5">
        <f t="shared" si="0"/>
        <v>0.99129999999999996</v>
      </c>
    </row>
    <row r="57" spans="1:2" ht="15.6" x14ac:dyDescent="0.3">
      <c r="A57" s="80">
        <v>2002</v>
      </c>
      <c r="B57" s="5">
        <f t="shared" si="0"/>
        <v>1.0024</v>
      </c>
    </row>
    <row r="58" spans="1:2" ht="15.6" x14ac:dyDescent="0.3">
      <c r="A58" s="80">
        <v>2003</v>
      </c>
      <c r="B58" s="5">
        <f t="shared" si="0"/>
        <v>1.0037</v>
      </c>
    </row>
    <row r="59" spans="1:2" ht="15.6" x14ac:dyDescent="0.3">
      <c r="A59" s="80">
        <v>2004</v>
      </c>
      <c r="B59" s="5">
        <f t="shared" si="0"/>
        <v>1.0217000000000001</v>
      </c>
    </row>
    <row r="60" spans="1:2" ht="15.6" x14ac:dyDescent="0.3">
      <c r="A60" s="80">
        <v>2005</v>
      </c>
      <c r="B60" s="5">
        <f t="shared" si="0"/>
        <v>1.0192000000000001</v>
      </c>
    </row>
    <row r="61" spans="1:2" ht="15.6" x14ac:dyDescent="0.3">
      <c r="A61" s="80">
        <v>2006</v>
      </c>
      <c r="B61" s="5">
        <f t="shared" si="0"/>
        <v>1.0274000000000001</v>
      </c>
    </row>
  </sheetData>
  <hyperlinks>
    <hyperlink ref="A2" r:id="rId1" xr:uid="{00000000-0004-0000-03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17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166</v>
      </c>
    </row>
    <row r="2" spans="1:3" x14ac:dyDescent="0.3">
      <c r="A2" s="6" t="s">
        <v>165</v>
      </c>
    </row>
    <row r="4" spans="1:3" x14ac:dyDescent="0.3">
      <c r="B4" t="s">
        <v>163</v>
      </c>
      <c r="C4" t="s">
        <v>164</v>
      </c>
    </row>
    <row r="5" spans="1:3" x14ac:dyDescent="0.3">
      <c r="A5">
        <v>1</v>
      </c>
      <c r="B5">
        <v>2009</v>
      </c>
      <c r="C5">
        <v>0.79278623153481798</v>
      </c>
    </row>
    <row r="6" spans="1:3" x14ac:dyDescent="0.3">
      <c r="A6">
        <v>2</v>
      </c>
      <c r="B6">
        <v>2010</v>
      </c>
      <c r="C6">
        <v>0.79943559286358501</v>
      </c>
    </row>
    <row r="7" spans="1:3" x14ac:dyDescent="0.3">
      <c r="A7">
        <v>3</v>
      </c>
      <c r="B7">
        <v>2011</v>
      </c>
      <c r="C7">
        <v>0.80608495419235004</v>
      </c>
    </row>
    <row r="8" spans="1:3" x14ac:dyDescent="0.3">
      <c r="A8">
        <v>4</v>
      </c>
      <c r="B8">
        <v>2012</v>
      </c>
      <c r="C8">
        <v>0.81273431552111597</v>
      </c>
    </row>
    <row r="9" spans="1:3" x14ac:dyDescent="0.3">
      <c r="A9">
        <v>5</v>
      </c>
      <c r="B9">
        <v>2013</v>
      </c>
      <c r="C9">
        <v>0.819383676849881</v>
      </c>
    </row>
    <row r="10" spans="1:3" x14ac:dyDescent="0.3">
      <c r="A10">
        <v>6</v>
      </c>
      <c r="B10">
        <v>2014</v>
      </c>
      <c r="C10">
        <v>0.82603303817864804</v>
      </c>
    </row>
    <row r="11" spans="1:3" x14ac:dyDescent="0.3">
      <c r="A11">
        <v>7</v>
      </c>
      <c r="B11">
        <v>2015</v>
      </c>
      <c r="C11">
        <v>0.83268239950741396</v>
      </c>
    </row>
    <row r="12" spans="1:3" x14ac:dyDescent="0.3">
      <c r="A12">
        <v>8</v>
      </c>
      <c r="B12">
        <v>2016</v>
      </c>
      <c r="C12">
        <v>0.839331760836179</v>
      </c>
    </row>
    <row r="13" spans="1:3" x14ac:dyDescent="0.3">
      <c r="A13">
        <v>9</v>
      </c>
      <c r="B13">
        <v>2017</v>
      </c>
      <c r="C13">
        <v>0.84598112216494503</v>
      </c>
    </row>
    <row r="14" spans="1:3" x14ac:dyDescent="0.3">
      <c r="A14">
        <v>10</v>
      </c>
      <c r="B14">
        <v>2018</v>
      </c>
      <c r="C14">
        <v>0.85263048349371195</v>
      </c>
    </row>
    <row r="15" spans="1:3" x14ac:dyDescent="0.3">
      <c r="A15">
        <v>11</v>
      </c>
      <c r="B15">
        <v>2019</v>
      </c>
      <c r="C15">
        <v>0.85927984482247799</v>
      </c>
    </row>
    <row r="16" spans="1:3" x14ac:dyDescent="0.3">
      <c r="A16">
        <v>12</v>
      </c>
      <c r="B16">
        <v>2020</v>
      </c>
      <c r="C16">
        <v>0.86592920615124302</v>
      </c>
    </row>
    <row r="17" spans="1:3" x14ac:dyDescent="0.3">
      <c r="A17">
        <v>13</v>
      </c>
      <c r="B17">
        <v>2021</v>
      </c>
      <c r="C17">
        <v>0.87257856748000995</v>
      </c>
    </row>
  </sheetData>
  <hyperlinks>
    <hyperlink ref="A2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78"/>
  <sheetViews>
    <sheetView zoomScale="80" zoomScaleNormal="80" workbookViewId="0">
      <selection activeCell="A2" sqref="A2"/>
    </sheetView>
  </sheetViews>
  <sheetFormatPr defaultRowHeight="14.4" x14ac:dyDescent="0.3"/>
  <cols>
    <col min="2" max="2" width="19.5546875" bestFit="1" customWidth="1"/>
    <col min="3" max="3" width="12.88671875" bestFit="1" customWidth="1"/>
    <col min="6" max="6" width="9.109375" style="4"/>
    <col min="7" max="7" width="15.33203125" style="4" bestFit="1" customWidth="1"/>
    <col min="8" max="8" width="22.88671875" style="4" bestFit="1" customWidth="1"/>
    <col min="9" max="10" width="9.109375" style="4"/>
    <col min="11" max="11" width="15.33203125" style="4" bestFit="1" customWidth="1"/>
    <col min="12" max="12" width="22.88671875" style="4" bestFit="1" customWidth="1"/>
  </cols>
  <sheetData>
    <row r="1" spans="1:12" x14ac:dyDescent="0.3">
      <c r="A1" t="s">
        <v>4</v>
      </c>
    </row>
    <row r="2" spans="1:12" x14ac:dyDescent="0.3">
      <c r="A2" s="6" t="s">
        <v>5</v>
      </c>
    </row>
    <row r="4" spans="1:12" x14ac:dyDescent="0.3">
      <c r="A4" s="7" t="s">
        <v>6</v>
      </c>
      <c r="B4" s="8"/>
      <c r="F4" s="9" t="str">
        <f>B6</f>
        <v>Refrigerator</v>
      </c>
      <c r="G4" s="9"/>
      <c r="H4" s="10"/>
      <c r="I4" s="11"/>
      <c r="J4" s="9" t="str">
        <f>B7</f>
        <v>Freezer</v>
      </c>
      <c r="K4" s="12"/>
      <c r="L4" s="13"/>
    </row>
    <row r="5" spans="1:12" x14ac:dyDescent="0.3">
      <c r="A5" s="14" t="s">
        <v>7</v>
      </c>
      <c r="B5" s="14" t="s">
        <v>1</v>
      </c>
      <c r="C5" s="14" t="s">
        <v>3</v>
      </c>
      <c r="D5" s="14" t="s">
        <v>8</v>
      </c>
      <c r="F5" s="14" t="s">
        <v>7</v>
      </c>
      <c r="G5" s="14" t="s">
        <v>9</v>
      </c>
      <c r="H5" s="14" t="s">
        <v>10</v>
      </c>
      <c r="J5" s="14" t="s">
        <v>7</v>
      </c>
      <c r="K5" s="14" t="s">
        <v>9</v>
      </c>
      <c r="L5" s="14" t="s">
        <v>10</v>
      </c>
    </row>
    <row r="6" spans="1:12" x14ac:dyDescent="0.3">
      <c r="A6" s="4">
        <v>1972</v>
      </c>
      <c r="B6" s="4" t="s">
        <v>11</v>
      </c>
      <c r="C6" s="4" t="s">
        <v>12</v>
      </c>
      <c r="D6" s="4">
        <v>3.84</v>
      </c>
      <c r="F6" s="4">
        <v>1972</v>
      </c>
      <c r="G6" s="15">
        <v>0</v>
      </c>
      <c r="H6" s="15">
        <f>$D$6*(1+(G6/100))</f>
        <v>3.84</v>
      </c>
      <c r="J6" s="4">
        <v>1972</v>
      </c>
      <c r="K6" s="15">
        <v>0</v>
      </c>
      <c r="L6" s="15">
        <f>$D$7*(1+(K6/100))</f>
        <v>7.29</v>
      </c>
    </row>
    <row r="7" spans="1:12" x14ac:dyDescent="0.3">
      <c r="A7" s="4">
        <v>1972</v>
      </c>
      <c r="B7" s="4" t="s">
        <v>13</v>
      </c>
      <c r="C7" s="4" t="s">
        <v>12</v>
      </c>
      <c r="D7" s="4">
        <v>7.29</v>
      </c>
      <c r="F7" s="4">
        <v>1973</v>
      </c>
      <c r="G7" s="15">
        <v>5.5709999999999997</v>
      </c>
      <c r="H7" s="15">
        <f t="shared" ref="H7:H21" si="0">$D$6*(1+(G7/100))</f>
        <v>4.0539263999999999</v>
      </c>
      <c r="J7" s="4">
        <v>1973</v>
      </c>
      <c r="K7" s="15">
        <v>6.6849999999999996</v>
      </c>
      <c r="L7" s="15">
        <f t="shared" ref="L7:L21" si="1">$D$7*(1+(K7/100))</f>
        <v>7.7773365000000005</v>
      </c>
    </row>
    <row r="8" spans="1:12" x14ac:dyDescent="0.3">
      <c r="A8" s="4">
        <v>1972</v>
      </c>
      <c r="B8" s="4" t="s">
        <v>14</v>
      </c>
      <c r="C8" s="4" t="s">
        <v>15</v>
      </c>
      <c r="D8" s="4">
        <v>6.66</v>
      </c>
      <c r="F8" s="4">
        <v>1974</v>
      </c>
      <c r="G8" s="15">
        <v>10.028</v>
      </c>
      <c r="H8" s="15">
        <f t="shared" si="0"/>
        <v>4.2250751999999991</v>
      </c>
      <c r="J8" s="4">
        <v>1974</v>
      </c>
      <c r="K8" s="15">
        <v>12.923</v>
      </c>
      <c r="L8" s="15">
        <f t="shared" si="1"/>
        <v>8.2320867</v>
      </c>
    </row>
    <row r="9" spans="1:12" x14ac:dyDescent="0.3">
      <c r="A9" s="4">
        <v>1972</v>
      </c>
      <c r="B9" s="4" t="s">
        <v>16</v>
      </c>
      <c r="C9" s="4" t="s">
        <v>17</v>
      </c>
      <c r="D9" s="4">
        <v>5.98</v>
      </c>
      <c r="F9" s="4">
        <v>1975</v>
      </c>
      <c r="G9" s="15">
        <v>14.903</v>
      </c>
      <c r="H9" s="15">
        <f t="shared" si="0"/>
        <v>4.4122751999999998</v>
      </c>
      <c r="J9" s="4">
        <v>1975</v>
      </c>
      <c r="K9" s="15">
        <v>17.966999999999999</v>
      </c>
      <c r="L9" s="15">
        <f t="shared" si="1"/>
        <v>8.5997942999999992</v>
      </c>
    </row>
    <row r="10" spans="1:12" x14ac:dyDescent="0.3">
      <c r="A10" s="4">
        <v>1972</v>
      </c>
      <c r="B10" s="4" t="s">
        <v>18</v>
      </c>
      <c r="C10" s="4" t="s">
        <v>19</v>
      </c>
      <c r="D10" s="5">
        <v>0.47399999999999998</v>
      </c>
      <c r="F10" s="4">
        <v>1976</v>
      </c>
      <c r="G10" s="15">
        <v>19.359000000000002</v>
      </c>
      <c r="H10" s="15">
        <f t="shared" si="0"/>
        <v>4.5833855999999997</v>
      </c>
      <c r="J10" s="4">
        <v>1976</v>
      </c>
      <c r="K10" s="15">
        <v>24.373000000000001</v>
      </c>
      <c r="L10" s="15">
        <f t="shared" si="1"/>
        <v>9.0667916999999996</v>
      </c>
    </row>
    <row r="11" spans="1:12" x14ac:dyDescent="0.3">
      <c r="A11" s="4">
        <v>1972</v>
      </c>
      <c r="B11" s="4" t="s">
        <v>20</v>
      </c>
      <c r="C11" s="4" t="s">
        <v>19</v>
      </c>
      <c r="D11" s="5">
        <v>0.627</v>
      </c>
      <c r="F11" s="4">
        <v>1977</v>
      </c>
      <c r="G11" s="15">
        <v>24.094999999999999</v>
      </c>
      <c r="H11" s="15">
        <f t="shared" si="0"/>
        <v>4.7652479999999997</v>
      </c>
      <c r="J11" s="4">
        <v>1977</v>
      </c>
      <c r="K11" s="15">
        <v>30.084</v>
      </c>
      <c r="L11" s="15">
        <f t="shared" si="1"/>
        <v>9.4831236000000008</v>
      </c>
    </row>
    <row r="12" spans="1:12" x14ac:dyDescent="0.3">
      <c r="A12" s="4">
        <v>1972</v>
      </c>
      <c r="B12" s="4" t="s">
        <v>21</v>
      </c>
      <c r="C12" s="4" t="s">
        <v>19</v>
      </c>
      <c r="D12" s="5">
        <v>0.73599999999999999</v>
      </c>
      <c r="F12" s="4">
        <v>1978</v>
      </c>
      <c r="G12" s="15">
        <v>29.943999999999999</v>
      </c>
      <c r="H12" s="15">
        <f t="shared" si="0"/>
        <v>4.9898495999999994</v>
      </c>
      <c r="J12" s="4">
        <v>1978</v>
      </c>
      <c r="K12" s="15">
        <v>35.933</v>
      </c>
      <c r="L12" s="15">
        <f t="shared" si="1"/>
        <v>9.9095157</v>
      </c>
    </row>
    <row r="13" spans="1:12" x14ac:dyDescent="0.3">
      <c r="A13" s="4">
        <v>1972</v>
      </c>
      <c r="B13" s="4" t="s">
        <v>22</v>
      </c>
      <c r="C13" s="4" t="s">
        <v>19</v>
      </c>
      <c r="D13" s="5">
        <v>0.79800000000000004</v>
      </c>
      <c r="F13" s="4">
        <v>1979</v>
      </c>
      <c r="G13" s="15">
        <v>36.212000000000003</v>
      </c>
      <c r="H13" s="15">
        <f t="shared" si="0"/>
        <v>5.2305408</v>
      </c>
      <c r="J13" s="4">
        <v>1979</v>
      </c>
      <c r="K13" s="15">
        <v>41.921999999999997</v>
      </c>
      <c r="L13" s="15">
        <f t="shared" si="1"/>
        <v>10.346113799999999</v>
      </c>
    </row>
    <row r="14" spans="1:12" x14ac:dyDescent="0.3">
      <c r="A14" s="4"/>
      <c r="B14" s="4"/>
      <c r="C14" s="4"/>
      <c r="D14" s="4"/>
      <c r="F14" s="4">
        <v>1980</v>
      </c>
      <c r="G14" s="15">
        <v>46.378999999999998</v>
      </c>
      <c r="H14" s="15">
        <f t="shared" si="0"/>
        <v>5.6209535999999991</v>
      </c>
      <c r="J14" s="4">
        <v>1980</v>
      </c>
      <c r="K14" s="15">
        <v>48.886000000000003</v>
      </c>
      <c r="L14" s="15">
        <f t="shared" si="1"/>
        <v>10.8537894</v>
      </c>
    </row>
    <row r="15" spans="1:12" x14ac:dyDescent="0.3">
      <c r="D15" s="4"/>
      <c r="F15" s="4">
        <v>1981</v>
      </c>
      <c r="G15" s="15">
        <v>59.052999999999997</v>
      </c>
      <c r="H15" s="15">
        <f t="shared" si="0"/>
        <v>6.1076351999999998</v>
      </c>
      <c r="J15" s="4">
        <v>1981</v>
      </c>
      <c r="K15" s="15">
        <v>52.786000000000001</v>
      </c>
      <c r="L15" s="15">
        <f t="shared" si="1"/>
        <v>11.1380994</v>
      </c>
    </row>
    <row r="16" spans="1:12" x14ac:dyDescent="0.3">
      <c r="D16" s="4"/>
      <c r="F16" s="4">
        <v>1982</v>
      </c>
      <c r="G16" s="15">
        <v>59.470999999999997</v>
      </c>
      <c r="H16" s="15">
        <f t="shared" si="0"/>
        <v>6.1236864000000004</v>
      </c>
      <c r="J16" s="4">
        <v>1982</v>
      </c>
      <c r="K16" s="15">
        <v>54.875</v>
      </c>
      <c r="L16" s="15">
        <f t="shared" si="1"/>
        <v>11.290387500000001</v>
      </c>
    </row>
    <row r="17" spans="4:12" x14ac:dyDescent="0.3">
      <c r="D17" s="4"/>
      <c r="F17" s="4">
        <v>1983</v>
      </c>
      <c r="G17" s="15">
        <v>65.319999999999993</v>
      </c>
      <c r="H17" s="15">
        <f t="shared" si="0"/>
        <v>6.3482880000000002</v>
      </c>
      <c r="J17" s="4">
        <v>1983</v>
      </c>
      <c r="K17" s="15">
        <v>55.71</v>
      </c>
      <c r="L17" s="15">
        <f t="shared" si="1"/>
        <v>11.351259000000001</v>
      </c>
    </row>
    <row r="18" spans="4:12" x14ac:dyDescent="0.3">
      <c r="D18" s="4"/>
      <c r="F18" s="4">
        <v>1984</v>
      </c>
      <c r="G18" s="15">
        <v>70.194999999999993</v>
      </c>
      <c r="H18" s="15">
        <f t="shared" si="0"/>
        <v>6.535488</v>
      </c>
      <c r="J18" s="4">
        <v>1984</v>
      </c>
      <c r="K18" s="15">
        <v>59.331000000000003</v>
      </c>
      <c r="L18" s="15">
        <f t="shared" si="1"/>
        <v>11.615229899999999</v>
      </c>
    </row>
    <row r="19" spans="4:12" x14ac:dyDescent="0.3">
      <c r="D19" s="4"/>
      <c r="F19" s="4">
        <v>1985</v>
      </c>
      <c r="G19" s="15">
        <v>74.652000000000001</v>
      </c>
      <c r="H19" s="15">
        <f t="shared" si="0"/>
        <v>6.7066367999999992</v>
      </c>
      <c r="J19" s="4">
        <v>1985</v>
      </c>
      <c r="K19" s="15">
        <v>57.798999999999999</v>
      </c>
      <c r="L19" s="15">
        <f t="shared" si="1"/>
        <v>11.5035471</v>
      </c>
    </row>
    <row r="20" spans="4:12" x14ac:dyDescent="0.3">
      <c r="F20" s="4">
        <v>1986</v>
      </c>
      <c r="G20" s="15">
        <v>77.855000000000004</v>
      </c>
      <c r="H20" s="15">
        <f t="shared" si="0"/>
        <v>6.8296320000000001</v>
      </c>
      <c r="J20" s="4">
        <v>1986</v>
      </c>
      <c r="K20" s="15">
        <v>65.459999999999994</v>
      </c>
      <c r="L20" s="15">
        <f t="shared" si="1"/>
        <v>12.062033999999999</v>
      </c>
    </row>
    <row r="21" spans="4:12" x14ac:dyDescent="0.3">
      <c r="F21" s="4">
        <v>1987</v>
      </c>
      <c r="G21" s="15">
        <v>93.733000000000004</v>
      </c>
      <c r="H21" s="15">
        <f t="shared" si="0"/>
        <v>7.4393471999999994</v>
      </c>
      <c r="J21" s="4">
        <v>1987</v>
      </c>
      <c r="K21" s="15">
        <v>76.602000000000004</v>
      </c>
      <c r="L21" s="15">
        <f t="shared" si="1"/>
        <v>12.874285800000001</v>
      </c>
    </row>
    <row r="23" spans="4:12" x14ac:dyDescent="0.3">
      <c r="F23" s="9" t="str">
        <f>B8</f>
        <v>Central A/C</v>
      </c>
      <c r="G23" s="12"/>
      <c r="H23" s="13"/>
      <c r="J23" s="12" t="str">
        <f>B9</f>
        <v>Room A/C</v>
      </c>
      <c r="K23" s="12"/>
      <c r="L23" s="13"/>
    </row>
    <row r="24" spans="4:12" x14ac:dyDescent="0.3">
      <c r="F24" s="14" t="s">
        <v>7</v>
      </c>
      <c r="G24" s="14" t="s">
        <v>9</v>
      </c>
      <c r="H24" s="14" t="s">
        <v>23</v>
      </c>
      <c r="J24" s="14" t="s">
        <v>7</v>
      </c>
      <c r="K24" s="14" t="s">
        <v>9</v>
      </c>
      <c r="L24" s="14" t="s">
        <v>24</v>
      </c>
    </row>
    <row r="25" spans="4:12" x14ac:dyDescent="0.3">
      <c r="F25" s="4">
        <v>1972</v>
      </c>
      <c r="G25" s="15">
        <v>0</v>
      </c>
      <c r="H25" s="15">
        <f>$D$8*(1+(G25/100))</f>
        <v>6.66</v>
      </c>
      <c r="J25" s="4">
        <v>1972</v>
      </c>
      <c r="K25" s="15">
        <v>0</v>
      </c>
      <c r="L25" s="15">
        <f>$D$9*(1+(K25/100))</f>
        <v>5.98</v>
      </c>
    </row>
    <row r="26" spans="4:12" x14ac:dyDescent="0.3">
      <c r="F26" s="4">
        <v>1973</v>
      </c>
      <c r="G26" s="15">
        <v>2.2280000000000002</v>
      </c>
      <c r="H26" s="15">
        <f t="shared" ref="H26:H40" si="2">$D$8*(1+(G26/100))</f>
        <v>6.8083848000000007</v>
      </c>
      <c r="J26" s="4">
        <v>1973</v>
      </c>
      <c r="K26" s="15">
        <v>2.786</v>
      </c>
      <c r="L26" s="15">
        <f t="shared" ref="L26:L40" si="3">$D$9*(1+(K26/100))</f>
        <v>6.1466028000000001</v>
      </c>
    </row>
    <row r="27" spans="4:12" x14ac:dyDescent="0.3">
      <c r="F27" s="4">
        <v>1974</v>
      </c>
      <c r="G27" s="15">
        <v>3.621</v>
      </c>
      <c r="H27" s="15">
        <f t="shared" si="2"/>
        <v>6.9011586000000005</v>
      </c>
      <c r="J27" s="4">
        <v>1974</v>
      </c>
      <c r="K27" s="15">
        <v>4.7350000000000003</v>
      </c>
      <c r="L27" s="15">
        <f t="shared" si="3"/>
        <v>6.2631530000000009</v>
      </c>
    </row>
    <row r="28" spans="4:12" x14ac:dyDescent="0.3">
      <c r="F28" s="4">
        <v>1975</v>
      </c>
      <c r="G28" s="15">
        <v>5.71</v>
      </c>
      <c r="H28" s="15">
        <f t="shared" si="2"/>
        <v>7.040286</v>
      </c>
      <c r="J28" s="4">
        <v>1975</v>
      </c>
      <c r="K28" s="15">
        <v>6.6849999999999996</v>
      </c>
      <c r="L28" s="15">
        <f t="shared" si="3"/>
        <v>6.3797630000000005</v>
      </c>
    </row>
    <row r="29" spans="4:12" x14ac:dyDescent="0.3">
      <c r="F29" s="4">
        <v>1976</v>
      </c>
      <c r="G29" s="15">
        <v>7.66</v>
      </c>
      <c r="H29" s="15">
        <f t="shared" si="2"/>
        <v>7.1701560000000004</v>
      </c>
      <c r="J29" s="4">
        <v>1976</v>
      </c>
      <c r="K29" s="15">
        <v>8.6349999999999998</v>
      </c>
      <c r="L29" s="15">
        <f t="shared" si="3"/>
        <v>6.4963730000000002</v>
      </c>
    </row>
    <row r="30" spans="4:12" x14ac:dyDescent="0.3">
      <c r="F30" s="4">
        <v>1977</v>
      </c>
      <c r="G30" s="15">
        <v>9.1920000000000002</v>
      </c>
      <c r="H30" s="15">
        <f t="shared" si="2"/>
        <v>7.2721872000000003</v>
      </c>
      <c r="J30" s="4">
        <v>1977</v>
      </c>
      <c r="K30" s="15">
        <v>10.864000000000001</v>
      </c>
      <c r="L30" s="15">
        <f t="shared" si="3"/>
        <v>6.629667200000001</v>
      </c>
    </row>
    <row r="31" spans="4:12" x14ac:dyDescent="0.3">
      <c r="F31" s="4">
        <v>1978</v>
      </c>
      <c r="G31" s="15">
        <v>11.003</v>
      </c>
      <c r="H31" s="15">
        <f t="shared" si="2"/>
        <v>7.3927998000000006</v>
      </c>
      <c r="J31" s="4">
        <v>1978</v>
      </c>
      <c r="K31" s="15">
        <v>13.092000000000001</v>
      </c>
      <c r="L31" s="15">
        <f t="shared" si="3"/>
        <v>6.7629016000000002</v>
      </c>
    </row>
    <row r="32" spans="4:12" x14ac:dyDescent="0.3">
      <c r="F32" s="4">
        <v>1979</v>
      </c>
      <c r="G32" s="15">
        <v>12.673999999999999</v>
      </c>
      <c r="H32" s="15">
        <f t="shared" si="2"/>
        <v>7.5040884000000005</v>
      </c>
      <c r="J32" s="4">
        <v>1979</v>
      </c>
      <c r="K32" s="15">
        <v>15.042</v>
      </c>
      <c r="L32" s="15">
        <f t="shared" si="3"/>
        <v>6.8795116000000007</v>
      </c>
    </row>
    <row r="33" spans="6:12" x14ac:dyDescent="0.3">
      <c r="F33" s="4">
        <v>1980</v>
      </c>
      <c r="G33" s="15">
        <v>14.067</v>
      </c>
      <c r="H33" s="15">
        <f t="shared" si="2"/>
        <v>7.5968622000000003</v>
      </c>
      <c r="J33" s="4">
        <v>1980</v>
      </c>
      <c r="K33" s="15">
        <v>17.966999999999999</v>
      </c>
      <c r="L33" s="15">
        <f t="shared" si="3"/>
        <v>7.0544266000000002</v>
      </c>
    </row>
    <row r="34" spans="6:12" x14ac:dyDescent="0.3">
      <c r="F34" s="4">
        <v>1981</v>
      </c>
      <c r="G34" s="15">
        <v>17.27</v>
      </c>
      <c r="H34" s="15">
        <f t="shared" si="2"/>
        <v>7.8101820000000011</v>
      </c>
      <c r="J34" s="4">
        <v>1981</v>
      </c>
      <c r="K34" s="15">
        <v>18.663</v>
      </c>
      <c r="L34" s="15">
        <f t="shared" si="3"/>
        <v>7.0960474000000007</v>
      </c>
    </row>
    <row r="35" spans="6:12" x14ac:dyDescent="0.3">
      <c r="F35" s="4">
        <v>1982</v>
      </c>
      <c r="G35" s="15">
        <v>25.626999999999999</v>
      </c>
      <c r="H35" s="15">
        <f t="shared" si="2"/>
        <v>8.3667581999999996</v>
      </c>
      <c r="J35" s="4">
        <v>1982</v>
      </c>
      <c r="K35" s="15">
        <v>20.334</v>
      </c>
      <c r="L35" s="15">
        <f t="shared" si="3"/>
        <v>7.195973200000001</v>
      </c>
    </row>
    <row r="36" spans="6:12" x14ac:dyDescent="0.3">
      <c r="F36" s="4">
        <v>1983</v>
      </c>
      <c r="G36" s="15">
        <v>27.158999999999999</v>
      </c>
      <c r="H36" s="15">
        <f t="shared" si="2"/>
        <v>8.4687894000000004</v>
      </c>
      <c r="J36" s="4">
        <v>1983</v>
      </c>
      <c r="K36" s="15">
        <v>22.841000000000001</v>
      </c>
      <c r="L36" s="15">
        <f t="shared" si="3"/>
        <v>7.3458918000000004</v>
      </c>
    </row>
    <row r="37" spans="6:12" x14ac:dyDescent="0.3">
      <c r="F37" s="4">
        <v>1984</v>
      </c>
      <c r="G37" s="15">
        <v>30.640999999999998</v>
      </c>
      <c r="H37" s="15">
        <f t="shared" si="2"/>
        <v>8.7006906000000015</v>
      </c>
      <c r="J37" s="4">
        <v>1984</v>
      </c>
      <c r="K37" s="15">
        <v>25.765999999999998</v>
      </c>
      <c r="L37" s="15">
        <f t="shared" si="3"/>
        <v>7.5208068000000008</v>
      </c>
    </row>
    <row r="38" spans="6:12" x14ac:dyDescent="0.3">
      <c r="F38" s="4">
        <v>1985</v>
      </c>
      <c r="G38" s="15">
        <v>32.869</v>
      </c>
      <c r="H38" s="15">
        <f t="shared" si="2"/>
        <v>8.8490754000000003</v>
      </c>
      <c r="J38" s="4">
        <v>1985</v>
      </c>
      <c r="K38" s="15">
        <v>29.248000000000001</v>
      </c>
      <c r="L38" s="15">
        <f t="shared" si="3"/>
        <v>7.729030400000001</v>
      </c>
    </row>
    <row r="39" spans="6:12" x14ac:dyDescent="0.3">
      <c r="F39" s="4">
        <v>1986</v>
      </c>
      <c r="G39" s="15">
        <v>33.704999999999998</v>
      </c>
      <c r="H39" s="15">
        <f t="shared" si="2"/>
        <v>8.9047530000000013</v>
      </c>
      <c r="J39" s="4">
        <v>1986</v>
      </c>
      <c r="K39" s="15">
        <v>30.919</v>
      </c>
      <c r="L39" s="15">
        <f t="shared" si="3"/>
        <v>7.8289562000000013</v>
      </c>
    </row>
    <row r="40" spans="6:12" x14ac:dyDescent="0.3">
      <c r="F40" s="4">
        <v>1987</v>
      </c>
      <c r="G40" s="15">
        <v>35.375999999999998</v>
      </c>
      <c r="H40" s="15">
        <f t="shared" si="2"/>
        <v>9.0160415999999994</v>
      </c>
      <c r="J40" s="4">
        <v>1987</v>
      </c>
      <c r="K40" s="15">
        <v>35.375999999999998</v>
      </c>
      <c r="L40" s="15">
        <f t="shared" si="3"/>
        <v>8.0954847999999995</v>
      </c>
    </row>
    <row r="42" spans="6:12" x14ac:dyDescent="0.3">
      <c r="F42" s="9" t="str">
        <f>B10</f>
        <v>Gas water heater</v>
      </c>
      <c r="G42" s="12"/>
      <c r="H42" s="13"/>
      <c r="J42" s="9" t="str">
        <f>B11</f>
        <v>Gas space heater</v>
      </c>
      <c r="K42" s="12"/>
      <c r="L42" s="13"/>
    </row>
    <row r="43" spans="6:12" x14ac:dyDescent="0.3">
      <c r="F43" s="14" t="s">
        <v>7</v>
      </c>
      <c r="G43" s="14" t="s">
        <v>9</v>
      </c>
      <c r="H43" s="14" t="s">
        <v>25</v>
      </c>
      <c r="J43" s="14" t="s">
        <v>7</v>
      </c>
      <c r="K43" s="14" t="s">
        <v>9</v>
      </c>
      <c r="L43" s="14" t="s">
        <v>25</v>
      </c>
    </row>
    <row r="44" spans="6:12" x14ac:dyDescent="0.3">
      <c r="F44" s="4">
        <v>1972</v>
      </c>
      <c r="G44" s="15">
        <v>0</v>
      </c>
      <c r="H44" s="5">
        <f>$D$10*(1+(G44/100))</f>
        <v>0.47399999999999998</v>
      </c>
      <c r="J44" s="4">
        <v>1972</v>
      </c>
      <c r="K44" s="15">
        <v>0</v>
      </c>
      <c r="L44" s="5">
        <f>$D$11*(1+(K44/100))</f>
        <v>0.627</v>
      </c>
    </row>
    <row r="45" spans="6:12" x14ac:dyDescent="0.3">
      <c r="F45" s="4">
        <v>1973</v>
      </c>
      <c r="G45" s="15">
        <v>0.55700000000000005</v>
      </c>
      <c r="H45" s="5">
        <f t="shared" ref="H45:H56" si="4">$D$10*(1+(G45/100))</f>
        <v>0.47664018000000002</v>
      </c>
      <c r="J45" s="4">
        <v>1973</v>
      </c>
      <c r="K45" s="15">
        <v>0.69599999999999995</v>
      </c>
      <c r="L45" s="5">
        <f t="shared" ref="L45:L59" si="5">$D$11*(1+(K45/100))</f>
        <v>0.63136392000000008</v>
      </c>
    </row>
    <row r="46" spans="6:12" x14ac:dyDescent="0.3">
      <c r="F46" s="4">
        <v>1974</v>
      </c>
      <c r="G46" s="15">
        <v>0.97499999999999998</v>
      </c>
      <c r="H46" s="5">
        <f t="shared" si="4"/>
        <v>0.47862149999999992</v>
      </c>
      <c r="J46" s="4">
        <v>1974</v>
      </c>
      <c r="K46" s="15">
        <v>0.83599999999999997</v>
      </c>
      <c r="L46" s="5">
        <f t="shared" si="5"/>
        <v>0.63224172000000001</v>
      </c>
    </row>
    <row r="47" spans="6:12" x14ac:dyDescent="0.3">
      <c r="F47" s="4">
        <v>1975</v>
      </c>
      <c r="G47" s="15">
        <v>1.671</v>
      </c>
      <c r="H47" s="5">
        <f t="shared" si="4"/>
        <v>0.48192053999999995</v>
      </c>
      <c r="J47" s="4">
        <v>1975</v>
      </c>
      <c r="K47" s="15">
        <v>1.393</v>
      </c>
      <c r="L47" s="5">
        <f t="shared" si="5"/>
        <v>0.63573411000000002</v>
      </c>
    </row>
    <row r="48" spans="6:12" x14ac:dyDescent="0.3">
      <c r="F48" s="4">
        <v>1976</v>
      </c>
      <c r="G48" s="15">
        <v>1.8109999999999999</v>
      </c>
      <c r="H48" s="5">
        <f t="shared" si="4"/>
        <v>0.48258413999999999</v>
      </c>
      <c r="J48" s="4">
        <v>1976</v>
      </c>
      <c r="K48" s="15">
        <v>1.671</v>
      </c>
      <c r="L48" s="5">
        <f t="shared" si="5"/>
        <v>0.63747717000000004</v>
      </c>
    </row>
    <row r="49" spans="6:12" x14ac:dyDescent="0.3">
      <c r="F49" s="4">
        <v>1977</v>
      </c>
      <c r="G49" s="15">
        <v>1.9</v>
      </c>
      <c r="H49" s="5">
        <f t="shared" si="4"/>
        <v>0.48300599999999994</v>
      </c>
      <c r="J49" s="4">
        <v>1977</v>
      </c>
      <c r="K49" s="15">
        <v>2.2280000000000002</v>
      </c>
      <c r="L49" s="5">
        <f t="shared" si="5"/>
        <v>0.64096956000000005</v>
      </c>
    </row>
    <row r="50" spans="6:12" x14ac:dyDescent="0.3">
      <c r="F50" s="4">
        <v>1978</v>
      </c>
      <c r="G50" s="15">
        <v>2.5070000000000001</v>
      </c>
      <c r="H50" s="5">
        <f t="shared" si="4"/>
        <v>0.48588317999999991</v>
      </c>
      <c r="J50" s="4">
        <v>1978</v>
      </c>
      <c r="K50" s="15">
        <v>2.6459999999999999</v>
      </c>
      <c r="L50" s="5">
        <f t="shared" si="5"/>
        <v>0.64359042</v>
      </c>
    </row>
    <row r="51" spans="6:12" x14ac:dyDescent="0.3">
      <c r="F51" s="4">
        <v>1979</v>
      </c>
      <c r="G51" s="15">
        <v>5.4320000000000004</v>
      </c>
      <c r="H51" s="5">
        <f t="shared" si="4"/>
        <v>0.49974767999999992</v>
      </c>
      <c r="J51" s="4">
        <v>1979</v>
      </c>
      <c r="K51" s="15">
        <v>3.621</v>
      </c>
      <c r="L51" s="5">
        <f t="shared" si="5"/>
        <v>0.64970367000000007</v>
      </c>
    </row>
    <row r="52" spans="6:12" x14ac:dyDescent="0.3">
      <c r="F52" s="4">
        <v>1980</v>
      </c>
      <c r="G52" s="15">
        <v>8.4960000000000004</v>
      </c>
      <c r="H52" s="5">
        <f t="shared" si="4"/>
        <v>0.5142710399999999</v>
      </c>
      <c r="J52" s="4">
        <v>1980</v>
      </c>
      <c r="K52" s="15">
        <v>5.2919999999999998</v>
      </c>
      <c r="L52" s="5">
        <f t="shared" si="5"/>
        <v>0.6601808400000001</v>
      </c>
    </row>
    <row r="53" spans="6:12" x14ac:dyDescent="0.3">
      <c r="F53" s="4">
        <v>1981</v>
      </c>
      <c r="G53" s="15">
        <v>10.864000000000001</v>
      </c>
      <c r="H53" s="5">
        <f t="shared" si="4"/>
        <v>0.52549535999999997</v>
      </c>
      <c r="J53" s="4">
        <v>1981</v>
      </c>
      <c r="K53" s="15">
        <v>7.1029999999999998</v>
      </c>
      <c r="L53" s="5">
        <f t="shared" si="5"/>
        <v>0.67153580999999996</v>
      </c>
    </row>
    <row r="54" spans="6:12" x14ac:dyDescent="0.3">
      <c r="F54" s="4">
        <v>1982</v>
      </c>
      <c r="G54" s="15">
        <v>13.37</v>
      </c>
      <c r="H54" s="5">
        <f t="shared" si="4"/>
        <v>0.5373737999999999</v>
      </c>
      <c r="J54" s="4">
        <v>1982</v>
      </c>
      <c r="K54" s="15">
        <v>9.0530000000000008</v>
      </c>
      <c r="L54" s="5">
        <f t="shared" si="5"/>
        <v>0.68376230999999998</v>
      </c>
    </row>
    <row r="55" spans="6:12" x14ac:dyDescent="0.3">
      <c r="F55" s="4">
        <v>1983</v>
      </c>
      <c r="G55" s="15">
        <v>15.877000000000001</v>
      </c>
      <c r="H55" s="5">
        <f t="shared" si="4"/>
        <v>0.54925698000000001</v>
      </c>
      <c r="J55" s="4">
        <v>1983</v>
      </c>
      <c r="K55" s="15">
        <v>11.699</v>
      </c>
      <c r="L55" s="5">
        <f t="shared" si="5"/>
        <v>0.70035272999999998</v>
      </c>
    </row>
    <row r="56" spans="6:12" x14ac:dyDescent="0.3">
      <c r="F56" s="4">
        <v>1984</v>
      </c>
      <c r="G56" s="15">
        <v>18.942</v>
      </c>
      <c r="H56" s="5">
        <f t="shared" si="4"/>
        <v>0.56378507999999994</v>
      </c>
      <c r="J56" s="4">
        <v>1984</v>
      </c>
      <c r="K56" s="15">
        <v>17.408999999999999</v>
      </c>
      <c r="L56" s="5">
        <f t="shared" si="5"/>
        <v>0.73615443000000003</v>
      </c>
    </row>
    <row r="57" spans="6:12" x14ac:dyDescent="0.3">
      <c r="F57" s="4">
        <v>1985</v>
      </c>
      <c r="J57" s="4">
        <v>1985</v>
      </c>
      <c r="K57" s="15">
        <v>18.384</v>
      </c>
      <c r="L57" s="5">
        <f t="shared" si="5"/>
        <v>0.74226767999999999</v>
      </c>
    </row>
    <row r="58" spans="6:12" x14ac:dyDescent="0.3">
      <c r="F58" s="4">
        <v>1986</v>
      </c>
      <c r="J58" s="4">
        <v>1986</v>
      </c>
      <c r="K58" s="15">
        <v>19.22</v>
      </c>
      <c r="L58" s="5">
        <f t="shared" si="5"/>
        <v>0.74750939999999999</v>
      </c>
    </row>
    <row r="59" spans="6:12" x14ac:dyDescent="0.3">
      <c r="F59" s="4">
        <v>1987</v>
      </c>
      <c r="J59" s="4">
        <v>1987</v>
      </c>
      <c r="K59" s="15">
        <v>20.334</v>
      </c>
      <c r="L59" s="5">
        <f t="shared" si="5"/>
        <v>0.75449418000000001</v>
      </c>
    </row>
    <row r="61" spans="6:12" x14ac:dyDescent="0.3">
      <c r="F61" s="9" t="str">
        <f>B12</f>
        <v>Oil space heater</v>
      </c>
      <c r="G61" s="12"/>
      <c r="H61" s="13"/>
      <c r="J61" s="9" t="str">
        <f>B13</f>
        <v>Electric water heater</v>
      </c>
      <c r="K61" s="12"/>
      <c r="L61" s="13"/>
    </row>
    <row r="62" spans="6:12" x14ac:dyDescent="0.3">
      <c r="F62" s="14" t="s">
        <v>7</v>
      </c>
      <c r="G62" s="14" t="s">
        <v>9</v>
      </c>
      <c r="H62" s="14" t="s">
        <v>25</v>
      </c>
      <c r="J62" s="14" t="s">
        <v>7</v>
      </c>
      <c r="K62" s="14" t="s">
        <v>9</v>
      </c>
      <c r="L62" s="14" t="s">
        <v>25</v>
      </c>
    </row>
    <row r="63" spans="6:12" x14ac:dyDescent="0.3">
      <c r="F63" s="4">
        <v>1972</v>
      </c>
      <c r="G63" s="15">
        <v>0</v>
      </c>
      <c r="H63" s="5">
        <f>$D$12*(1+(G63/100))</f>
        <v>0.73599999999999999</v>
      </c>
      <c r="J63" s="4">
        <v>1972</v>
      </c>
      <c r="K63" s="15">
        <v>0</v>
      </c>
      <c r="L63" s="5">
        <f>$D$13*(1+(K63/100))</f>
        <v>0.79800000000000004</v>
      </c>
    </row>
    <row r="64" spans="6:12" x14ac:dyDescent="0.3">
      <c r="F64" s="4">
        <v>1973</v>
      </c>
      <c r="G64" s="15">
        <v>0.83599999999999997</v>
      </c>
      <c r="H64" s="5">
        <f t="shared" ref="H64:H78" si="6">$D$12*(1+(G64/100))</f>
        <v>0.74215295999999997</v>
      </c>
      <c r="J64" s="4">
        <v>1973</v>
      </c>
      <c r="K64" s="15">
        <v>0.41799999999999998</v>
      </c>
      <c r="L64" s="5">
        <f t="shared" ref="L64:L75" si="7">$D$13*(1+(K64/100))</f>
        <v>0.80133564000000013</v>
      </c>
    </row>
    <row r="65" spans="6:12" x14ac:dyDescent="0.3">
      <c r="F65" s="4">
        <v>1974</v>
      </c>
      <c r="G65" s="15">
        <v>1.1140000000000001</v>
      </c>
      <c r="H65" s="5">
        <f t="shared" si="6"/>
        <v>0.74419903999999992</v>
      </c>
      <c r="J65" s="4">
        <v>1974</v>
      </c>
      <c r="K65" s="15">
        <v>0.83599999999999997</v>
      </c>
      <c r="L65" s="5">
        <f t="shared" si="7"/>
        <v>0.80467127999999999</v>
      </c>
    </row>
    <row r="66" spans="6:12" x14ac:dyDescent="0.3">
      <c r="F66" s="4">
        <v>1975</v>
      </c>
      <c r="G66" s="15">
        <v>1.532</v>
      </c>
      <c r="H66" s="5">
        <f t="shared" si="6"/>
        <v>0.74727551999999997</v>
      </c>
      <c r="J66" s="4">
        <v>1975</v>
      </c>
      <c r="K66" s="15">
        <v>0.97499999999999998</v>
      </c>
      <c r="L66" s="5">
        <f t="shared" si="7"/>
        <v>0.80578050000000001</v>
      </c>
    </row>
    <row r="67" spans="6:12" x14ac:dyDescent="0.3">
      <c r="F67" s="4">
        <v>1976</v>
      </c>
      <c r="G67" s="15">
        <v>1.8109999999999999</v>
      </c>
      <c r="H67" s="5">
        <f t="shared" si="6"/>
        <v>0.74932896000000004</v>
      </c>
      <c r="J67" s="4">
        <v>1976</v>
      </c>
      <c r="K67" s="15">
        <v>1.1140000000000001</v>
      </c>
      <c r="L67" s="5">
        <f t="shared" si="7"/>
        <v>0.80688972000000003</v>
      </c>
    </row>
    <row r="68" spans="6:12" x14ac:dyDescent="0.3">
      <c r="F68" s="4">
        <v>1977</v>
      </c>
      <c r="G68" s="15">
        <v>1.95</v>
      </c>
      <c r="H68" s="5">
        <f t="shared" si="6"/>
        <v>0.75035200000000002</v>
      </c>
      <c r="J68" s="4">
        <v>1977</v>
      </c>
      <c r="K68" s="15">
        <v>1.1140000000000001</v>
      </c>
      <c r="L68" s="5">
        <f t="shared" si="7"/>
        <v>0.80688972000000003</v>
      </c>
    </row>
    <row r="69" spans="6:12" x14ac:dyDescent="0.3">
      <c r="F69" s="4">
        <v>1978</v>
      </c>
      <c r="G69" s="15">
        <v>2.6459999999999999</v>
      </c>
      <c r="H69" s="5">
        <f t="shared" si="6"/>
        <v>0.75547455999999991</v>
      </c>
      <c r="J69" s="4">
        <v>1978</v>
      </c>
      <c r="K69" s="15">
        <v>1.8109999999999999</v>
      </c>
      <c r="L69" s="5">
        <f t="shared" si="7"/>
        <v>0.81245178000000007</v>
      </c>
    </row>
    <row r="70" spans="6:12" x14ac:dyDescent="0.3">
      <c r="F70" s="4">
        <v>1979</v>
      </c>
      <c r="G70" s="15">
        <v>2.9249999999999998</v>
      </c>
      <c r="H70" s="5">
        <f t="shared" si="6"/>
        <v>0.75752799999999998</v>
      </c>
      <c r="J70" s="4">
        <v>1979</v>
      </c>
      <c r="K70" s="15">
        <v>1.8109999999999999</v>
      </c>
      <c r="L70" s="5">
        <f t="shared" si="7"/>
        <v>0.81245178000000007</v>
      </c>
    </row>
    <row r="71" spans="6:12" x14ac:dyDescent="0.3">
      <c r="F71" s="4">
        <v>1980</v>
      </c>
      <c r="G71" s="15">
        <v>3.76</v>
      </c>
      <c r="H71" s="5">
        <f t="shared" si="6"/>
        <v>0.76367360000000006</v>
      </c>
      <c r="J71" s="4">
        <v>1980</v>
      </c>
      <c r="K71" s="15">
        <v>1.95</v>
      </c>
      <c r="L71" s="5">
        <f t="shared" si="7"/>
        <v>0.81356100000000009</v>
      </c>
    </row>
    <row r="72" spans="6:12" x14ac:dyDescent="0.3">
      <c r="F72" s="4">
        <v>1981</v>
      </c>
      <c r="G72" s="15">
        <v>4.4569999999999999</v>
      </c>
      <c r="H72" s="5">
        <f t="shared" si="6"/>
        <v>0.76880351999999996</v>
      </c>
      <c r="J72" s="4">
        <v>1981</v>
      </c>
      <c r="K72" s="15">
        <v>2.3679999999999999</v>
      </c>
      <c r="L72" s="5">
        <f t="shared" si="7"/>
        <v>0.81689663999999995</v>
      </c>
    </row>
    <row r="73" spans="6:12" x14ac:dyDescent="0.3">
      <c r="F73" s="4">
        <v>1982</v>
      </c>
      <c r="G73" s="15">
        <v>5.85</v>
      </c>
      <c r="H73" s="5">
        <f t="shared" si="6"/>
        <v>0.77905599999999997</v>
      </c>
      <c r="J73" s="4">
        <v>1982</v>
      </c>
      <c r="K73" s="15">
        <v>2.44</v>
      </c>
      <c r="L73" s="5">
        <f t="shared" si="7"/>
        <v>0.81747120000000006</v>
      </c>
    </row>
    <row r="74" spans="6:12" x14ac:dyDescent="0.3">
      <c r="F74" s="4">
        <v>1983</v>
      </c>
      <c r="G74" s="15">
        <v>6.8250000000000002</v>
      </c>
      <c r="H74" s="5">
        <f t="shared" si="6"/>
        <v>0.78623199999999993</v>
      </c>
      <c r="J74" s="4">
        <v>1983</v>
      </c>
      <c r="K74" s="15">
        <v>2.5070000000000001</v>
      </c>
      <c r="L74" s="5">
        <f t="shared" si="7"/>
        <v>0.81800585999999997</v>
      </c>
    </row>
    <row r="75" spans="6:12" x14ac:dyDescent="0.3">
      <c r="F75" s="4">
        <v>1984</v>
      </c>
      <c r="G75" s="15">
        <v>7.242</v>
      </c>
      <c r="H75" s="5">
        <f t="shared" si="6"/>
        <v>0.78930111999999997</v>
      </c>
      <c r="J75" s="4">
        <v>1984</v>
      </c>
      <c r="K75" s="15">
        <v>2.61</v>
      </c>
      <c r="L75" s="5">
        <f t="shared" si="7"/>
        <v>0.81882780000000011</v>
      </c>
    </row>
    <row r="76" spans="6:12" x14ac:dyDescent="0.3">
      <c r="F76" s="4">
        <v>1985</v>
      </c>
      <c r="G76" s="15">
        <v>7.5209999999999999</v>
      </c>
      <c r="H76" s="5">
        <f t="shared" si="6"/>
        <v>0.79135456000000004</v>
      </c>
      <c r="J76" s="4">
        <v>1985</v>
      </c>
    </row>
    <row r="77" spans="6:12" x14ac:dyDescent="0.3">
      <c r="F77" s="4">
        <v>1986</v>
      </c>
      <c r="G77" s="15">
        <v>8.3569999999999993</v>
      </c>
      <c r="H77" s="5">
        <f t="shared" si="6"/>
        <v>0.79750751999999991</v>
      </c>
      <c r="J77" s="4">
        <v>1986</v>
      </c>
    </row>
    <row r="78" spans="6:12" x14ac:dyDescent="0.3">
      <c r="F78" s="4">
        <v>1987</v>
      </c>
      <c r="G78" s="15">
        <v>8.4960000000000004</v>
      </c>
      <c r="H78" s="5">
        <f t="shared" si="6"/>
        <v>0.79853055999999989</v>
      </c>
      <c r="J78" s="4">
        <v>1987</v>
      </c>
    </row>
  </sheetData>
  <hyperlinks>
    <hyperlink ref="A2" r:id="rId1" xr:uid="{00000000-0004-0000-0500-000000000000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AT26"/>
  <sheetViews>
    <sheetView zoomScaleNormal="100" workbookViewId="0">
      <pane xSplit="1" ySplit="5" topLeftCell="B6" activePane="bottomRight" state="frozen"/>
      <selection activeCell="A16" sqref="A16:H16"/>
      <selection pane="topRight" activeCell="A16" sqref="A16:H16"/>
      <selection pane="bottomLeft" activeCell="A16" sqref="A16:H16"/>
      <selection pane="bottomRight" activeCell="F23" sqref="F23"/>
    </sheetView>
  </sheetViews>
  <sheetFormatPr defaultColWidth="9.109375" defaultRowHeight="13.2" x14ac:dyDescent="0.25"/>
  <cols>
    <col min="1" max="1" width="11.6640625" style="19" customWidth="1"/>
    <col min="2" max="2" width="10.6640625" style="19" bestFit="1" customWidth="1"/>
    <col min="3" max="3" width="9.33203125" style="19" customWidth="1"/>
    <col min="4" max="4" width="9" style="19" customWidth="1"/>
    <col min="5" max="5" width="8.109375" style="19" customWidth="1"/>
    <col min="6" max="6" width="10.6640625" style="19" bestFit="1" customWidth="1"/>
    <col min="7" max="7" width="9.109375" style="19" customWidth="1"/>
    <col min="8" max="8" width="10.33203125" style="19" customWidth="1"/>
    <col min="9" max="9" width="2.109375" style="19" customWidth="1"/>
    <col min="10" max="19" width="7.5546875" style="19" customWidth="1"/>
    <col min="20" max="20" width="2.33203125" style="19" customWidth="1"/>
    <col min="21" max="21" width="11" style="19" customWidth="1"/>
    <col min="22" max="22" width="7.109375" style="19" bestFit="1" customWidth="1"/>
    <col min="23" max="30" width="5.6640625" style="19" bestFit="1" customWidth="1"/>
    <col min="31" max="31" width="5.88671875" style="19" bestFit="1" customWidth="1"/>
    <col min="32" max="32" width="2.109375" style="19" customWidth="1"/>
    <col min="33" max="33" width="6.5546875" style="19" customWidth="1"/>
    <col min="34" max="34" width="4" style="19" customWidth="1"/>
    <col min="35" max="35" width="7.6640625" style="19" bestFit="1" customWidth="1"/>
    <col min="36" max="43" width="5.6640625" style="19" bestFit="1" customWidth="1"/>
    <col min="44" max="44" width="5.88671875" style="19" bestFit="1" customWidth="1"/>
    <col min="45" max="45" width="2.109375" style="19" customWidth="1"/>
    <col min="46" max="46" width="6.5546875" style="19" customWidth="1"/>
    <col min="47" max="16384" width="9.109375" style="19"/>
  </cols>
  <sheetData>
    <row r="1" spans="1:46" ht="18" x14ac:dyDescent="0.3">
      <c r="A1" s="16" t="s">
        <v>28</v>
      </c>
      <c r="B1" s="17"/>
      <c r="C1" s="18"/>
      <c r="D1" s="18"/>
      <c r="E1" s="18"/>
      <c r="F1" s="18"/>
      <c r="G1" s="18"/>
      <c r="H1" s="18"/>
      <c r="I1" s="18"/>
      <c r="J1" s="18"/>
      <c r="K1" s="18"/>
      <c r="S1" s="18"/>
      <c r="T1" s="18"/>
    </row>
    <row r="2" spans="1:46" ht="15" customHeight="1" thickBot="1" x14ac:dyDescent="0.3">
      <c r="A2" s="20" t="s">
        <v>29</v>
      </c>
      <c r="B2" s="21"/>
      <c r="C2" s="18"/>
      <c r="D2" s="18"/>
      <c r="E2" s="18"/>
      <c r="F2" s="18"/>
      <c r="G2" s="18"/>
      <c r="H2" s="18"/>
      <c r="I2" s="18"/>
      <c r="J2" s="18"/>
      <c r="K2" s="18"/>
      <c r="S2" s="18"/>
      <c r="T2" s="18"/>
      <c r="AS2" s="22"/>
      <c r="AT2" s="22"/>
    </row>
    <row r="3" spans="1:46" ht="15" customHeight="1" thickTop="1" thickBot="1" x14ac:dyDescent="0.3">
      <c r="A3" s="20"/>
      <c r="B3" s="21"/>
      <c r="C3" s="18"/>
      <c r="D3" s="18"/>
      <c r="E3" s="18"/>
      <c r="F3" s="18"/>
      <c r="G3" s="18"/>
      <c r="H3" s="18"/>
      <c r="I3" s="18"/>
      <c r="J3" s="18"/>
      <c r="K3" s="18"/>
      <c r="S3" s="18"/>
      <c r="T3" s="18"/>
      <c r="AS3" s="23"/>
      <c r="AT3" s="23"/>
    </row>
    <row r="4" spans="1:46" s="26" customFormat="1" ht="15" customHeight="1" thickTop="1" x14ac:dyDescent="0.2">
      <c r="A4" s="24"/>
      <c r="B4" s="86" t="s">
        <v>30</v>
      </c>
      <c r="C4" s="86"/>
      <c r="D4" s="86"/>
      <c r="E4" s="86"/>
      <c r="F4" s="86"/>
      <c r="G4" s="86"/>
      <c r="H4" s="86"/>
      <c r="I4" s="24"/>
      <c r="J4" s="86" t="s">
        <v>31</v>
      </c>
      <c r="K4" s="86"/>
      <c r="L4" s="86"/>
      <c r="M4" s="86"/>
      <c r="N4" s="86"/>
      <c r="O4" s="86"/>
      <c r="P4" s="86"/>
      <c r="Q4" s="86"/>
      <c r="R4" s="86"/>
      <c r="S4" s="86"/>
      <c r="T4" s="25"/>
      <c r="U4" s="87" t="s">
        <v>32</v>
      </c>
    </row>
    <row r="5" spans="1:46" s="26" customFormat="1" ht="44.25" customHeight="1" x14ac:dyDescent="0.2">
      <c r="A5" s="27" t="s">
        <v>33</v>
      </c>
      <c r="B5" s="28" t="s">
        <v>34</v>
      </c>
      <c r="C5" s="28" t="s">
        <v>35</v>
      </c>
      <c r="D5" s="28" t="s">
        <v>36</v>
      </c>
      <c r="E5" s="28" t="s">
        <v>37</v>
      </c>
      <c r="F5" s="28" t="s">
        <v>38</v>
      </c>
      <c r="G5" s="28" t="s">
        <v>39</v>
      </c>
      <c r="H5" s="28" t="s">
        <v>40</v>
      </c>
      <c r="I5" s="29"/>
      <c r="J5" s="28" t="s">
        <v>41</v>
      </c>
      <c r="K5" s="28" t="s">
        <v>42</v>
      </c>
      <c r="L5" s="28" t="s">
        <v>43</v>
      </c>
      <c r="M5" s="28" t="s">
        <v>44</v>
      </c>
      <c r="N5" s="28" t="s">
        <v>45</v>
      </c>
      <c r="O5" s="28" t="s">
        <v>46</v>
      </c>
      <c r="P5" s="28" t="s">
        <v>47</v>
      </c>
      <c r="Q5" s="28" t="s">
        <v>48</v>
      </c>
      <c r="R5" s="28" t="s">
        <v>49</v>
      </c>
      <c r="S5" s="28" t="s">
        <v>50</v>
      </c>
      <c r="T5" s="30"/>
      <c r="U5" s="88"/>
    </row>
    <row r="6" spans="1:46" s="26" customFormat="1" ht="10.8" x14ac:dyDescent="0.2">
      <c r="A6" s="31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0"/>
      <c r="U6" s="29"/>
    </row>
    <row r="7" spans="1:46" s="36" customFormat="1" ht="15" customHeight="1" x14ac:dyDescent="0.2">
      <c r="A7" s="32">
        <v>2008</v>
      </c>
      <c r="B7" s="33">
        <v>77.86</v>
      </c>
      <c r="C7" s="33">
        <v>78.349999999999994</v>
      </c>
      <c r="D7" s="33">
        <v>79.209999999999994</v>
      </c>
      <c r="E7" s="33">
        <v>79.12</v>
      </c>
      <c r="F7" s="33">
        <v>76.7</v>
      </c>
      <c r="G7" s="33">
        <v>85.26</v>
      </c>
      <c r="H7" s="33">
        <v>83.41</v>
      </c>
      <c r="I7" s="34"/>
      <c r="J7" s="35">
        <v>79.22</v>
      </c>
      <c r="K7" s="35">
        <v>79.47</v>
      </c>
      <c r="L7" s="35">
        <v>78.62</v>
      </c>
      <c r="M7" s="35">
        <v>78.3</v>
      </c>
      <c r="N7" s="35">
        <v>79.430000000000007</v>
      </c>
      <c r="O7" s="35">
        <v>80.05</v>
      </c>
      <c r="P7" s="35">
        <v>81.14</v>
      </c>
      <c r="Q7" s="35">
        <v>81.819999999999993</v>
      </c>
      <c r="R7" s="35">
        <v>82.47</v>
      </c>
      <c r="S7" s="35">
        <v>84.53</v>
      </c>
      <c r="T7" s="34"/>
      <c r="U7" s="34">
        <v>79.650000000000006</v>
      </c>
    </row>
    <row r="8" spans="1:46" s="36" customFormat="1" ht="15" customHeight="1" x14ac:dyDescent="0.2">
      <c r="A8" s="32">
        <v>2009</v>
      </c>
      <c r="B8" s="37">
        <v>78.319999999999993</v>
      </c>
      <c r="C8" s="37">
        <v>79.28</v>
      </c>
      <c r="D8" s="37">
        <v>80.180000000000007</v>
      </c>
      <c r="E8" s="37">
        <v>80.099999999999994</v>
      </c>
      <c r="F8" s="37">
        <v>77.75</v>
      </c>
      <c r="G8" s="37">
        <v>85.91</v>
      </c>
      <c r="H8" s="37">
        <v>85.07</v>
      </c>
      <c r="I8" s="34"/>
      <c r="J8" s="35">
        <v>80.2</v>
      </c>
      <c r="K8" s="35">
        <v>80.510000000000005</v>
      </c>
      <c r="L8" s="35">
        <v>79.52</v>
      </c>
      <c r="M8" s="35">
        <v>79.12</v>
      </c>
      <c r="N8" s="35">
        <v>80.3</v>
      </c>
      <c r="O8" s="35">
        <v>80.5</v>
      </c>
      <c r="P8" s="35">
        <v>81.540000000000006</v>
      </c>
      <c r="Q8" s="35">
        <v>83.9</v>
      </c>
      <c r="R8" s="35">
        <v>82.93</v>
      </c>
      <c r="S8" s="35">
        <v>85.92</v>
      </c>
      <c r="T8" s="34"/>
      <c r="U8" s="34">
        <v>80.540000000000006</v>
      </c>
    </row>
    <row r="9" spans="1:46" s="36" customFormat="1" ht="15" customHeight="1" x14ac:dyDescent="0.2">
      <c r="A9" s="32">
        <v>2010</v>
      </c>
      <c r="B9" s="37">
        <v>81.069999999999993</v>
      </c>
      <c r="C9" s="37">
        <v>81.28</v>
      </c>
      <c r="D9" s="37">
        <v>81.709999999999994</v>
      </c>
      <c r="E9" s="37">
        <v>81.760000000000005</v>
      </c>
      <c r="F9" s="37">
        <v>80.27</v>
      </c>
      <c r="G9" s="37">
        <v>86.58</v>
      </c>
      <c r="H9" s="37">
        <v>86</v>
      </c>
      <c r="I9" s="34"/>
      <c r="J9" s="35">
        <v>81.91</v>
      </c>
      <c r="K9" s="35">
        <v>81.55</v>
      </c>
      <c r="L9" s="35">
        <v>81.7</v>
      </c>
      <c r="M9" s="35">
        <v>81.39</v>
      </c>
      <c r="N9" s="35">
        <v>82.16</v>
      </c>
      <c r="O9" s="35">
        <v>82.19</v>
      </c>
      <c r="P9" s="35">
        <v>82.52</v>
      </c>
      <c r="Q9" s="35">
        <v>84.84</v>
      </c>
      <c r="R9" s="35">
        <v>82.76</v>
      </c>
      <c r="S9" s="35">
        <v>88.87</v>
      </c>
      <c r="T9" s="34"/>
      <c r="U9" s="34">
        <v>82.33</v>
      </c>
    </row>
    <row r="10" spans="1:46" s="36" customFormat="1" ht="15" customHeight="1" x14ac:dyDescent="0.2">
      <c r="A10" s="38">
        <v>2011</v>
      </c>
      <c r="B10" s="39">
        <v>81.34</v>
      </c>
      <c r="C10" s="39">
        <v>81.75</v>
      </c>
      <c r="D10" s="39">
        <v>82.41</v>
      </c>
      <c r="E10" s="39">
        <v>82.46</v>
      </c>
      <c r="F10" s="39">
        <v>81</v>
      </c>
      <c r="G10" s="39">
        <v>84.89</v>
      </c>
      <c r="H10" s="39">
        <v>84.69</v>
      </c>
      <c r="I10" s="40"/>
      <c r="J10" s="41">
        <v>81.89</v>
      </c>
      <c r="K10" s="41">
        <v>82.25</v>
      </c>
      <c r="L10" s="41">
        <v>82.06</v>
      </c>
      <c r="M10" s="41">
        <v>81.78</v>
      </c>
      <c r="N10" s="41">
        <v>82.62</v>
      </c>
      <c r="O10" s="41">
        <v>82.46</v>
      </c>
      <c r="P10" s="41">
        <v>82.53</v>
      </c>
      <c r="Q10" s="41">
        <v>84.32</v>
      </c>
      <c r="R10" s="41">
        <v>83.48</v>
      </c>
      <c r="S10" s="41">
        <v>85.54</v>
      </c>
      <c r="T10" s="40"/>
      <c r="U10" s="40">
        <v>82.48</v>
      </c>
    </row>
    <row r="11" spans="1:46" s="36" customFormat="1" ht="15" customHeight="1" x14ac:dyDescent="0.2">
      <c r="A11" s="32" t="s">
        <v>51</v>
      </c>
      <c r="B11" s="37">
        <v>78.28</v>
      </c>
      <c r="C11" s="37">
        <v>78.87</v>
      </c>
      <c r="D11" s="37">
        <v>79.77</v>
      </c>
      <c r="E11" s="37">
        <v>80.05</v>
      </c>
      <c r="F11" s="37">
        <v>78.459999999999994</v>
      </c>
      <c r="G11" s="37">
        <v>81.33</v>
      </c>
      <c r="H11" s="37">
        <v>81.16</v>
      </c>
      <c r="I11" s="37"/>
      <c r="J11" s="37">
        <v>79.12</v>
      </c>
      <c r="K11" s="37">
        <v>79.69</v>
      </c>
      <c r="L11" s="37">
        <v>79.3</v>
      </c>
      <c r="M11" s="37">
        <v>79.22</v>
      </c>
      <c r="N11" s="37">
        <v>78.89</v>
      </c>
      <c r="O11" s="37">
        <v>79.36</v>
      </c>
      <c r="P11" s="37">
        <v>78.36</v>
      </c>
      <c r="Q11" s="37">
        <v>78.64</v>
      </c>
      <c r="R11" s="37">
        <v>78.849999999999994</v>
      </c>
      <c r="S11" s="37">
        <v>82.29</v>
      </c>
      <c r="T11" s="42"/>
      <c r="U11" s="43">
        <v>79.37</v>
      </c>
    </row>
    <row r="12" spans="1:46" s="36" customFormat="1" ht="15" customHeight="1" thickBot="1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/>
      <c r="U12" s="47"/>
    </row>
    <row r="13" spans="1:46" s="36" customFormat="1" ht="15" customHeight="1" thickTop="1" x14ac:dyDescent="0.2">
      <c r="A13" s="32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43"/>
    </row>
    <row r="14" spans="1:46" s="36" customFormat="1" ht="10.199999999999999" x14ac:dyDescent="0.2">
      <c r="A14" s="36" t="s">
        <v>52</v>
      </c>
      <c r="AF14" s="48"/>
      <c r="AG14" s="48"/>
      <c r="AS14" s="48"/>
      <c r="AT14" s="48"/>
    </row>
    <row r="15" spans="1:46" s="36" customFormat="1" ht="10.199999999999999" x14ac:dyDescent="0.2">
      <c r="A15" s="36" t="s">
        <v>53</v>
      </c>
      <c r="AF15" s="48"/>
      <c r="AG15" s="48"/>
      <c r="AS15" s="48"/>
      <c r="AT15" s="48"/>
    </row>
    <row r="16" spans="1:46" s="36" customFormat="1" ht="10.199999999999999" x14ac:dyDescent="0.2">
      <c r="A16" s="49" t="s">
        <v>54</v>
      </c>
    </row>
    <row r="17" spans="1:46" s="36" customFormat="1" ht="15" customHeight="1" x14ac:dyDescent="0.2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</row>
    <row r="18" spans="1:46" s="36" customFormat="1" ht="15" customHeight="1" x14ac:dyDescent="0.2">
      <c r="A18" s="51" t="s">
        <v>55</v>
      </c>
      <c r="B18" s="52"/>
      <c r="C18" s="53"/>
      <c r="D18" s="53"/>
      <c r="E18" s="53"/>
      <c r="F18" s="53"/>
    </row>
    <row r="19" spans="1:46" s="36" customFormat="1" ht="10.199999999999999" x14ac:dyDescent="0.2">
      <c r="A19" s="54" t="s">
        <v>56</v>
      </c>
      <c r="B19" s="55"/>
      <c r="C19" s="48"/>
      <c r="D19" s="48"/>
      <c r="E19" s="48"/>
      <c r="F19" s="48"/>
    </row>
    <row r="20" spans="1:46" s="36" customFormat="1" ht="10.199999999999999" x14ac:dyDescent="0.2">
      <c r="A20" s="36" t="s">
        <v>57</v>
      </c>
      <c r="B20" s="56"/>
      <c r="C20" s="48"/>
      <c r="D20" s="48"/>
      <c r="E20" s="48"/>
      <c r="F20" s="48"/>
    </row>
    <row r="21" spans="1:46" s="36" customFormat="1" ht="10.199999999999999" x14ac:dyDescent="0.2">
      <c r="A21" s="57" t="s">
        <v>58</v>
      </c>
    </row>
    <row r="22" spans="1:46" s="36" customFormat="1" ht="15" customHeight="1" x14ac:dyDescent="0.2">
      <c r="A22" s="58"/>
    </row>
    <row r="23" spans="1:46" ht="15" customHeight="1" x14ac:dyDescent="0.25">
      <c r="G23" s="18"/>
      <c r="H23" s="18"/>
      <c r="S23" s="18"/>
      <c r="T23" s="18"/>
      <c r="AF23" s="18"/>
      <c r="AG23" s="18"/>
      <c r="AS23" s="18"/>
      <c r="AT23" s="18"/>
    </row>
    <row r="24" spans="1:46" x14ac:dyDescent="0.25">
      <c r="A24" s="59"/>
      <c r="B24" s="17"/>
      <c r="C24" s="18"/>
      <c r="D24" s="18"/>
      <c r="E24" s="18"/>
      <c r="F24" s="18"/>
      <c r="G24" s="18"/>
      <c r="H24" s="18"/>
      <c r="S24" s="18"/>
      <c r="T24" s="18"/>
      <c r="AF24" s="18"/>
      <c r="AG24" s="18"/>
      <c r="AS24" s="18"/>
      <c r="AT24" s="18"/>
    </row>
    <row r="25" spans="1:46" x14ac:dyDescent="0.25">
      <c r="A25" s="59"/>
      <c r="B25" s="60"/>
      <c r="C25" s="18"/>
      <c r="D25" s="18"/>
      <c r="E25" s="18"/>
      <c r="F25" s="18"/>
      <c r="G25" s="18"/>
      <c r="H25" s="18"/>
      <c r="I25" s="18"/>
      <c r="J25" s="18"/>
      <c r="K25" s="18"/>
      <c r="S25" s="18"/>
      <c r="T25" s="18"/>
      <c r="AF25" s="18"/>
      <c r="AG25" s="18"/>
      <c r="AS25" s="18"/>
      <c r="AT25" s="18"/>
    </row>
    <row r="26" spans="1:46" x14ac:dyDescent="0.25">
      <c r="A26" s="59"/>
      <c r="B26" s="60"/>
      <c r="C26" s="18"/>
      <c r="D26" s="18"/>
      <c r="E26" s="18"/>
      <c r="F26" s="18"/>
      <c r="G26" s="18"/>
      <c r="H26" s="18"/>
      <c r="I26" s="18"/>
      <c r="J26" s="18"/>
      <c r="K26" s="18"/>
      <c r="S26" s="18"/>
      <c r="T26" s="18"/>
      <c r="AF26" s="18"/>
      <c r="AG26" s="18"/>
      <c r="AS26" s="18"/>
      <c r="AT26" s="18"/>
    </row>
  </sheetData>
  <mergeCells count="3">
    <mergeCell ref="B4:H4"/>
    <mergeCell ref="J4:S4"/>
    <mergeCell ref="U4:U5"/>
  </mergeCells>
  <hyperlinks>
    <hyperlink ref="A2" location="Title!A1" display="Return to Title" xr:uid="{00000000-0004-0000-0600-000000000000}"/>
  </hyperlinks>
  <pageMargins left="0.7" right="0.7" top="0.75" bottom="0.75" header="0.3" footer="0.3"/>
  <pageSetup paperSize="9" scale="7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L25"/>
  <sheetViews>
    <sheetView workbookViewId="0">
      <selection activeCell="A2" sqref="A2"/>
    </sheetView>
  </sheetViews>
  <sheetFormatPr defaultRowHeight="14.4" x14ac:dyDescent="0.3"/>
  <cols>
    <col min="1" max="2" width="23" style="4" bestFit="1" customWidth="1"/>
    <col min="3" max="3" width="25.5546875" style="4" bestFit="1" customWidth="1"/>
    <col min="4" max="4" width="16.5546875" style="71" bestFit="1" customWidth="1"/>
    <col min="5" max="5" width="16.88671875" style="71" bestFit="1" customWidth="1"/>
    <col min="6" max="6" width="18" style="4" bestFit="1" customWidth="1"/>
    <col min="7" max="7" width="16.88671875" style="4" bestFit="1" customWidth="1"/>
    <col min="8" max="8" width="9" style="4" bestFit="1" customWidth="1"/>
    <col min="9" max="9" width="13.33203125" style="4" bestFit="1" customWidth="1"/>
    <col min="10" max="10" width="9.109375" style="4"/>
    <col min="12" max="12" width="26" style="4" customWidth="1"/>
  </cols>
  <sheetData>
    <row r="1" spans="1:12" x14ac:dyDescent="0.3">
      <c r="A1" s="11" t="s">
        <v>158</v>
      </c>
    </row>
    <row r="2" spans="1:12" x14ac:dyDescent="0.3">
      <c r="A2" s="74" t="s">
        <v>160</v>
      </c>
    </row>
    <row r="4" spans="1:12" x14ac:dyDescent="0.3">
      <c r="A4" s="9" t="s">
        <v>159</v>
      </c>
    </row>
    <row r="5" spans="1:12" s="68" customFormat="1" x14ac:dyDescent="0.3">
      <c r="A5" s="14" t="s">
        <v>155</v>
      </c>
      <c r="B5" s="14" t="s">
        <v>92</v>
      </c>
      <c r="C5" s="14" t="s">
        <v>93</v>
      </c>
      <c r="D5" s="73" t="s">
        <v>153</v>
      </c>
      <c r="E5" s="73" t="s">
        <v>154</v>
      </c>
      <c r="F5" s="14" t="s">
        <v>156</v>
      </c>
      <c r="G5" s="14" t="s">
        <v>94</v>
      </c>
      <c r="H5" s="14" t="s">
        <v>95</v>
      </c>
      <c r="I5" s="14" t="s">
        <v>96</v>
      </c>
      <c r="J5" s="14"/>
      <c r="K5" s="76"/>
      <c r="L5" s="14" t="s">
        <v>173</v>
      </c>
    </row>
    <row r="6" spans="1:12" x14ac:dyDescent="0.3">
      <c r="A6" s="4" t="s">
        <v>97</v>
      </c>
      <c r="B6" s="4" t="s">
        <v>98</v>
      </c>
      <c r="C6" s="4" t="s">
        <v>99</v>
      </c>
      <c r="D6" s="71">
        <v>5</v>
      </c>
      <c r="E6" s="71">
        <v>50</v>
      </c>
      <c r="F6" s="4" t="s">
        <v>100</v>
      </c>
      <c r="G6" s="4" t="s">
        <v>101</v>
      </c>
      <c r="H6" s="72">
        <v>0.43</v>
      </c>
      <c r="I6" s="4" t="s">
        <v>102</v>
      </c>
      <c r="K6" s="77"/>
    </row>
    <row r="7" spans="1:12" x14ac:dyDescent="0.3">
      <c r="A7" s="4" t="s">
        <v>97</v>
      </c>
      <c r="B7" s="4" t="s">
        <v>98</v>
      </c>
      <c r="C7" s="4" t="s">
        <v>103</v>
      </c>
      <c r="D7" s="71">
        <v>10</v>
      </c>
      <c r="E7" s="71">
        <v>30</v>
      </c>
      <c r="F7" s="4" t="s">
        <v>100</v>
      </c>
      <c r="G7" s="4" t="s">
        <v>104</v>
      </c>
      <c r="H7" s="72">
        <v>0.41</v>
      </c>
      <c r="I7" s="4" t="s">
        <v>105</v>
      </c>
      <c r="K7" s="77"/>
    </row>
    <row r="8" spans="1:12" x14ac:dyDescent="0.3">
      <c r="A8" s="4" t="s">
        <v>97</v>
      </c>
      <c r="B8" s="4" t="s">
        <v>106</v>
      </c>
      <c r="C8" s="4" t="s">
        <v>107</v>
      </c>
      <c r="D8" s="71">
        <v>50</v>
      </c>
      <c r="E8" s="71">
        <v>200</v>
      </c>
      <c r="F8" s="4" t="s">
        <v>108</v>
      </c>
      <c r="G8" s="4" t="s">
        <v>109</v>
      </c>
      <c r="H8" s="5">
        <v>0.36499999999999999</v>
      </c>
      <c r="I8" s="4" t="s">
        <v>110</v>
      </c>
      <c r="K8" s="77"/>
    </row>
    <row r="9" spans="1:12" x14ac:dyDescent="0.3">
      <c r="A9" s="4" t="s">
        <v>97</v>
      </c>
      <c r="B9" s="4" t="s">
        <v>106</v>
      </c>
      <c r="C9" s="4" t="s">
        <v>111</v>
      </c>
      <c r="E9" s="71">
        <v>10</v>
      </c>
      <c r="F9" s="4" t="s">
        <v>108</v>
      </c>
      <c r="G9" s="4" t="s">
        <v>112</v>
      </c>
      <c r="H9" s="72">
        <v>0.3</v>
      </c>
      <c r="I9" s="4" t="s">
        <v>110</v>
      </c>
      <c r="K9" s="77"/>
    </row>
    <row r="10" spans="1:12" x14ac:dyDescent="0.3">
      <c r="A10" s="4" t="s">
        <v>97</v>
      </c>
      <c r="B10" s="4" t="s">
        <v>113</v>
      </c>
      <c r="C10" s="4" t="s">
        <v>107</v>
      </c>
      <c r="D10" s="71">
        <v>80</v>
      </c>
      <c r="E10" s="71">
        <v>400</v>
      </c>
      <c r="F10" s="4" t="s">
        <v>108</v>
      </c>
      <c r="G10" s="4" t="s">
        <v>114</v>
      </c>
      <c r="H10" s="5">
        <v>0.36499999999999999</v>
      </c>
      <c r="I10" s="4" t="s">
        <v>110</v>
      </c>
      <c r="K10" s="77"/>
    </row>
    <row r="11" spans="1:12" x14ac:dyDescent="0.3">
      <c r="A11" s="4" t="s">
        <v>97</v>
      </c>
      <c r="B11" s="4" t="s">
        <v>113</v>
      </c>
      <c r="C11" s="4" t="s">
        <v>115</v>
      </c>
      <c r="D11" s="71">
        <v>2</v>
      </c>
      <c r="E11" s="71">
        <v>5</v>
      </c>
      <c r="F11" s="4" t="s">
        <v>100</v>
      </c>
      <c r="G11" s="4" t="s">
        <v>116</v>
      </c>
      <c r="H11" s="72">
        <v>0.43</v>
      </c>
      <c r="I11" s="4" t="s">
        <v>117</v>
      </c>
      <c r="K11" s="77"/>
    </row>
    <row r="12" spans="1:12" x14ac:dyDescent="0.3">
      <c r="A12" s="4" t="s">
        <v>97</v>
      </c>
      <c r="B12" s="4" t="s">
        <v>113</v>
      </c>
      <c r="C12" s="4" t="s">
        <v>118</v>
      </c>
      <c r="D12" s="71">
        <v>1</v>
      </c>
      <c r="E12" s="71">
        <v>30</v>
      </c>
      <c r="F12" s="4" t="s">
        <v>100</v>
      </c>
      <c r="G12" s="4" t="s">
        <v>119</v>
      </c>
      <c r="H12" s="72">
        <v>0.55000000000000004</v>
      </c>
      <c r="I12" s="4" t="s">
        <v>117</v>
      </c>
      <c r="K12" s="77"/>
    </row>
    <row r="13" spans="1:12" x14ac:dyDescent="0.3">
      <c r="A13" s="4" t="s">
        <v>97</v>
      </c>
      <c r="B13" s="4" t="s">
        <v>113</v>
      </c>
      <c r="C13" s="4" t="s">
        <v>99</v>
      </c>
      <c r="D13" s="71">
        <v>0.5</v>
      </c>
      <c r="E13" s="71">
        <v>5</v>
      </c>
      <c r="F13" s="4" t="s">
        <v>100</v>
      </c>
      <c r="G13" s="4" t="s">
        <v>119</v>
      </c>
      <c r="H13" s="72">
        <v>0.55000000000000004</v>
      </c>
      <c r="I13" s="4" t="s">
        <v>117</v>
      </c>
      <c r="K13" s="77"/>
    </row>
    <row r="14" spans="1:12" x14ac:dyDescent="0.3">
      <c r="A14" s="4" t="s">
        <v>120</v>
      </c>
      <c r="B14" s="4" t="s">
        <v>121</v>
      </c>
      <c r="C14" s="4" t="s">
        <v>122</v>
      </c>
      <c r="E14" s="71">
        <v>5</v>
      </c>
      <c r="F14" s="4" t="s">
        <v>108</v>
      </c>
      <c r="G14" s="4" t="s">
        <v>123</v>
      </c>
      <c r="H14" s="5">
        <v>0.90500000000000003</v>
      </c>
      <c r="I14" s="4" t="s">
        <v>124</v>
      </c>
      <c r="K14" s="77"/>
    </row>
    <row r="15" spans="1:12" x14ac:dyDescent="0.3">
      <c r="A15" s="4" t="s">
        <v>120</v>
      </c>
      <c r="B15" s="4" t="s">
        <v>121</v>
      </c>
      <c r="C15" s="4" t="s">
        <v>125</v>
      </c>
      <c r="D15" s="71">
        <v>5</v>
      </c>
      <c r="E15" s="71">
        <v>20</v>
      </c>
      <c r="F15" s="4" t="s">
        <v>108</v>
      </c>
      <c r="G15" s="4" t="s">
        <v>126</v>
      </c>
      <c r="H15" s="5">
        <v>0.96499999999999997</v>
      </c>
      <c r="I15" s="4" t="s">
        <v>127</v>
      </c>
      <c r="K15" s="77"/>
    </row>
    <row r="16" spans="1:12" x14ac:dyDescent="0.3">
      <c r="A16" s="4" t="s">
        <v>120</v>
      </c>
      <c r="B16" s="4" t="s">
        <v>121</v>
      </c>
      <c r="C16" s="4" t="s">
        <v>99</v>
      </c>
      <c r="D16" s="71">
        <v>10</v>
      </c>
      <c r="E16" s="71">
        <v>200</v>
      </c>
      <c r="F16" s="4" t="s">
        <v>108</v>
      </c>
      <c r="G16" s="4" t="s">
        <v>128</v>
      </c>
      <c r="H16" s="5">
        <v>0.96799999999999997</v>
      </c>
      <c r="I16" s="4" t="s">
        <v>129</v>
      </c>
      <c r="K16" s="77"/>
    </row>
    <row r="17" spans="1:12" x14ac:dyDescent="0.3">
      <c r="A17" s="4" t="s">
        <v>120</v>
      </c>
      <c r="B17" s="4" t="s">
        <v>121</v>
      </c>
      <c r="C17" s="4" t="s">
        <v>107</v>
      </c>
      <c r="D17" s="71">
        <v>50</v>
      </c>
      <c r="E17" s="71">
        <v>150</v>
      </c>
      <c r="F17" s="4" t="s">
        <v>108</v>
      </c>
      <c r="G17" s="4" t="s">
        <v>130</v>
      </c>
      <c r="H17" s="5">
        <v>0.96499999999999997</v>
      </c>
      <c r="I17" s="4" t="s">
        <v>129</v>
      </c>
      <c r="K17" s="77"/>
    </row>
    <row r="18" spans="1:12" x14ac:dyDescent="0.3">
      <c r="A18" s="4" t="s">
        <v>120</v>
      </c>
      <c r="B18" s="4" t="s">
        <v>121</v>
      </c>
      <c r="C18" s="4" t="s">
        <v>115</v>
      </c>
      <c r="D18" s="71">
        <v>2</v>
      </c>
      <c r="E18" s="71">
        <v>10</v>
      </c>
      <c r="F18" s="4" t="s">
        <v>100</v>
      </c>
      <c r="G18" s="4" t="s">
        <v>126</v>
      </c>
      <c r="H18" s="5">
        <v>0.96799999999999997</v>
      </c>
      <c r="I18" s="4" t="s">
        <v>129</v>
      </c>
      <c r="K18" s="77"/>
    </row>
    <row r="19" spans="1:12" x14ac:dyDescent="0.3">
      <c r="A19" s="4" t="s">
        <v>131</v>
      </c>
      <c r="B19" s="4" t="s">
        <v>132</v>
      </c>
      <c r="C19" s="4" t="s">
        <v>133</v>
      </c>
      <c r="D19" s="71">
        <v>8</v>
      </c>
      <c r="E19" s="71">
        <v>50</v>
      </c>
      <c r="F19" s="4" t="s">
        <v>108</v>
      </c>
      <c r="G19" s="4" t="s">
        <v>134</v>
      </c>
      <c r="H19" s="72">
        <v>0.93</v>
      </c>
      <c r="I19" s="4" t="s">
        <v>135</v>
      </c>
      <c r="K19" s="77"/>
      <c r="L19" s="5">
        <f>AVERAGE(80,93)/100</f>
        <v>0.86499999999999999</v>
      </c>
    </row>
    <row r="20" spans="1:12" x14ac:dyDescent="0.3">
      <c r="A20" s="4" t="s">
        <v>131</v>
      </c>
      <c r="B20" s="4" t="s">
        <v>132</v>
      </c>
      <c r="C20" s="4" t="s">
        <v>99</v>
      </c>
      <c r="D20" s="71">
        <v>50</v>
      </c>
      <c r="E20" s="71">
        <v>5000</v>
      </c>
      <c r="F20" s="4" t="s">
        <v>108</v>
      </c>
      <c r="G20" s="4" t="s">
        <v>136</v>
      </c>
      <c r="H20" s="72">
        <v>0.9</v>
      </c>
      <c r="I20" s="4" t="s">
        <v>137</v>
      </c>
      <c r="K20" s="77"/>
    </row>
    <row r="21" spans="1:12" x14ac:dyDescent="0.3">
      <c r="A21" s="4" t="s">
        <v>157</v>
      </c>
      <c r="B21" s="4" t="s">
        <v>138</v>
      </c>
      <c r="C21" s="4" t="s">
        <v>139</v>
      </c>
      <c r="D21" s="71">
        <v>5</v>
      </c>
      <c r="E21" s="71">
        <v>50</v>
      </c>
      <c r="F21" s="4" t="s">
        <v>108</v>
      </c>
      <c r="G21" s="4" t="s">
        <v>140</v>
      </c>
      <c r="H21" s="72">
        <v>8.5</v>
      </c>
      <c r="I21" s="4" t="s">
        <v>141</v>
      </c>
      <c r="K21" s="77"/>
    </row>
    <row r="22" spans="1:12" x14ac:dyDescent="0.3">
      <c r="A22" s="4" t="s">
        <v>157</v>
      </c>
      <c r="B22" s="4" t="s">
        <v>138</v>
      </c>
      <c r="C22" s="4" t="s">
        <v>142</v>
      </c>
      <c r="D22" s="71">
        <v>0.5</v>
      </c>
      <c r="E22" s="71">
        <v>500</v>
      </c>
      <c r="F22" s="4" t="s">
        <v>108</v>
      </c>
      <c r="G22" s="4" t="s">
        <v>143</v>
      </c>
      <c r="H22" s="72">
        <v>3</v>
      </c>
      <c r="I22" s="4" t="s">
        <v>144</v>
      </c>
      <c r="K22" s="77"/>
    </row>
    <row r="23" spans="1:12" x14ac:dyDescent="0.3">
      <c r="A23" s="4" t="s">
        <v>145</v>
      </c>
      <c r="B23" s="4" t="s">
        <v>146</v>
      </c>
      <c r="C23" s="4" t="s">
        <v>122</v>
      </c>
      <c r="G23" s="4" t="s">
        <v>147</v>
      </c>
      <c r="H23" s="4" t="s">
        <v>148</v>
      </c>
      <c r="I23" s="4" t="s">
        <v>149</v>
      </c>
      <c r="K23" s="77"/>
    </row>
    <row r="24" spans="1:12" x14ac:dyDescent="0.3">
      <c r="A24" s="4" t="s">
        <v>145</v>
      </c>
      <c r="B24" s="4" t="s">
        <v>146</v>
      </c>
      <c r="C24" s="4" t="s">
        <v>150</v>
      </c>
      <c r="G24" s="4" t="s">
        <v>151</v>
      </c>
      <c r="H24" s="4" t="s">
        <v>148</v>
      </c>
      <c r="I24" s="4" t="s">
        <v>149</v>
      </c>
      <c r="K24" s="77"/>
    </row>
    <row r="25" spans="1:12" x14ac:dyDescent="0.3">
      <c r="A25" s="4" t="s">
        <v>145</v>
      </c>
      <c r="B25" s="4" t="s">
        <v>146</v>
      </c>
      <c r="C25" s="4" t="s">
        <v>99</v>
      </c>
      <c r="G25" s="4" t="s">
        <v>152</v>
      </c>
      <c r="H25" s="4" t="s">
        <v>148</v>
      </c>
      <c r="I25" s="4" t="s">
        <v>149</v>
      </c>
      <c r="K25" s="77"/>
    </row>
  </sheetData>
  <hyperlinks>
    <hyperlink ref="A2" r:id="rId1" xr:uid="{00000000-0004-0000-09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C26" sqref="C26"/>
    </sheetView>
  </sheetViews>
  <sheetFormatPr defaultRowHeight="14.4" x14ac:dyDescent="0.3"/>
  <cols>
    <col min="1" max="1" width="66" bestFit="1" customWidth="1"/>
  </cols>
  <sheetData>
    <row r="1" spans="1:5" x14ac:dyDescent="0.3">
      <c r="A1" t="s">
        <v>75</v>
      </c>
    </row>
    <row r="2" spans="1:5" x14ac:dyDescent="0.3">
      <c r="A2" s="6" t="s">
        <v>76</v>
      </c>
    </row>
    <row r="3" spans="1:5" x14ac:dyDescent="0.3">
      <c r="E3" s="4"/>
    </row>
    <row r="4" spans="1:5" x14ac:dyDescent="0.3">
      <c r="A4" s="68"/>
      <c r="B4" s="14" t="s">
        <v>77</v>
      </c>
      <c r="C4" s="14" t="s">
        <v>78</v>
      </c>
      <c r="D4" s="14" t="s">
        <v>79</v>
      </c>
      <c r="E4" s="4"/>
    </row>
    <row r="5" spans="1:5" x14ac:dyDescent="0.3">
      <c r="A5" s="68" t="s">
        <v>80</v>
      </c>
      <c r="B5" s="14">
        <v>1950</v>
      </c>
      <c r="C5" s="14">
        <v>1975</v>
      </c>
      <c r="D5" s="14">
        <v>1975</v>
      </c>
      <c r="E5" s="4"/>
    </row>
    <row r="6" spans="1:5" x14ac:dyDescent="0.3">
      <c r="A6" t="s">
        <v>81</v>
      </c>
      <c r="B6" s="4">
        <v>0.84</v>
      </c>
      <c r="C6" s="4"/>
      <c r="D6" s="4">
        <v>0.26</v>
      </c>
    </row>
    <row r="7" spans="1:5" x14ac:dyDescent="0.3">
      <c r="A7" t="s">
        <v>82</v>
      </c>
      <c r="B7" s="4">
        <v>0.65</v>
      </c>
      <c r="C7" s="4">
        <v>0.85</v>
      </c>
      <c r="D7" s="4">
        <v>0.28000000000000003</v>
      </c>
    </row>
    <row r="8" spans="1:5" x14ac:dyDescent="0.3">
      <c r="A8" t="s">
        <v>83</v>
      </c>
      <c r="B8" s="4">
        <v>0.61</v>
      </c>
      <c r="C8" s="4">
        <v>0.63</v>
      </c>
      <c r="D8" s="4">
        <v>0.06</v>
      </c>
    </row>
    <row r="9" spans="1:5" x14ac:dyDescent="0.3">
      <c r="A9" t="s">
        <v>84</v>
      </c>
      <c r="B9" s="4">
        <v>0.61</v>
      </c>
      <c r="C9" s="4">
        <v>0.75</v>
      </c>
      <c r="D9" s="4">
        <v>0.06</v>
      </c>
    </row>
    <row r="10" spans="1:5" x14ac:dyDescent="0.3">
      <c r="A10" t="s">
        <v>85</v>
      </c>
      <c r="B10" s="4"/>
      <c r="C10" s="4">
        <v>0.62</v>
      </c>
      <c r="D10" s="4">
        <v>0.03</v>
      </c>
    </row>
    <row r="11" spans="1:5" x14ac:dyDescent="0.3">
      <c r="A11" t="s">
        <v>86</v>
      </c>
      <c r="B11" s="4">
        <v>0.6</v>
      </c>
      <c r="C11" s="4"/>
      <c r="D11" s="4">
        <v>0.06</v>
      </c>
    </row>
    <row r="12" spans="1:5" x14ac:dyDescent="0.3">
      <c r="A12" t="s">
        <v>87</v>
      </c>
      <c r="B12" s="4">
        <v>0.49</v>
      </c>
      <c r="C12" s="4"/>
      <c r="D12" s="4">
        <v>0.04</v>
      </c>
    </row>
    <row r="13" spans="1:5" x14ac:dyDescent="0.3">
      <c r="A13" t="s">
        <v>88</v>
      </c>
      <c r="B13" s="4">
        <v>0.42</v>
      </c>
      <c r="C13" s="4">
        <v>0.45</v>
      </c>
      <c r="D13" s="4">
        <v>0.02</v>
      </c>
    </row>
    <row r="14" spans="1:5" x14ac:dyDescent="0.3">
      <c r="A14" t="s">
        <v>89</v>
      </c>
      <c r="B14" s="4">
        <v>0.25</v>
      </c>
      <c r="C14" s="4"/>
      <c r="D14" s="4"/>
    </row>
    <row r="15" spans="1:5" x14ac:dyDescent="0.3">
      <c r="A15" t="s">
        <v>90</v>
      </c>
      <c r="B15" s="4"/>
      <c r="C15" s="4">
        <v>0.75</v>
      </c>
      <c r="D15" s="4"/>
    </row>
    <row r="16" spans="1:5" x14ac:dyDescent="0.3">
      <c r="A16" t="s">
        <v>91</v>
      </c>
      <c r="B16" s="4">
        <v>0.09</v>
      </c>
      <c r="C16" s="4">
        <v>0.2</v>
      </c>
      <c r="D16" s="4"/>
    </row>
  </sheetData>
  <hyperlinks>
    <hyperlink ref="A2" r:id="rId1" xr:uid="{00000000-0004-0000-0800-000000000000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zoomScale="80" zoomScaleNormal="80" workbookViewId="0">
      <selection activeCell="V21" sqref="V21"/>
    </sheetView>
  </sheetViews>
  <sheetFormatPr defaultRowHeight="14.4" x14ac:dyDescent="0.3"/>
  <cols>
    <col min="2" max="2" width="11.6640625" style="4" bestFit="1" customWidth="1"/>
    <col min="3" max="3" width="10.109375" style="4" bestFit="1" customWidth="1"/>
    <col min="4" max="4" width="12.33203125" style="4" bestFit="1" customWidth="1"/>
    <col min="5" max="5" width="19.44140625" bestFit="1" customWidth="1"/>
    <col min="6" max="6" width="12.5546875" customWidth="1"/>
    <col min="7" max="7" width="11.44140625" customWidth="1"/>
  </cols>
  <sheetData>
    <row r="1" spans="1:68" s="2" customFormat="1" ht="15.6" x14ac:dyDescent="0.3">
      <c r="A1" s="1" t="s">
        <v>200</v>
      </c>
      <c r="B1" s="65"/>
      <c r="C1" s="65"/>
      <c r="D1" s="66"/>
      <c r="F1" s="1"/>
    </row>
    <row r="2" spans="1:68" s="3" customFormat="1" x14ac:dyDescent="0.3">
      <c r="A2" s="3" t="s">
        <v>0</v>
      </c>
      <c r="B2" s="3" t="s">
        <v>69</v>
      </c>
      <c r="C2" s="3" t="s">
        <v>70</v>
      </c>
      <c r="D2" s="3" t="s">
        <v>71</v>
      </c>
      <c r="E2" s="3" t="s">
        <v>1</v>
      </c>
      <c r="F2" s="3" t="s">
        <v>2</v>
      </c>
      <c r="G2" s="3" t="s">
        <v>68</v>
      </c>
      <c r="H2" s="3">
        <v>1960</v>
      </c>
      <c r="I2" s="3">
        <v>1961</v>
      </c>
      <c r="J2" s="3">
        <v>1962</v>
      </c>
      <c r="K2" s="3">
        <v>1963</v>
      </c>
      <c r="L2" s="3">
        <v>1964</v>
      </c>
      <c r="M2" s="3">
        <v>1965</v>
      </c>
      <c r="N2" s="3">
        <v>1966</v>
      </c>
      <c r="O2" s="3">
        <v>1967</v>
      </c>
      <c r="P2" s="3">
        <v>1968</v>
      </c>
      <c r="Q2" s="3">
        <v>1969</v>
      </c>
      <c r="R2" s="3">
        <v>1970</v>
      </c>
      <c r="S2" s="3">
        <v>1971</v>
      </c>
      <c r="T2" s="3">
        <v>1972</v>
      </c>
      <c r="U2" s="3">
        <v>1973</v>
      </c>
      <c r="V2" s="3">
        <v>1974</v>
      </c>
      <c r="W2" s="3">
        <v>1975</v>
      </c>
      <c r="X2" s="3">
        <v>1976</v>
      </c>
      <c r="Y2" s="3">
        <v>1977</v>
      </c>
      <c r="Z2" s="3">
        <v>1978</v>
      </c>
      <c r="AA2" s="3">
        <v>1979</v>
      </c>
      <c r="AB2" s="3">
        <v>1980</v>
      </c>
      <c r="AC2" s="3">
        <v>1981</v>
      </c>
      <c r="AD2" s="3">
        <v>1982</v>
      </c>
      <c r="AE2" s="3">
        <v>1983</v>
      </c>
      <c r="AF2" s="3">
        <v>1984</v>
      </c>
      <c r="AG2" s="3">
        <v>1985</v>
      </c>
      <c r="AH2" s="3">
        <v>1986</v>
      </c>
      <c r="AI2" s="3">
        <v>1987</v>
      </c>
      <c r="AJ2" s="3">
        <v>1988</v>
      </c>
      <c r="AK2" s="3">
        <v>1989</v>
      </c>
      <c r="AL2" s="3">
        <v>1990</v>
      </c>
      <c r="AM2" s="3">
        <v>1991</v>
      </c>
      <c r="AN2" s="3">
        <v>1992</v>
      </c>
      <c r="AO2" s="3">
        <v>1993</v>
      </c>
      <c r="AP2" s="3">
        <v>1994</v>
      </c>
      <c r="AQ2" s="3">
        <v>1995</v>
      </c>
      <c r="AR2" s="3">
        <v>1996</v>
      </c>
      <c r="AS2" s="3">
        <v>1997</v>
      </c>
      <c r="AT2" s="3">
        <v>1998</v>
      </c>
      <c r="AU2" s="3">
        <v>1999</v>
      </c>
      <c r="AV2" s="3">
        <v>2000</v>
      </c>
      <c r="AW2" s="3">
        <v>2001</v>
      </c>
      <c r="AX2" s="3">
        <v>2002</v>
      </c>
      <c r="AY2" s="3">
        <v>2003</v>
      </c>
      <c r="AZ2" s="3">
        <v>2004</v>
      </c>
      <c r="BA2" s="3">
        <v>2005</v>
      </c>
      <c r="BB2" s="3">
        <v>2006</v>
      </c>
      <c r="BC2" s="3">
        <v>2007</v>
      </c>
      <c r="BD2" s="3">
        <v>2008</v>
      </c>
      <c r="BE2" s="3">
        <v>2009</v>
      </c>
      <c r="BF2" s="3">
        <v>2010</v>
      </c>
      <c r="BG2" s="3">
        <v>2011</v>
      </c>
      <c r="BH2" s="3">
        <v>2012</v>
      </c>
      <c r="BI2" s="3">
        <v>2013</v>
      </c>
      <c r="BJ2" s="3">
        <v>2014</v>
      </c>
      <c r="BK2" s="3">
        <v>2015</v>
      </c>
      <c r="BL2" s="3">
        <v>2016</v>
      </c>
      <c r="BM2" s="3">
        <v>2017</v>
      </c>
      <c r="BN2" s="3">
        <v>2018</v>
      </c>
      <c r="BO2" s="3">
        <v>2019</v>
      </c>
      <c r="BP2" s="3">
        <v>2020</v>
      </c>
    </row>
    <row r="3" spans="1:68" s="4" customFormat="1" x14ac:dyDescent="0.3">
      <c r="A3" s="4" t="s">
        <v>26</v>
      </c>
      <c r="B3" s="67" t="s">
        <v>72</v>
      </c>
      <c r="C3" s="67" t="s">
        <v>73</v>
      </c>
      <c r="D3" s="67" t="s">
        <v>74</v>
      </c>
      <c r="E3" s="4" t="s">
        <v>27</v>
      </c>
      <c r="F3" s="4" t="s">
        <v>202</v>
      </c>
      <c r="G3" s="4" t="s">
        <v>162</v>
      </c>
      <c r="H3" s="5">
        <f t="array" ref="H3:BP3">TRANSPOSE(Calcs!B4:B64)</f>
        <v>0.37076160197802288</v>
      </c>
      <c r="I3" s="5">
        <v>0.37816623725274923</v>
      </c>
      <c r="J3" s="5">
        <v>0.3855708725274738</v>
      </c>
      <c r="K3" s="5">
        <v>0.39297550780219836</v>
      </c>
      <c r="L3" s="5">
        <v>0.40038014307692471</v>
      </c>
      <c r="M3" s="5">
        <v>0.40778477835164928</v>
      </c>
      <c r="N3" s="5">
        <v>0.41518941362637563</v>
      </c>
      <c r="O3" s="5">
        <v>0.42259404890110019</v>
      </c>
      <c r="P3" s="5">
        <v>0.42999868417582476</v>
      </c>
      <c r="Q3" s="5">
        <v>0.43740331945055111</v>
      </c>
      <c r="R3" s="5">
        <v>0.44480795472527568</v>
      </c>
      <c r="S3" s="5">
        <v>0.45221259000000202</v>
      </c>
      <c r="T3" s="5">
        <v>0.47399999999999998</v>
      </c>
      <c r="U3" s="5">
        <v>0.47664018000000002</v>
      </c>
      <c r="V3" s="5">
        <v>0.47862149999999992</v>
      </c>
      <c r="W3" s="5">
        <v>0.48192053999999995</v>
      </c>
      <c r="X3" s="5">
        <v>0.48258413999999999</v>
      </c>
      <c r="Y3" s="5">
        <v>0.48300599999999994</v>
      </c>
      <c r="Z3" s="5">
        <v>0.48588317999999991</v>
      </c>
      <c r="AA3" s="5">
        <v>0.49974767999999992</v>
      </c>
      <c r="AB3" s="5">
        <v>0.5142710399999999</v>
      </c>
      <c r="AC3" s="5">
        <v>0.52549535999999997</v>
      </c>
      <c r="AD3" s="5">
        <v>0.5373737999999999</v>
      </c>
      <c r="AE3" s="5">
        <v>0.54925698000000001</v>
      </c>
      <c r="AF3" s="5">
        <v>0.56378507999999994</v>
      </c>
      <c r="AG3" s="5">
        <v>0.5729451260613927</v>
      </c>
      <c r="AH3" s="5">
        <v>0.58210517212278545</v>
      </c>
      <c r="AI3" s="5">
        <v>0.59126521818417821</v>
      </c>
      <c r="AJ3" s="5">
        <v>0.60042526424557097</v>
      </c>
      <c r="AK3" s="5">
        <v>0.60958531030696372</v>
      </c>
      <c r="AL3" s="5">
        <v>0.61874535636835648</v>
      </c>
      <c r="AM3" s="5">
        <v>0.62790540242974924</v>
      </c>
      <c r="AN3" s="5">
        <v>0.63706544849114199</v>
      </c>
      <c r="AO3" s="5">
        <v>0.64622549455253475</v>
      </c>
      <c r="AP3" s="5">
        <v>0.65538554061392751</v>
      </c>
      <c r="AQ3" s="5">
        <v>0.66454558667532027</v>
      </c>
      <c r="AR3" s="5">
        <v>0.67370563273671302</v>
      </c>
      <c r="AS3" s="5">
        <v>0.68286567879810578</v>
      </c>
      <c r="AT3" s="5">
        <v>0.69202572485949854</v>
      </c>
      <c r="AU3" s="5">
        <v>0.70118577092089129</v>
      </c>
      <c r="AV3" s="5">
        <v>0.71034581698228405</v>
      </c>
      <c r="AW3" s="5">
        <v>0.71950586304367681</v>
      </c>
      <c r="AX3" s="5">
        <v>0.72866590910506956</v>
      </c>
      <c r="AY3" s="5">
        <v>0.73782595516646232</v>
      </c>
      <c r="AZ3" s="5">
        <v>0.74698600122785508</v>
      </c>
      <c r="BA3" s="5">
        <v>0.75614604728924784</v>
      </c>
      <c r="BB3" s="5">
        <v>0.76530609335064059</v>
      </c>
      <c r="BC3" s="5">
        <v>0.77446613941203335</v>
      </c>
      <c r="BD3" s="5">
        <v>0.78362618547342611</v>
      </c>
      <c r="BE3" s="5">
        <v>0.79278623153481798</v>
      </c>
      <c r="BF3" s="5">
        <v>0.79943559286358501</v>
      </c>
      <c r="BG3" s="5">
        <v>0.80608495419235004</v>
      </c>
      <c r="BH3" s="5">
        <v>0.81273431552111597</v>
      </c>
      <c r="BI3" s="5">
        <v>0.819383676849881</v>
      </c>
      <c r="BJ3" s="5">
        <v>0.82603303817864804</v>
      </c>
      <c r="BK3" s="5">
        <v>0.83268239950741396</v>
      </c>
      <c r="BL3" s="5">
        <v>0.839331760836179</v>
      </c>
      <c r="BM3" s="5">
        <v>0.84598112216494503</v>
      </c>
      <c r="BN3" s="5">
        <v>0.85263048349371195</v>
      </c>
      <c r="BO3" s="5">
        <v>0.85927984482247799</v>
      </c>
      <c r="BP3" s="5">
        <v>0.86592920615124302</v>
      </c>
    </row>
    <row r="4" spans="1:68" s="4" customFormat="1" x14ac:dyDescent="0.3">
      <c r="A4" s="4" t="s">
        <v>62</v>
      </c>
      <c r="B4" s="67" t="s">
        <v>72</v>
      </c>
      <c r="C4" s="67" t="s">
        <v>73</v>
      </c>
      <c r="D4" s="67" t="s">
        <v>74</v>
      </c>
      <c r="E4" s="4" t="s">
        <v>27</v>
      </c>
      <c r="F4" s="4" t="s">
        <v>202</v>
      </c>
      <c r="G4" s="4" t="s">
        <v>162</v>
      </c>
      <c r="H4" s="5">
        <f t="array" ref="H4:BP4">TRANSPOSE(Calcs!F4:F64)</f>
        <v>0.40934210526315695</v>
      </c>
      <c r="I4" s="5">
        <v>0.41740789473684003</v>
      </c>
      <c r="J4" s="5">
        <v>0.42547368421052489</v>
      </c>
      <c r="K4" s="5">
        <v>0.43353947368420975</v>
      </c>
      <c r="L4" s="5">
        <v>0.44160526315789284</v>
      </c>
      <c r="M4" s="5">
        <v>0.44967105263157769</v>
      </c>
      <c r="N4" s="5">
        <v>0.45773684210526255</v>
      </c>
      <c r="O4" s="5">
        <v>0.46580263157894564</v>
      </c>
      <c r="P4" s="5">
        <v>0.4738684210526305</v>
      </c>
      <c r="Q4" s="5">
        <v>0.48193421052631358</v>
      </c>
      <c r="R4" s="5">
        <v>0.49</v>
      </c>
      <c r="S4" s="5">
        <v>0.49806578947368418</v>
      </c>
      <c r="T4" s="5">
        <v>0.50613157894736838</v>
      </c>
      <c r="U4" s="5">
        <v>0.51419736842105257</v>
      </c>
      <c r="V4" s="5">
        <v>0.52226315789473676</v>
      </c>
      <c r="W4" s="5">
        <v>0.53032894736842096</v>
      </c>
      <c r="X4" s="5">
        <v>0.53839473684210515</v>
      </c>
      <c r="Y4" s="5">
        <v>0.54646052631578934</v>
      </c>
      <c r="Z4" s="5">
        <v>0.55452631578947353</v>
      </c>
      <c r="AA4" s="5">
        <v>0.56259210526315773</v>
      </c>
      <c r="AB4" s="5">
        <v>0.57065789473684192</v>
      </c>
      <c r="AC4" s="5">
        <v>0.57872368421052611</v>
      </c>
      <c r="AD4" s="5">
        <v>0.58678947368421031</v>
      </c>
      <c r="AE4" s="5">
        <v>0.5948552631578945</v>
      </c>
      <c r="AF4" s="5">
        <v>0.60292105263157869</v>
      </c>
      <c r="AG4" s="5">
        <v>0.61098684210526288</v>
      </c>
      <c r="AH4" s="5">
        <v>0.61905263157894708</v>
      </c>
      <c r="AI4" s="5">
        <v>0.62711842105263127</v>
      </c>
      <c r="AJ4" s="5">
        <v>0.63518421052631546</v>
      </c>
      <c r="AK4" s="5">
        <v>0.64324999999999966</v>
      </c>
      <c r="AL4" s="5">
        <v>0.65131578947368385</v>
      </c>
      <c r="AM4" s="5">
        <v>0.65938157894736804</v>
      </c>
      <c r="AN4" s="5">
        <v>0.66744736842105223</v>
      </c>
      <c r="AO4" s="5">
        <v>0.67551315789473643</v>
      </c>
      <c r="AP4" s="5">
        <v>0.68357894736842062</v>
      </c>
      <c r="AQ4" s="5">
        <v>0.69164473684210481</v>
      </c>
      <c r="AR4" s="5">
        <v>0.69971052631578901</v>
      </c>
      <c r="AS4" s="5">
        <v>0.7077763157894732</v>
      </c>
      <c r="AT4" s="5">
        <v>0.71584210526315739</v>
      </c>
      <c r="AU4" s="5">
        <v>0.72390789473684158</v>
      </c>
      <c r="AV4" s="5">
        <v>0.73197368421052578</v>
      </c>
      <c r="AW4" s="5">
        <v>0.74003947368420997</v>
      </c>
      <c r="AX4" s="5">
        <v>0.74810526315789416</v>
      </c>
      <c r="AY4" s="5">
        <v>0.75617105263157836</v>
      </c>
      <c r="AZ4" s="5">
        <v>0.76423684210526255</v>
      </c>
      <c r="BA4" s="5">
        <v>0.77230263157894674</v>
      </c>
      <c r="BB4" s="5">
        <v>0.78036842105263093</v>
      </c>
      <c r="BC4" s="5">
        <v>0.78843421052631513</v>
      </c>
      <c r="BD4" s="5">
        <v>0.7965000000000001</v>
      </c>
      <c r="BE4" s="5">
        <v>0.80540000000000012</v>
      </c>
      <c r="BF4" s="5">
        <v>0.82330000000000003</v>
      </c>
      <c r="BG4" s="5">
        <v>0.82480000000000009</v>
      </c>
      <c r="BH4" s="5">
        <v>0.82926666666666671</v>
      </c>
      <c r="BI4" s="5">
        <v>0.83373333333333333</v>
      </c>
      <c r="BJ4" s="5">
        <v>0.83819999999999995</v>
      </c>
      <c r="BK4" s="5">
        <v>0.84266666666666656</v>
      </c>
      <c r="BL4" s="5">
        <v>0.84713333333333318</v>
      </c>
      <c r="BM4" s="5">
        <v>0.8515999999999998</v>
      </c>
      <c r="BN4" s="5">
        <v>0.85606666666666642</v>
      </c>
      <c r="BO4" s="5">
        <v>0.86053333333333304</v>
      </c>
      <c r="BP4" s="5">
        <v>0.86499999999999999</v>
      </c>
    </row>
    <row r="5" spans="1:68" s="4" customFormat="1" x14ac:dyDescent="0.3">
      <c r="A5" s="4" t="s">
        <v>195</v>
      </c>
      <c r="B5" s="67" t="s">
        <v>72</v>
      </c>
      <c r="C5" s="67" t="s">
        <v>73</v>
      </c>
      <c r="D5" s="67" t="s">
        <v>74</v>
      </c>
      <c r="E5" s="4" t="s">
        <v>27</v>
      </c>
      <c r="F5" s="4" t="s">
        <v>202</v>
      </c>
      <c r="G5" s="4" t="s">
        <v>162</v>
      </c>
      <c r="H5" s="5">
        <f t="array" ref="H5:BP5">TRANSPOSE(Calcs!J4:J64)</f>
        <v>0.5364672478632464</v>
      </c>
      <c r="I5" s="5">
        <v>0.54743470085469781</v>
      </c>
      <c r="J5" s="5">
        <v>0.55840215384615277</v>
      </c>
      <c r="K5" s="5">
        <v>0.56936960683760418</v>
      </c>
      <c r="L5" s="5">
        <v>0.58033705982905914</v>
      </c>
      <c r="M5" s="5">
        <v>0.59130451282051055</v>
      </c>
      <c r="N5" s="5">
        <v>0.60227196581196196</v>
      </c>
      <c r="O5" s="5">
        <v>0.61323941880341692</v>
      </c>
      <c r="P5" s="5">
        <v>0.62420687179486833</v>
      </c>
      <c r="Q5" s="5">
        <v>0.6351743247863233</v>
      </c>
      <c r="R5" s="5">
        <v>0.64614177777777471</v>
      </c>
      <c r="S5" s="5">
        <v>0.65710923076922967</v>
      </c>
      <c r="T5" s="5">
        <v>0.66807668376068108</v>
      </c>
      <c r="U5" s="5">
        <v>0.67904413675213604</v>
      </c>
      <c r="V5" s="5">
        <v>0.69001158974358745</v>
      </c>
      <c r="W5" s="5">
        <v>0.70097904273503886</v>
      </c>
      <c r="X5" s="5">
        <v>0.71194649572649382</v>
      </c>
      <c r="Y5" s="5">
        <v>0.72291394871794523</v>
      </c>
      <c r="Z5" s="5">
        <v>0.73388140170940019</v>
      </c>
      <c r="AA5" s="5">
        <v>0.7448488547008516</v>
      </c>
      <c r="AB5" s="5">
        <v>0.75581630769230657</v>
      </c>
      <c r="AC5" s="5">
        <v>0.77560000000000007</v>
      </c>
      <c r="AD5" s="5">
        <v>0.77779999999999982</v>
      </c>
      <c r="AE5" s="5">
        <v>0.79610000000000003</v>
      </c>
      <c r="AF5" s="5">
        <v>0.80339999999999989</v>
      </c>
      <c r="AG5" s="5">
        <v>0.81269999999999998</v>
      </c>
      <c r="AH5" s="5">
        <v>0.81659999999999999</v>
      </c>
      <c r="AI5" s="5">
        <v>0.81799999999999995</v>
      </c>
      <c r="AJ5" s="5">
        <v>0.83019999999999994</v>
      </c>
      <c r="AK5" s="5">
        <v>0.83130000000000015</v>
      </c>
      <c r="AL5" s="5">
        <v>0.85570000000000013</v>
      </c>
      <c r="AM5" s="5">
        <v>0.88020000000000009</v>
      </c>
      <c r="AN5" s="5">
        <v>0.90620000000000001</v>
      </c>
      <c r="AO5" s="5">
        <v>0.9081999999999999</v>
      </c>
      <c r="AP5" s="5">
        <v>0.90839999999999999</v>
      </c>
      <c r="AQ5" s="5">
        <v>0.91919999999999991</v>
      </c>
      <c r="AR5" s="5">
        <v>0.93290000000000006</v>
      </c>
      <c r="AS5" s="5">
        <v>0.94030000000000002</v>
      </c>
      <c r="AT5" s="5">
        <v>0.96239999999999992</v>
      </c>
      <c r="AU5" s="5">
        <v>0.97170000000000001</v>
      </c>
      <c r="AV5" s="5">
        <v>0.98819999999999997</v>
      </c>
      <c r="AW5" s="5">
        <v>0.99129999999999996</v>
      </c>
      <c r="AX5" s="5">
        <v>1.0024</v>
      </c>
      <c r="AY5" s="5">
        <v>1.0037</v>
      </c>
      <c r="AZ5" s="5">
        <v>1.0217000000000001</v>
      </c>
      <c r="BA5" s="5">
        <v>1.0192000000000001</v>
      </c>
      <c r="BB5" s="5">
        <v>1.0274000000000001</v>
      </c>
      <c r="BC5" s="5">
        <v>1.0274000000000001</v>
      </c>
      <c r="BD5" s="5">
        <v>1.0274000000000001</v>
      </c>
      <c r="BE5" s="5">
        <v>1.0274000000000001</v>
      </c>
      <c r="BF5" s="5">
        <v>1.0274000000000001</v>
      </c>
      <c r="BG5" s="5">
        <v>1.0274000000000001</v>
      </c>
      <c r="BH5" s="5">
        <v>1.0274000000000001</v>
      </c>
      <c r="BI5" s="5">
        <v>1.0274000000000001</v>
      </c>
      <c r="BJ5" s="5">
        <v>1.0274000000000001</v>
      </c>
      <c r="BK5" s="5">
        <v>1.0274000000000001</v>
      </c>
      <c r="BL5" s="5">
        <v>1.0274000000000001</v>
      </c>
      <c r="BM5" s="5">
        <v>1.0274000000000001</v>
      </c>
      <c r="BN5" s="5">
        <v>1.0274000000000001</v>
      </c>
      <c r="BO5" s="5">
        <v>1.0274000000000001</v>
      </c>
      <c r="BP5" s="5">
        <v>1.0274000000000001</v>
      </c>
    </row>
    <row r="6" spans="1:68" s="4" customFormat="1" x14ac:dyDescent="0.3">
      <c r="A6" s="4" t="s">
        <v>201</v>
      </c>
      <c r="B6" s="67" t="s">
        <v>72</v>
      </c>
      <c r="C6" s="67" t="s">
        <v>73</v>
      </c>
      <c r="D6" s="67" t="s">
        <v>74</v>
      </c>
      <c r="E6" s="4" t="s">
        <v>27</v>
      </c>
      <c r="F6" s="4" t="s">
        <v>202</v>
      </c>
      <c r="G6" s="4" t="s">
        <v>162</v>
      </c>
      <c r="H6" s="5">
        <f t="shared" ref="H6:BP6" si="0">H3</f>
        <v>0.37076160197802288</v>
      </c>
      <c r="I6" s="5">
        <f t="shared" si="0"/>
        <v>0.37816623725274923</v>
      </c>
      <c r="J6" s="5">
        <f t="shared" si="0"/>
        <v>0.3855708725274738</v>
      </c>
      <c r="K6" s="5">
        <f t="shared" si="0"/>
        <v>0.39297550780219836</v>
      </c>
      <c r="L6" s="5">
        <f t="shared" si="0"/>
        <v>0.40038014307692471</v>
      </c>
      <c r="M6" s="5">
        <f t="shared" si="0"/>
        <v>0.40778477835164928</v>
      </c>
      <c r="N6" s="5">
        <f t="shared" si="0"/>
        <v>0.41518941362637563</v>
      </c>
      <c r="O6" s="5">
        <f t="shared" si="0"/>
        <v>0.42259404890110019</v>
      </c>
      <c r="P6" s="5">
        <f t="shared" si="0"/>
        <v>0.42999868417582476</v>
      </c>
      <c r="Q6" s="5">
        <f t="shared" si="0"/>
        <v>0.43740331945055111</v>
      </c>
      <c r="R6" s="5">
        <f t="shared" si="0"/>
        <v>0.44480795472527568</v>
      </c>
      <c r="S6" s="5">
        <f t="shared" si="0"/>
        <v>0.45221259000000202</v>
      </c>
      <c r="T6" s="5">
        <f t="shared" si="0"/>
        <v>0.47399999999999998</v>
      </c>
      <c r="U6" s="5">
        <f t="shared" si="0"/>
        <v>0.47664018000000002</v>
      </c>
      <c r="V6" s="5">
        <f t="shared" si="0"/>
        <v>0.47862149999999992</v>
      </c>
      <c r="W6" s="5">
        <f t="shared" si="0"/>
        <v>0.48192053999999995</v>
      </c>
      <c r="X6" s="5">
        <f t="shared" si="0"/>
        <v>0.48258413999999999</v>
      </c>
      <c r="Y6" s="5">
        <f t="shared" si="0"/>
        <v>0.48300599999999994</v>
      </c>
      <c r="Z6" s="5">
        <f t="shared" si="0"/>
        <v>0.48588317999999991</v>
      </c>
      <c r="AA6" s="5">
        <f t="shared" si="0"/>
        <v>0.49974767999999992</v>
      </c>
      <c r="AB6" s="5">
        <f t="shared" si="0"/>
        <v>0.5142710399999999</v>
      </c>
      <c r="AC6" s="5">
        <f t="shared" si="0"/>
        <v>0.52549535999999997</v>
      </c>
      <c r="AD6" s="5">
        <f t="shared" si="0"/>
        <v>0.5373737999999999</v>
      </c>
      <c r="AE6" s="5">
        <f t="shared" si="0"/>
        <v>0.54925698000000001</v>
      </c>
      <c r="AF6" s="5">
        <f t="shared" si="0"/>
        <v>0.56378507999999994</v>
      </c>
      <c r="AG6" s="5">
        <f t="shared" si="0"/>
        <v>0.5729451260613927</v>
      </c>
      <c r="AH6" s="5">
        <f t="shared" si="0"/>
        <v>0.58210517212278545</v>
      </c>
      <c r="AI6" s="5">
        <f t="shared" si="0"/>
        <v>0.59126521818417821</v>
      </c>
      <c r="AJ6" s="5">
        <f t="shared" si="0"/>
        <v>0.60042526424557097</v>
      </c>
      <c r="AK6" s="5">
        <f t="shared" si="0"/>
        <v>0.60958531030696372</v>
      </c>
      <c r="AL6" s="5">
        <f t="shared" si="0"/>
        <v>0.61874535636835648</v>
      </c>
      <c r="AM6" s="5">
        <f t="shared" si="0"/>
        <v>0.62790540242974924</v>
      </c>
      <c r="AN6" s="5">
        <f t="shared" si="0"/>
        <v>0.63706544849114199</v>
      </c>
      <c r="AO6" s="5">
        <f t="shared" si="0"/>
        <v>0.64622549455253475</v>
      </c>
      <c r="AP6" s="5">
        <f t="shared" si="0"/>
        <v>0.65538554061392751</v>
      </c>
      <c r="AQ6" s="5">
        <f t="shared" si="0"/>
        <v>0.66454558667532027</v>
      </c>
      <c r="AR6" s="5">
        <f t="shared" si="0"/>
        <v>0.67370563273671302</v>
      </c>
      <c r="AS6" s="5">
        <f t="shared" si="0"/>
        <v>0.68286567879810578</v>
      </c>
      <c r="AT6" s="5">
        <f t="shared" si="0"/>
        <v>0.69202572485949854</v>
      </c>
      <c r="AU6" s="5">
        <f t="shared" si="0"/>
        <v>0.70118577092089129</v>
      </c>
      <c r="AV6" s="5">
        <f t="shared" si="0"/>
        <v>0.71034581698228405</v>
      </c>
      <c r="AW6" s="5">
        <f t="shared" si="0"/>
        <v>0.71950586304367681</v>
      </c>
      <c r="AX6" s="5">
        <f t="shared" si="0"/>
        <v>0.72866590910506956</v>
      </c>
      <c r="AY6" s="5">
        <f t="shared" si="0"/>
        <v>0.73782595516646232</v>
      </c>
      <c r="AZ6" s="5">
        <f t="shared" si="0"/>
        <v>0.74698600122785508</v>
      </c>
      <c r="BA6" s="5">
        <f t="shared" si="0"/>
        <v>0.75614604728924784</v>
      </c>
      <c r="BB6" s="5">
        <f t="shared" si="0"/>
        <v>0.76530609335064059</v>
      </c>
      <c r="BC6" s="5">
        <f t="shared" si="0"/>
        <v>0.77446613941203335</v>
      </c>
      <c r="BD6" s="5">
        <f t="shared" si="0"/>
        <v>0.78362618547342611</v>
      </c>
      <c r="BE6" s="5">
        <f t="shared" si="0"/>
        <v>0.79278623153481798</v>
      </c>
      <c r="BF6" s="5">
        <f t="shared" si="0"/>
        <v>0.79943559286358501</v>
      </c>
      <c r="BG6" s="5">
        <f t="shared" si="0"/>
        <v>0.80608495419235004</v>
      </c>
      <c r="BH6" s="5">
        <f t="shared" si="0"/>
        <v>0.81273431552111597</v>
      </c>
      <c r="BI6" s="5">
        <f t="shared" si="0"/>
        <v>0.819383676849881</v>
      </c>
      <c r="BJ6" s="5">
        <f t="shared" si="0"/>
        <v>0.82603303817864804</v>
      </c>
      <c r="BK6" s="5">
        <f t="shared" si="0"/>
        <v>0.83268239950741396</v>
      </c>
      <c r="BL6" s="5">
        <f t="shared" si="0"/>
        <v>0.839331760836179</v>
      </c>
      <c r="BM6" s="5">
        <f t="shared" si="0"/>
        <v>0.84598112216494503</v>
      </c>
      <c r="BN6" s="5">
        <f t="shared" si="0"/>
        <v>0.85263048349371195</v>
      </c>
      <c r="BO6" s="5">
        <f t="shared" si="0"/>
        <v>0.85927984482247799</v>
      </c>
      <c r="BP6" s="5">
        <f t="shared" si="0"/>
        <v>0.86592920615124302</v>
      </c>
    </row>
    <row r="7" spans="1:68" s="4" customFormat="1" x14ac:dyDescent="0.3">
      <c r="B7" s="67"/>
      <c r="C7" s="67"/>
      <c r="D7" s="67"/>
    </row>
    <row r="8" spans="1:68" s="4" customFormat="1" x14ac:dyDescent="0.3">
      <c r="B8" s="67"/>
      <c r="C8" s="67"/>
      <c r="D8" s="67"/>
    </row>
    <row r="9" spans="1:68" s="4" customFormat="1" x14ac:dyDescent="0.3">
      <c r="B9" s="67"/>
      <c r="C9" s="67"/>
      <c r="D9" s="67"/>
      <c r="W9" s="11" t="s">
        <v>206</v>
      </c>
    </row>
    <row r="10" spans="1:68" s="4" customFormat="1" x14ac:dyDescent="0.3">
      <c r="D10" s="85" t="s">
        <v>205</v>
      </c>
      <c r="E10" s="69"/>
      <c r="W10" s="11" t="s">
        <v>207</v>
      </c>
    </row>
    <row r="11" spans="1:68" s="4" customFormat="1" x14ac:dyDescent="0.3">
      <c r="D11" s="69"/>
      <c r="E11" s="85" t="s">
        <v>203</v>
      </c>
    </row>
    <row r="12" spans="1:68" s="4" customFormat="1" x14ac:dyDescent="0.3">
      <c r="D12" s="69"/>
      <c r="E12" s="85" t="s">
        <v>204</v>
      </c>
    </row>
    <row r="13" spans="1:68" s="4" customFormat="1" x14ac:dyDescent="0.3"/>
    <row r="14" spans="1:68" s="4" customFormat="1" x14ac:dyDescent="0.3"/>
    <row r="15" spans="1:68" s="4" customFormat="1" x14ac:dyDescent="0.3"/>
    <row r="16" spans="1:68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  <row r="26" s="4" customFormat="1" x14ac:dyDescent="0.3"/>
    <row r="27" s="4" customFormat="1" x14ac:dyDescent="0.3"/>
    <row r="28" s="4" customFormat="1" x14ac:dyDescent="0.3"/>
    <row r="29" s="4" customFormat="1" x14ac:dyDescent="0.3"/>
    <row r="30" s="4" customFormat="1" x14ac:dyDescent="0.3"/>
    <row r="31" s="4" customFormat="1" x14ac:dyDescent="0.3"/>
    <row r="32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  <row r="41" s="4" customFormat="1" x14ac:dyDescent="0.3"/>
    <row r="42" s="4" customFormat="1" x14ac:dyDescent="0.3"/>
    <row r="43" s="4" customFormat="1" x14ac:dyDescent="0.3"/>
    <row r="44" s="4" customFormat="1" x14ac:dyDescent="0.3"/>
    <row r="45" s="4" customFormat="1" x14ac:dyDescent="0.3"/>
    <row r="46" s="4" customFormat="1" x14ac:dyDescent="0.3"/>
    <row r="47" s="4" customFormat="1" x14ac:dyDescent="0.3"/>
    <row r="48" s="4" customFormat="1" x14ac:dyDescent="0.3"/>
    <row r="49" s="4" customFormat="1" x14ac:dyDescent="0.3"/>
    <row r="50" s="4" customFormat="1" x14ac:dyDescent="0.3"/>
    <row r="51" s="4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REFS</vt:lpstr>
      <vt:lpstr>FIN_ETA</vt:lpstr>
      <vt:lpstr>Calcs</vt:lpstr>
      <vt:lpstr>Palmer_2013</vt:lpstr>
      <vt:lpstr>Weiss_2008</vt:lpstr>
      <vt:lpstr>EnergyStar_2021</vt:lpstr>
      <vt:lpstr>Schipper_1991</vt:lpstr>
      <vt:lpstr>ECUK_2017</vt:lpstr>
      <vt:lpstr>Paoli_2020</vt:lpstr>
      <vt:lpstr>Ayres_2005</vt:lpstr>
      <vt:lpstr>PB COMMENTS</vt:lpstr>
      <vt:lpstr>ECUK_2017!Print_Area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2022-07-07T07:24:32Z</dcterms:modified>
</cp:coreProperties>
</file>