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filterPrivacy="1"/>
  <xr:revisionPtr revIDLastSave="0" documentId="13_ncr:1_{B8A8A302-20F2-4E1D-9236-84372057FA65}" xr6:coauthVersionLast="47" xr6:coauthVersionMax="47" xr10:uidLastSave="{00000000-0000-0000-0000-000000000000}"/>
  <bookViews>
    <workbookView xWindow="-108" yWindow="-108" windowWidth="23256" windowHeight="13176" activeTab="1" xr2:uid="{00000000-000D-0000-FFFF-FFFF00000000}"/>
  </bookViews>
  <sheets>
    <sheet name="REFS" sheetId="12" r:id="rId1"/>
    <sheet name="FIN_ETA" sheetId="2" r:id="rId2"/>
    <sheet name="PB COMMENTS" sheetId="13" r:id="rId3"/>
    <sheet name="Calcs" sheetId="5" r:id="rId4"/>
    <sheet name="Units" sheetId="10" r:id="rId5"/>
    <sheet name="IMO_2021" sheetId="8" r:id="rId6"/>
    <sheet name="IMO_2009" sheetId="7" r:id="rId7"/>
    <sheet name="Faber_2014" sheetId="6" r:id="rId8"/>
  </sheets>
  <externalReferences>
    <externalReference r:id="rId9"/>
    <externalReference r:id="rId10"/>
  </externalReferences>
  <definedNames>
    <definedName name="COP_max">'[1]Domestic refrigeration'!$B$12</definedName>
    <definedName name="deltaE_food" localSheetId="3">#REF!</definedName>
    <definedName name="deltaE_food" localSheetId="2">#REF!</definedName>
    <definedName name="deltaE_food">#REF!</definedName>
    <definedName name="Ep_tot_cap_2000" localSheetId="3">#REF!</definedName>
    <definedName name="Ep_tot_cap_2000" localSheetId="2">#REF!</definedName>
    <definedName name="Ep_tot_cap_2000">#REF!</definedName>
    <definedName name="eta_charcoal">[2]Afrane_2012!$B$6</definedName>
    <definedName name="N_ml" localSheetId="3">#REF!</definedName>
    <definedName name="N_ml" localSheetId="2">#REF!</definedName>
    <definedName name="N_ml">#REF!</definedName>
    <definedName name="phi_Combustible_renewables">[1]phi_heat!$C$17</definedName>
    <definedName name="phi_Electricity">[1]phi_heat!$C$28</definedName>
    <definedName name="phi_Feed">[1]phi_heat!$C$27</definedName>
    <definedName name="phi_Food">[1]phi_heat!$C$26</definedName>
    <definedName name="phi_HTH.600.C">[1]phi_heat!$C$10</definedName>
    <definedName name="phi_Hydro">[1]phi_heat!$C$19</definedName>
    <definedName name="phi_LTH.neg20.C">[1]phi_heat!$C$6</definedName>
    <definedName name="phi_MTH.100.C">[1]phi_heat!$C$8</definedName>
    <definedName name="phi_MTH.200.C">[1]phi_heat!$C$9</definedName>
    <definedName name="phi_Natural_gas">[1]phi_heat!$C$15</definedName>
    <definedName name="phi_Oil_and_oil_products">[1]phi_heat!$C$16</definedName>
    <definedName name="phi_Phytomass">[1]phi_heat!$C$29</definedName>
    <definedName name="S_food" localSheetId="3">#REF!</definedName>
    <definedName name="S_food" localSheetId="2">#REF!</definedName>
    <definedName name="S_food">#REF!</definedName>
    <definedName name="S_food_2000" localSheetId="3">#REF!</definedName>
    <definedName name="S_food_2000" localSheetId="2">#REF!</definedName>
    <definedName name="S_food_2000">#REF!</definedName>
    <definedName name="S_food_S_food_2000" localSheetId="3">#REF!</definedName>
    <definedName name="S_food_S_food_2000" localSheetId="2">#REF!</definedName>
    <definedName name="S_food_S_food_2000">#REF!</definedName>
    <definedName name="T_0_ref">'[1]Domestic refrigeration'!$B$10</definedName>
    <definedName name="T_ref">'[1]Domestic refrigeration'!$B$11</definedName>
    <definedName name="w" localSheetId="3">#REF!</definedName>
    <definedName name="w" localSheetId="2">#REF!</definedName>
    <definedName name="w">#REF!</definedName>
    <definedName name="Year_Food" localSheetId="3">#REF!</definedName>
    <definedName name="Year_Food" localSheetId="2">#REF!</definedName>
    <definedName name="Year_Foo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62" i="5" l="1"/>
  <c r="P62" i="5"/>
  <c r="O63" i="5"/>
  <c r="P63" i="5" s="1"/>
  <c r="R63" i="5"/>
  <c r="R62" i="5"/>
  <c r="M63" i="5"/>
  <c r="M62" i="5"/>
  <c r="H63" i="5"/>
  <c r="H62" i="5"/>
  <c r="C63" i="5"/>
  <c r="E63" i="5" s="1"/>
  <c r="F63" i="5" s="1"/>
  <c r="C62" i="5"/>
  <c r="E62" i="5" s="1"/>
  <c r="F62" i="5" s="1"/>
  <c r="U51" i="5"/>
  <c r="K52" i="5"/>
  <c r="T51" i="5"/>
  <c r="T53" i="5"/>
  <c r="U53" i="5" s="1"/>
  <c r="T54" i="5"/>
  <c r="U54" i="5" s="1"/>
  <c r="T55" i="5"/>
  <c r="U55" i="5" s="1"/>
  <c r="T60" i="5"/>
  <c r="U60" i="5" s="1"/>
  <c r="T61" i="5"/>
  <c r="U61" i="5" s="1"/>
  <c r="T52" i="5"/>
  <c r="U52" i="5" s="1"/>
  <c r="O58" i="5"/>
  <c r="P58" i="5" s="1"/>
  <c r="O59" i="5"/>
  <c r="P59" i="5" s="1"/>
  <c r="O60" i="5"/>
  <c r="P60" i="5" s="1"/>
  <c r="O61" i="5"/>
  <c r="P61" i="5" s="1"/>
  <c r="J55" i="5"/>
  <c r="K55" i="5" s="1"/>
  <c r="J56" i="5"/>
  <c r="K56" i="5" s="1"/>
  <c r="J57" i="5"/>
  <c r="K57" i="5" s="1"/>
  <c r="J52" i="5"/>
  <c r="E55" i="5"/>
  <c r="F55" i="5" s="1"/>
  <c r="E61" i="5"/>
  <c r="F61" i="5" s="1"/>
  <c r="E51" i="5"/>
  <c r="F51" i="5" s="1"/>
  <c r="E52" i="5"/>
  <c r="F52" i="5" s="1"/>
  <c r="R52" i="5"/>
  <c r="R53" i="5" s="1"/>
  <c r="R54" i="5" s="1"/>
  <c r="M52" i="5"/>
  <c r="H52" i="5"/>
  <c r="C52" i="5"/>
  <c r="E56" i="5" s="1"/>
  <c r="F56" i="5" s="1"/>
  <c r="E60" i="5" l="1"/>
  <c r="F60" i="5" s="1"/>
  <c r="C53" i="5"/>
  <c r="E59" i="5"/>
  <c r="F59" i="5" s="1"/>
  <c r="J61" i="5"/>
  <c r="K61" i="5" s="1"/>
  <c r="J53" i="5"/>
  <c r="K53" i="5" s="1"/>
  <c r="O57" i="5"/>
  <c r="P57" i="5" s="1"/>
  <c r="T59" i="5"/>
  <c r="U59" i="5" s="1"/>
  <c r="J63" i="5"/>
  <c r="K63" i="5" s="1"/>
  <c r="T63" i="5"/>
  <c r="U63" i="5" s="1"/>
  <c r="E58" i="5"/>
  <c r="F58" i="5" s="1"/>
  <c r="J60" i="5"/>
  <c r="K60" i="5" s="1"/>
  <c r="J51" i="5"/>
  <c r="K51" i="5" s="1"/>
  <c r="O56" i="5"/>
  <c r="P56" i="5" s="1"/>
  <c r="T58" i="5"/>
  <c r="U58" i="5" s="1"/>
  <c r="E57" i="5"/>
  <c r="F57" i="5" s="1"/>
  <c r="J59" i="5"/>
  <c r="K59" i="5" s="1"/>
  <c r="O52" i="5"/>
  <c r="P52" i="5" s="1"/>
  <c r="O55" i="5"/>
  <c r="P55" i="5" s="1"/>
  <c r="T57" i="5"/>
  <c r="U57" i="5" s="1"/>
  <c r="J62" i="5"/>
  <c r="K62" i="5" s="1"/>
  <c r="T62" i="5"/>
  <c r="U62" i="5" s="1"/>
  <c r="J58" i="5"/>
  <c r="K58" i="5" s="1"/>
  <c r="O51" i="5"/>
  <c r="P51" i="5" s="1"/>
  <c r="T56" i="5"/>
  <c r="U56" i="5" s="1"/>
  <c r="M53" i="5"/>
  <c r="O53" i="5" s="1"/>
  <c r="P53" i="5" s="1"/>
  <c r="H53" i="5"/>
  <c r="G3" i="10"/>
  <c r="G4" i="10"/>
  <c r="G5" i="10"/>
  <c r="F6" i="10"/>
  <c r="F5" i="10"/>
  <c r="F4" i="10"/>
  <c r="F3" i="10"/>
  <c r="D4" i="10"/>
  <c r="D5" i="10"/>
  <c r="D6" i="10"/>
  <c r="G6" i="10" s="1"/>
  <c r="D3" i="10"/>
  <c r="C54" i="5" l="1"/>
  <c r="E54" i="5" s="1"/>
  <c r="F54" i="5" s="1"/>
  <c r="E53" i="5"/>
  <c r="F53" i="5" s="1"/>
  <c r="H54" i="5"/>
  <c r="J54" i="5" s="1"/>
  <c r="K54" i="5" s="1"/>
  <c r="M54" i="5"/>
  <c r="O54" i="5" s="1"/>
  <c r="P54" i="5" s="1"/>
  <c r="H3" i="10"/>
  <c r="R4" i="5"/>
  <c r="T4" i="5" s="1"/>
  <c r="U4" i="5" s="1"/>
  <c r="R5" i="5"/>
  <c r="T5" i="5" s="1"/>
  <c r="U5" i="5" s="1"/>
  <c r="R6" i="5"/>
  <c r="T6" i="5" s="1"/>
  <c r="U6" i="5" s="1"/>
  <c r="R7" i="5"/>
  <c r="T7" i="5" s="1"/>
  <c r="U7" i="5" s="1"/>
  <c r="R8" i="5"/>
  <c r="T8" i="5" s="1"/>
  <c r="U8" i="5" s="1"/>
  <c r="R9" i="5"/>
  <c r="T9" i="5" s="1"/>
  <c r="U9" i="5" s="1"/>
  <c r="R10" i="5"/>
  <c r="T10" i="5" s="1"/>
  <c r="U10" i="5" s="1"/>
  <c r="R11" i="5"/>
  <c r="T11" i="5" s="1"/>
  <c r="U11" i="5" s="1"/>
  <c r="R12" i="5"/>
  <c r="T12" i="5" s="1"/>
  <c r="U12" i="5" s="1"/>
  <c r="R13" i="5"/>
  <c r="T13" i="5" s="1"/>
  <c r="U13" i="5" s="1"/>
  <c r="R14" i="5"/>
  <c r="T14" i="5" s="1"/>
  <c r="U14" i="5" s="1"/>
  <c r="R15" i="5"/>
  <c r="T15" i="5" s="1"/>
  <c r="U15" i="5" s="1"/>
  <c r="R16" i="5"/>
  <c r="T16" i="5" s="1"/>
  <c r="U16" i="5" s="1"/>
  <c r="R17" i="5"/>
  <c r="T17" i="5" s="1"/>
  <c r="U17" i="5" s="1"/>
  <c r="R18" i="5"/>
  <c r="T18" i="5" s="1"/>
  <c r="U18" i="5" s="1"/>
  <c r="R19" i="5"/>
  <c r="T19" i="5" s="1"/>
  <c r="U19" i="5" s="1"/>
  <c r="R20" i="5"/>
  <c r="T20" i="5" s="1"/>
  <c r="U20" i="5" s="1"/>
  <c r="R21" i="5"/>
  <c r="T21" i="5" s="1"/>
  <c r="U21" i="5" s="1"/>
  <c r="R22" i="5"/>
  <c r="T22" i="5" s="1"/>
  <c r="U22" i="5" s="1"/>
  <c r="R23" i="5"/>
  <c r="T23" i="5" s="1"/>
  <c r="U23" i="5" s="1"/>
  <c r="R24" i="5"/>
  <c r="T24" i="5" s="1"/>
  <c r="U24" i="5" s="1"/>
  <c r="R25" i="5"/>
  <c r="T25" i="5" s="1"/>
  <c r="U25" i="5" s="1"/>
  <c r="R26" i="5"/>
  <c r="T26" i="5" s="1"/>
  <c r="U26" i="5" s="1"/>
  <c r="R27" i="5"/>
  <c r="T27" i="5" s="1"/>
  <c r="U27" i="5" s="1"/>
  <c r="R28" i="5"/>
  <c r="T28" i="5" s="1"/>
  <c r="U28" i="5" s="1"/>
  <c r="R29" i="5"/>
  <c r="T29" i="5" s="1"/>
  <c r="U29" i="5" s="1"/>
  <c r="R30" i="5"/>
  <c r="T30" i="5" s="1"/>
  <c r="U30" i="5" s="1"/>
  <c r="R31" i="5"/>
  <c r="T31" i="5" s="1"/>
  <c r="U31" i="5" s="1"/>
  <c r="R32" i="5"/>
  <c r="T32" i="5" s="1"/>
  <c r="U32" i="5" s="1"/>
  <c r="R33" i="5"/>
  <c r="T33" i="5" s="1"/>
  <c r="U33" i="5" s="1"/>
  <c r="R34" i="5"/>
  <c r="T34" i="5" s="1"/>
  <c r="U34" i="5" s="1"/>
  <c r="R35" i="5"/>
  <c r="T35" i="5" s="1"/>
  <c r="U35" i="5" s="1"/>
  <c r="R36" i="5"/>
  <c r="T36" i="5" s="1"/>
  <c r="U36" i="5" s="1"/>
  <c r="R37" i="5"/>
  <c r="T37" i="5" s="1"/>
  <c r="U37" i="5" s="1"/>
  <c r="R38" i="5"/>
  <c r="T38" i="5" s="1"/>
  <c r="U38" i="5" s="1"/>
  <c r="R3" i="5"/>
  <c r="T3" i="5" s="1"/>
  <c r="U3" i="5" s="1"/>
  <c r="M4" i="5"/>
  <c r="O4" i="5" s="1"/>
  <c r="P4" i="5" s="1"/>
  <c r="M5" i="5"/>
  <c r="O5" i="5" s="1"/>
  <c r="P5" i="5" s="1"/>
  <c r="M6" i="5"/>
  <c r="O6" i="5" s="1"/>
  <c r="P6" i="5" s="1"/>
  <c r="M7" i="5"/>
  <c r="O7" i="5" s="1"/>
  <c r="P7" i="5" s="1"/>
  <c r="M8" i="5"/>
  <c r="O8" i="5" s="1"/>
  <c r="P8" i="5" s="1"/>
  <c r="M9" i="5"/>
  <c r="O9" i="5" s="1"/>
  <c r="P9" i="5" s="1"/>
  <c r="M10" i="5"/>
  <c r="O10" i="5" s="1"/>
  <c r="P10" i="5" s="1"/>
  <c r="M11" i="5"/>
  <c r="O11" i="5" s="1"/>
  <c r="P11" i="5" s="1"/>
  <c r="M12" i="5"/>
  <c r="O12" i="5" s="1"/>
  <c r="P12" i="5" s="1"/>
  <c r="M13" i="5"/>
  <c r="O13" i="5" s="1"/>
  <c r="P13" i="5" s="1"/>
  <c r="M14" i="5"/>
  <c r="O14" i="5" s="1"/>
  <c r="P14" i="5" s="1"/>
  <c r="M15" i="5"/>
  <c r="O15" i="5" s="1"/>
  <c r="P15" i="5" s="1"/>
  <c r="M16" i="5"/>
  <c r="O16" i="5" s="1"/>
  <c r="P16" i="5" s="1"/>
  <c r="M17" i="5"/>
  <c r="O17" i="5" s="1"/>
  <c r="P17" i="5" s="1"/>
  <c r="M18" i="5"/>
  <c r="O18" i="5" s="1"/>
  <c r="P18" i="5" s="1"/>
  <c r="M19" i="5"/>
  <c r="O19" i="5" s="1"/>
  <c r="P19" i="5" s="1"/>
  <c r="M20" i="5"/>
  <c r="O20" i="5" s="1"/>
  <c r="P20" i="5" s="1"/>
  <c r="M21" i="5"/>
  <c r="O21" i="5" s="1"/>
  <c r="P21" i="5" s="1"/>
  <c r="M22" i="5"/>
  <c r="O22" i="5" s="1"/>
  <c r="P22" i="5" s="1"/>
  <c r="M23" i="5"/>
  <c r="O23" i="5" s="1"/>
  <c r="P23" i="5" s="1"/>
  <c r="M24" i="5"/>
  <c r="O24" i="5" s="1"/>
  <c r="P24" i="5" s="1"/>
  <c r="M25" i="5"/>
  <c r="O25" i="5" s="1"/>
  <c r="P25" i="5" s="1"/>
  <c r="M26" i="5"/>
  <c r="O26" i="5" s="1"/>
  <c r="P26" i="5" s="1"/>
  <c r="M27" i="5"/>
  <c r="O27" i="5" s="1"/>
  <c r="P27" i="5" s="1"/>
  <c r="M28" i="5"/>
  <c r="O28" i="5" s="1"/>
  <c r="P28" i="5" s="1"/>
  <c r="M29" i="5"/>
  <c r="O29" i="5" s="1"/>
  <c r="P29" i="5" s="1"/>
  <c r="M30" i="5"/>
  <c r="O30" i="5" s="1"/>
  <c r="P30" i="5" s="1"/>
  <c r="M31" i="5"/>
  <c r="O31" i="5" s="1"/>
  <c r="P31" i="5" s="1"/>
  <c r="M32" i="5"/>
  <c r="O32" i="5" s="1"/>
  <c r="P32" i="5" s="1"/>
  <c r="M33" i="5"/>
  <c r="O33" i="5" s="1"/>
  <c r="P33" i="5" s="1"/>
  <c r="M34" i="5"/>
  <c r="O34" i="5" s="1"/>
  <c r="P34" i="5" s="1"/>
  <c r="M35" i="5"/>
  <c r="O35" i="5" s="1"/>
  <c r="P35" i="5" s="1"/>
  <c r="M36" i="5"/>
  <c r="O36" i="5" s="1"/>
  <c r="P36" i="5" s="1"/>
  <c r="M37" i="5"/>
  <c r="O37" i="5" s="1"/>
  <c r="P37" i="5" s="1"/>
  <c r="M38" i="5"/>
  <c r="O38" i="5" s="1"/>
  <c r="P38" i="5" s="1"/>
  <c r="M3" i="5"/>
  <c r="O3" i="5" s="1"/>
  <c r="P3" i="5" s="1"/>
  <c r="H4" i="5"/>
  <c r="J4" i="5" s="1"/>
  <c r="K4" i="5" s="1"/>
  <c r="H5" i="5"/>
  <c r="J5" i="5" s="1"/>
  <c r="K5" i="5" s="1"/>
  <c r="H6" i="5"/>
  <c r="J6" i="5" s="1"/>
  <c r="K6" i="5" s="1"/>
  <c r="H7" i="5"/>
  <c r="J7" i="5" s="1"/>
  <c r="K7" i="5" s="1"/>
  <c r="H8" i="5"/>
  <c r="J8" i="5" s="1"/>
  <c r="K8" i="5" s="1"/>
  <c r="H9" i="5"/>
  <c r="J9" i="5" s="1"/>
  <c r="K9" i="5" s="1"/>
  <c r="H10" i="5"/>
  <c r="J10" i="5" s="1"/>
  <c r="K10" i="5" s="1"/>
  <c r="H11" i="5"/>
  <c r="J11" i="5" s="1"/>
  <c r="K11" i="5" s="1"/>
  <c r="H12" i="5"/>
  <c r="J12" i="5" s="1"/>
  <c r="K12" i="5" s="1"/>
  <c r="H13" i="5"/>
  <c r="J13" i="5" s="1"/>
  <c r="K13" i="5" s="1"/>
  <c r="H14" i="5"/>
  <c r="J14" i="5" s="1"/>
  <c r="K14" i="5" s="1"/>
  <c r="H15" i="5"/>
  <c r="J15" i="5" s="1"/>
  <c r="K15" i="5" s="1"/>
  <c r="H16" i="5"/>
  <c r="J16" i="5" s="1"/>
  <c r="K16" i="5" s="1"/>
  <c r="H17" i="5"/>
  <c r="J17" i="5" s="1"/>
  <c r="K17" i="5" s="1"/>
  <c r="H18" i="5"/>
  <c r="J18" i="5" s="1"/>
  <c r="K18" i="5" s="1"/>
  <c r="H19" i="5"/>
  <c r="J19" i="5" s="1"/>
  <c r="K19" i="5" s="1"/>
  <c r="H20" i="5"/>
  <c r="J20" i="5" s="1"/>
  <c r="K20" i="5" s="1"/>
  <c r="H21" i="5"/>
  <c r="J21" i="5" s="1"/>
  <c r="K21" i="5" s="1"/>
  <c r="H22" i="5"/>
  <c r="J22" i="5" s="1"/>
  <c r="K22" i="5" s="1"/>
  <c r="H23" i="5"/>
  <c r="J23" i="5" s="1"/>
  <c r="K23" i="5" s="1"/>
  <c r="H24" i="5"/>
  <c r="J24" i="5" s="1"/>
  <c r="K24" i="5" s="1"/>
  <c r="H25" i="5"/>
  <c r="J25" i="5" s="1"/>
  <c r="K25" i="5" s="1"/>
  <c r="H26" i="5"/>
  <c r="J26" i="5" s="1"/>
  <c r="K26" i="5" s="1"/>
  <c r="H27" i="5"/>
  <c r="J27" i="5" s="1"/>
  <c r="K27" i="5" s="1"/>
  <c r="H28" i="5"/>
  <c r="J28" i="5" s="1"/>
  <c r="K28" i="5" s="1"/>
  <c r="H29" i="5"/>
  <c r="J29" i="5" s="1"/>
  <c r="K29" i="5" s="1"/>
  <c r="H30" i="5"/>
  <c r="J30" i="5" s="1"/>
  <c r="K30" i="5" s="1"/>
  <c r="H31" i="5"/>
  <c r="J31" i="5" s="1"/>
  <c r="K31" i="5" s="1"/>
  <c r="H32" i="5"/>
  <c r="J32" i="5" s="1"/>
  <c r="K32" i="5" s="1"/>
  <c r="H33" i="5"/>
  <c r="J33" i="5" s="1"/>
  <c r="K33" i="5" s="1"/>
  <c r="H34" i="5"/>
  <c r="J34" i="5" s="1"/>
  <c r="K34" i="5" s="1"/>
  <c r="H35" i="5"/>
  <c r="J35" i="5" s="1"/>
  <c r="K35" i="5" s="1"/>
  <c r="H36" i="5"/>
  <c r="J36" i="5" s="1"/>
  <c r="K36" i="5" s="1"/>
  <c r="H37" i="5"/>
  <c r="J37" i="5" s="1"/>
  <c r="K37" i="5" s="1"/>
  <c r="H38" i="5"/>
  <c r="J38" i="5" s="1"/>
  <c r="K38" i="5" s="1"/>
  <c r="H3" i="5"/>
  <c r="J3" i="5" s="1"/>
  <c r="K3" i="5" s="1"/>
  <c r="C9" i="5"/>
  <c r="E9" i="5" s="1"/>
  <c r="F9" i="5" s="1"/>
  <c r="C10" i="5"/>
  <c r="E10" i="5" s="1"/>
  <c r="F10" i="5" s="1"/>
  <c r="C11" i="5"/>
  <c r="E11" i="5" s="1"/>
  <c r="F11" i="5" s="1"/>
  <c r="C12" i="5"/>
  <c r="E12" i="5" s="1"/>
  <c r="F12" i="5" s="1"/>
  <c r="C13" i="5"/>
  <c r="E13" i="5" s="1"/>
  <c r="F13" i="5" s="1"/>
  <c r="C14" i="5"/>
  <c r="E14" i="5" s="1"/>
  <c r="F14" i="5" s="1"/>
  <c r="C15" i="5"/>
  <c r="E15" i="5" s="1"/>
  <c r="F15" i="5" s="1"/>
  <c r="C16" i="5"/>
  <c r="E16" i="5" s="1"/>
  <c r="F16" i="5" s="1"/>
  <c r="C17" i="5"/>
  <c r="E17" i="5" s="1"/>
  <c r="F17" i="5" s="1"/>
  <c r="C18" i="5"/>
  <c r="E18" i="5" s="1"/>
  <c r="F18" i="5" s="1"/>
  <c r="C19" i="5"/>
  <c r="E19" i="5" s="1"/>
  <c r="F19" i="5" s="1"/>
  <c r="C20" i="5"/>
  <c r="E20" i="5" s="1"/>
  <c r="F20" i="5" s="1"/>
  <c r="C21" i="5"/>
  <c r="E21" i="5" s="1"/>
  <c r="F21" i="5" s="1"/>
  <c r="C22" i="5"/>
  <c r="E22" i="5" s="1"/>
  <c r="F22" i="5" s="1"/>
  <c r="C23" i="5"/>
  <c r="E23" i="5" s="1"/>
  <c r="F23" i="5" s="1"/>
  <c r="C24" i="5"/>
  <c r="E24" i="5" s="1"/>
  <c r="F24" i="5" s="1"/>
  <c r="C25" i="5"/>
  <c r="E25" i="5" s="1"/>
  <c r="F25" i="5" s="1"/>
  <c r="C26" i="5"/>
  <c r="E26" i="5" s="1"/>
  <c r="F26" i="5" s="1"/>
  <c r="C27" i="5"/>
  <c r="E27" i="5" s="1"/>
  <c r="F27" i="5" s="1"/>
  <c r="C28" i="5"/>
  <c r="E28" i="5" s="1"/>
  <c r="F28" i="5" s="1"/>
  <c r="C29" i="5"/>
  <c r="E29" i="5" s="1"/>
  <c r="F29" i="5" s="1"/>
  <c r="C30" i="5"/>
  <c r="E30" i="5" s="1"/>
  <c r="F30" i="5" s="1"/>
  <c r="C31" i="5"/>
  <c r="E31" i="5" s="1"/>
  <c r="F31" i="5" s="1"/>
  <c r="C32" i="5"/>
  <c r="E32" i="5" s="1"/>
  <c r="F32" i="5" s="1"/>
  <c r="C33" i="5"/>
  <c r="E33" i="5" s="1"/>
  <c r="F33" i="5" s="1"/>
  <c r="C34" i="5"/>
  <c r="E34" i="5" s="1"/>
  <c r="F34" i="5" s="1"/>
  <c r="C35" i="5"/>
  <c r="E35" i="5" s="1"/>
  <c r="F35" i="5" s="1"/>
  <c r="C36" i="5"/>
  <c r="E36" i="5" s="1"/>
  <c r="F36" i="5" s="1"/>
  <c r="C37" i="5"/>
  <c r="E37" i="5" s="1"/>
  <c r="F37" i="5" s="1"/>
  <c r="C38" i="5"/>
  <c r="E38" i="5" s="1"/>
  <c r="F38" i="5" s="1"/>
  <c r="C8" i="5"/>
  <c r="E8" i="5" s="1"/>
  <c r="F8" i="5" s="1"/>
  <c r="H39" i="5" l="1"/>
  <c r="J39" i="5" s="1"/>
  <c r="K39" i="5" s="1"/>
  <c r="R39" i="5"/>
  <c r="T39" i="5" s="1"/>
  <c r="U39" i="5" s="1"/>
  <c r="C39" i="5"/>
  <c r="E39" i="5" s="1"/>
  <c r="F39" i="5" s="1"/>
  <c r="M39" i="5"/>
  <c r="O39" i="5" s="1"/>
  <c r="P39" i="5" s="1"/>
  <c r="C3" i="5"/>
  <c r="E3" i="5" s="1"/>
  <c r="F3" i="5" s="1"/>
  <c r="C4" i="5"/>
  <c r="E4" i="5" s="1"/>
  <c r="F4" i="5" s="1"/>
  <c r="C5" i="5"/>
  <c r="E5" i="5" s="1"/>
  <c r="F5" i="5" s="1"/>
  <c r="C6" i="5"/>
  <c r="E6" i="5" s="1"/>
  <c r="F6" i="5" s="1"/>
  <c r="C7" i="5"/>
  <c r="E7" i="5" s="1"/>
  <c r="F7" i="5" s="1"/>
  <c r="C40" i="5" l="1"/>
  <c r="E40" i="5" s="1"/>
  <c r="F40" i="5" s="1"/>
  <c r="R40" i="5"/>
  <c r="T40" i="5" s="1"/>
  <c r="U40" i="5" s="1"/>
  <c r="M40" i="5"/>
  <c r="O40" i="5" s="1"/>
  <c r="P40" i="5" s="1"/>
  <c r="H40" i="5"/>
  <c r="J40" i="5" s="1"/>
  <c r="K40" i="5" s="1"/>
  <c r="C41" i="5" l="1"/>
  <c r="E41" i="5" s="1"/>
  <c r="F41" i="5" s="1"/>
  <c r="H41" i="5"/>
  <c r="J41" i="5" s="1"/>
  <c r="K41" i="5" s="1"/>
  <c r="M41" i="5"/>
  <c r="O41" i="5" s="1"/>
  <c r="P41" i="5" s="1"/>
  <c r="R41" i="5"/>
  <c r="T41" i="5" s="1"/>
  <c r="U41" i="5" s="1"/>
  <c r="M42" i="5" l="1"/>
  <c r="O42" i="5" s="1"/>
  <c r="P42" i="5" s="1"/>
  <c r="R42" i="5"/>
  <c r="T42" i="5" s="1"/>
  <c r="U42" i="5" s="1"/>
  <c r="H42" i="5"/>
  <c r="J42" i="5" s="1"/>
  <c r="K42" i="5" s="1"/>
  <c r="C42" i="5"/>
  <c r="E42" i="5" s="1"/>
  <c r="F42" i="5" s="1"/>
  <c r="C43" i="5" l="1"/>
  <c r="E43" i="5" s="1"/>
  <c r="F43" i="5" s="1"/>
  <c r="H43" i="5"/>
  <c r="J43" i="5" s="1"/>
  <c r="K43" i="5" s="1"/>
  <c r="R43" i="5"/>
  <c r="T43" i="5" s="1"/>
  <c r="U43" i="5" s="1"/>
  <c r="M43" i="5"/>
  <c r="O43" i="5" s="1"/>
  <c r="P43" i="5" s="1"/>
  <c r="H44" i="5" l="1"/>
  <c r="J44" i="5" s="1"/>
  <c r="K44" i="5" s="1"/>
  <c r="M44" i="5"/>
  <c r="O44" i="5" s="1"/>
  <c r="P44" i="5" s="1"/>
  <c r="R44" i="5"/>
  <c r="T44" i="5" s="1"/>
  <c r="U44" i="5" s="1"/>
  <c r="C44" i="5"/>
  <c r="E44" i="5" s="1"/>
  <c r="F44" i="5" s="1"/>
  <c r="M45" i="5" l="1"/>
  <c r="O45" i="5" s="1"/>
  <c r="P45" i="5" s="1"/>
  <c r="C45" i="5"/>
  <c r="E45" i="5" s="1"/>
  <c r="F45" i="5" s="1"/>
  <c r="R45" i="5"/>
  <c r="T45" i="5" s="1"/>
  <c r="U45" i="5" s="1"/>
  <c r="H45" i="5"/>
  <c r="J45" i="5" s="1"/>
  <c r="K45" i="5" s="1"/>
  <c r="C46" i="5" l="1"/>
  <c r="E46" i="5" s="1"/>
  <c r="F46" i="5" s="1"/>
  <c r="H46" i="5"/>
  <c r="J46" i="5" s="1"/>
  <c r="K46" i="5" s="1"/>
  <c r="R46" i="5"/>
  <c r="T46" i="5" s="1"/>
  <c r="U46" i="5" s="1"/>
  <c r="M46" i="5"/>
  <c r="O46" i="5" s="1"/>
  <c r="P46" i="5" s="1"/>
  <c r="M47" i="5" l="1"/>
  <c r="O47" i="5" s="1"/>
  <c r="P47" i="5" s="1"/>
  <c r="R47" i="5"/>
  <c r="T47" i="5" s="1"/>
  <c r="U47" i="5" s="1"/>
  <c r="H47" i="5"/>
  <c r="J47" i="5" s="1"/>
  <c r="K47" i="5" s="1"/>
  <c r="C47" i="5"/>
  <c r="E47" i="5" s="1"/>
  <c r="F47" i="5" s="1"/>
  <c r="H48" i="5" l="1"/>
  <c r="J48" i="5" s="1"/>
  <c r="K48" i="5" s="1"/>
  <c r="C48" i="5"/>
  <c r="E48" i="5" s="1"/>
  <c r="F48" i="5" s="1"/>
  <c r="R48" i="5"/>
  <c r="T48" i="5" s="1"/>
  <c r="U48" i="5" s="1"/>
  <c r="M48" i="5"/>
  <c r="O48" i="5" s="1"/>
  <c r="P48" i="5" s="1"/>
  <c r="M49" i="5" l="1"/>
  <c r="O49" i="5" s="1"/>
  <c r="P49" i="5" s="1"/>
  <c r="R49" i="5"/>
  <c r="T49" i="5" s="1"/>
  <c r="U49" i="5" s="1"/>
  <c r="C49" i="5"/>
  <c r="E49" i="5" s="1"/>
  <c r="F49" i="5" s="1"/>
  <c r="H49" i="5"/>
  <c r="J49" i="5" s="1"/>
  <c r="K49" i="5" s="1"/>
  <c r="H50" i="5" l="1"/>
  <c r="J50" i="5" s="1"/>
  <c r="K50" i="5" s="1"/>
  <c r="C50" i="5"/>
  <c r="E50" i="5" s="1"/>
  <c r="F50" i="5" s="1"/>
  <c r="R50" i="5"/>
  <c r="T50" i="5" s="1"/>
  <c r="U50" i="5" s="1"/>
  <c r="M50" i="5"/>
  <c r="O50" i="5" s="1"/>
  <c r="P50" i="5" s="1"/>
  <c r="H3" i="13" l="1" a="1"/>
  <c r="H2" i="2" a="1"/>
  <c r="H2" i="2" l="1"/>
  <c r="H3" i="2" s="1"/>
  <c r="AM2" i="2"/>
  <c r="AM3" i="2" s="1"/>
  <c r="L2" i="2"/>
  <c r="L3" i="2" s="1"/>
  <c r="BI2" i="2"/>
  <c r="BI3" i="2" s="1"/>
  <c r="AZ2" i="2"/>
  <c r="AZ3" i="2" s="1"/>
  <c r="AA2" i="2"/>
  <c r="AA3" i="2" s="1"/>
  <c r="Z2" i="2"/>
  <c r="Z3" i="2" s="1"/>
  <c r="AG2" i="2"/>
  <c r="AG3" i="2" s="1"/>
  <c r="AF2" i="2"/>
  <c r="AF3" i="2" s="1"/>
  <c r="BJ2" i="2"/>
  <c r="BJ3" i="2" s="1"/>
  <c r="BA2" i="2"/>
  <c r="BA3" i="2" s="1"/>
  <c r="AR2" i="2"/>
  <c r="AR3" i="2" s="1"/>
  <c r="S2" i="2"/>
  <c r="S3" i="2" s="1"/>
  <c r="R2" i="2"/>
  <c r="R3" i="2" s="1"/>
  <c r="Y2" i="2"/>
  <c r="Y3" i="2" s="1"/>
  <c r="X2" i="2"/>
  <c r="X3" i="2" s="1"/>
  <c r="BN2" i="2"/>
  <c r="BN3" i="2" s="1"/>
  <c r="BG2" i="2"/>
  <c r="BG3" i="2" s="1"/>
  <c r="AD2" i="2"/>
  <c r="AD3" i="2" s="1"/>
  <c r="O2" i="2"/>
  <c r="O3" i="2" s="1"/>
  <c r="AP2" i="2"/>
  <c r="AP3" i="2" s="1"/>
  <c r="BC2" i="2"/>
  <c r="BC3" i="2" s="1"/>
  <c r="W2" i="2"/>
  <c r="W3" i="2" s="1"/>
  <c r="AL2" i="2"/>
  <c r="AL3" i="2" s="1"/>
  <c r="AX2" i="2"/>
  <c r="AX3" i="2" s="1"/>
  <c r="AQ2" i="2"/>
  <c r="AQ3" i="2" s="1"/>
  <c r="N2" i="2"/>
  <c r="N3" i="2" s="1"/>
  <c r="AO2" i="2"/>
  <c r="AO3" i="2" s="1"/>
  <c r="T2" i="2"/>
  <c r="T3" i="2" s="1"/>
  <c r="BB2" i="2"/>
  <c r="BB3" i="2" s="1"/>
  <c r="AS2" i="2"/>
  <c r="AS3" i="2" s="1"/>
  <c r="AJ2" i="2"/>
  <c r="AJ3" i="2" s="1"/>
  <c r="K2" i="2"/>
  <c r="K3" i="2" s="1"/>
  <c r="J2" i="2"/>
  <c r="J3" i="2" s="1"/>
  <c r="Q2" i="2"/>
  <c r="Q3" i="2" s="1"/>
  <c r="P2" i="2"/>
  <c r="P3" i="2" s="1"/>
  <c r="AT2" i="2"/>
  <c r="AT3" i="2" s="1"/>
  <c r="BH2" i="2"/>
  <c r="BH3" i="2" s="1"/>
  <c r="AB2" i="2"/>
  <c r="AB3" i="2" s="1"/>
  <c r="BF2" i="2"/>
  <c r="BF3" i="2" s="1"/>
  <c r="BK2" i="2"/>
  <c r="BK3" i="2" s="1"/>
  <c r="AY2" i="2"/>
  <c r="AY3" i="2" s="1"/>
  <c r="BE2" i="2"/>
  <c r="BE3" i="2" s="1"/>
  <c r="V2" i="2"/>
  <c r="V3" i="2" s="1"/>
  <c r="AW2" i="2"/>
  <c r="AW3" i="2" s="1"/>
  <c r="BP2" i="2"/>
  <c r="BP3" i="2" s="1"/>
  <c r="AN2" i="2"/>
  <c r="AN3" i="2" s="1"/>
  <c r="AE2" i="2"/>
  <c r="AE3" i="2" s="1"/>
  <c r="AK2" i="2"/>
  <c r="AK3" i="2" s="1"/>
  <c r="BO2" i="2"/>
  <c r="BO3" i="2" s="1"/>
  <c r="I2" i="2"/>
  <c r="I3" i="2" s="1"/>
  <c r="AC2" i="2"/>
  <c r="AC3" i="2" s="1"/>
  <c r="BM2" i="2"/>
  <c r="BM3" i="2" s="1"/>
  <c r="BL2" i="2"/>
  <c r="BL3" i="2" s="1"/>
  <c r="U2" i="2"/>
  <c r="U3" i="2" s="1"/>
  <c r="BD2" i="2"/>
  <c r="BD3" i="2" s="1"/>
  <c r="M2" i="2"/>
  <c r="M3" i="2" s="1"/>
  <c r="AV2" i="2"/>
  <c r="AV3" i="2" s="1"/>
  <c r="AU2" i="2"/>
  <c r="AU3" i="2" s="1"/>
  <c r="AI2" i="2"/>
  <c r="AI3" i="2" s="1"/>
  <c r="AH2" i="2"/>
  <c r="AH3" i="2" s="1"/>
  <c r="BM3" i="13"/>
  <c r="BM4" i="13" s="1"/>
  <c r="AH3" i="13"/>
  <c r="AH4" i="13" s="1"/>
  <c r="BP3" i="13"/>
  <c r="BP4" i="13" s="1"/>
  <c r="AT3" i="13"/>
  <c r="AT4" i="13" s="1"/>
  <c r="BC3" i="13"/>
  <c r="BC4" i="13" s="1"/>
  <c r="M3" i="13"/>
  <c r="M4" i="13" s="1"/>
  <c r="AV3" i="13"/>
  <c r="AV4" i="13" s="1"/>
  <c r="AQ3" i="13"/>
  <c r="AQ4" i="13" s="1"/>
  <c r="AG3" i="13"/>
  <c r="AG4" i="13" s="1"/>
  <c r="AI3" i="13"/>
  <c r="AI4" i="13" s="1"/>
  <c r="U3" i="13"/>
  <c r="U4" i="13" s="1"/>
  <c r="BO3" i="13"/>
  <c r="BO4" i="13" s="1"/>
  <c r="AB3" i="13"/>
  <c r="AB4" i="13" s="1"/>
  <c r="AM3" i="13"/>
  <c r="AM4" i="13" s="1"/>
  <c r="BN3" i="13"/>
  <c r="BN4" i="13" s="1"/>
  <c r="AN3" i="13"/>
  <c r="AN4" i="13" s="1"/>
  <c r="AY3" i="13"/>
  <c r="AY4" i="13" s="1"/>
  <c r="AC3" i="13"/>
  <c r="AC4" i="13" s="1"/>
  <c r="BB3" i="13"/>
  <c r="BB4" i="13" s="1"/>
  <c r="BK3" i="13"/>
  <c r="BK4" i="13" s="1"/>
  <c r="AK3" i="13"/>
  <c r="AK4" i="13" s="1"/>
  <c r="BD3" i="13"/>
  <c r="BD4" i="13" s="1"/>
  <c r="L3" i="13"/>
  <c r="L4" i="13" s="1"/>
  <c r="AO3" i="13"/>
  <c r="AO4" i="13" s="1"/>
  <c r="W3" i="13"/>
  <c r="W4" i="13" s="1"/>
  <c r="V3" i="13"/>
  <c r="V4" i="13" s="1"/>
  <c r="X3" i="13"/>
  <c r="X4" i="13" s="1"/>
  <c r="AF3" i="13"/>
  <c r="AF4" i="13" s="1"/>
  <c r="AR3" i="13"/>
  <c r="AR4" i="13" s="1"/>
  <c r="AZ3" i="13"/>
  <c r="AZ4" i="13" s="1"/>
  <c r="R3" i="13"/>
  <c r="R4" i="13" s="1"/>
  <c r="AS3" i="13"/>
  <c r="AS4" i="13" s="1"/>
  <c r="BJ3" i="13"/>
  <c r="BJ4" i="13" s="1"/>
  <c r="AP3" i="13"/>
  <c r="AP4" i="13" s="1"/>
  <c r="BA3" i="13"/>
  <c r="BA4" i="13" s="1"/>
  <c r="BL3" i="13"/>
  <c r="BL4" i="13" s="1"/>
  <c r="AJ3" i="13"/>
  <c r="AJ4" i="13" s="1"/>
  <c r="AW3" i="13"/>
  <c r="AW4" i="13" s="1"/>
  <c r="N3" i="13"/>
  <c r="N4" i="13" s="1"/>
  <c r="P3" i="13"/>
  <c r="P4" i="13" s="1"/>
  <c r="AE3" i="13"/>
  <c r="AE4" i="13" s="1"/>
  <c r="I3" i="13"/>
  <c r="I4" i="13" s="1"/>
  <c r="AD3" i="13"/>
  <c r="AD4" i="13" s="1"/>
  <c r="AL3" i="13"/>
  <c r="AL4" i="13" s="1"/>
  <c r="S3" i="13"/>
  <c r="S4" i="13" s="1"/>
  <c r="BF3" i="13"/>
  <c r="BF4" i="13" s="1"/>
  <c r="BI3" i="13"/>
  <c r="BI4" i="13" s="1"/>
  <c r="O3" i="13"/>
  <c r="O4" i="13" s="1"/>
  <c r="K3" i="13"/>
  <c r="K4" i="13" s="1"/>
  <c r="H3" i="13"/>
  <c r="H4" i="13" s="1"/>
  <c r="J3" i="13"/>
  <c r="J4" i="13" s="1"/>
  <c r="BH3" i="13"/>
  <c r="BH4" i="13" s="1"/>
  <c r="BE3" i="13"/>
  <c r="BE4" i="13" s="1"/>
  <c r="AA3" i="13"/>
  <c r="AA4" i="13" s="1"/>
  <c r="Z3" i="13"/>
  <c r="Z4" i="13" s="1"/>
  <c r="BG3" i="13"/>
  <c r="BG4" i="13" s="1"/>
  <c r="AX3" i="13"/>
  <c r="AX4" i="13" s="1"/>
  <c r="T3" i="13"/>
  <c r="T4" i="13" s="1"/>
  <c r="Q3" i="13"/>
  <c r="Q4" i="13" s="1"/>
  <c r="AU3" i="13"/>
  <c r="AU4" i="13" s="1"/>
  <c r="Y3" i="13"/>
  <c r="Y4"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2" authorId="0" shapeId="0" xr:uid="{00000000-0006-0000-0400-000001000000}">
      <text>
        <r>
          <rPr>
            <b/>
            <sz val="9"/>
            <color indexed="81"/>
            <rFont val="Tahoma"/>
            <family val="2"/>
          </rPr>
          <t>Author:</t>
        </r>
        <r>
          <rPr>
            <sz val="9"/>
            <color indexed="81"/>
            <rFont val="Tahoma"/>
            <family val="2"/>
          </rPr>
          <t xml:space="preserve">
https://www.engineeringtoolbox.com/fuels-higher-calorific-values-d_169.html</t>
        </r>
      </text>
    </comment>
  </commentList>
</comments>
</file>

<file path=xl/sharedStrings.xml><?xml version="1.0" encoding="utf-8"?>
<sst xmlns="http://schemas.openxmlformats.org/spreadsheetml/2006/main" count="384" uniqueCount="83">
  <si>
    <t>Country</t>
  </si>
  <si>
    <t>Machine</t>
  </si>
  <si>
    <t>Eu.product</t>
  </si>
  <si>
    <t>Quantity</t>
  </si>
  <si>
    <t>Energy.type</t>
  </si>
  <si>
    <t>Last.stage</t>
  </si>
  <si>
    <t>Method</t>
  </si>
  <si>
    <t>Year</t>
  </si>
  <si>
    <t>Source/Method</t>
  </si>
  <si>
    <t>TANKERS</t>
  </si>
  <si>
    <t>BULK CARRIERS</t>
  </si>
  <si>
    <t>CONTAINER SHIPS</t>
  </si>
  <si>
    <t>year built</t>
  </si>
  <si>
    <t>average EIV as a percentage of the EEDI reference line</t>
  </si>
  <si>
    <t>https://cedelft.eu/en/publications/1761/historical-trends-in-ship-design-efficiency</t>
  </si>
  <si>
    <t>Faber &amp; Hoen (2015) - Historical trends in ship design efficiency</t>
  </si>
  <si>
    <t>IMO (2009) - Second IMO GHG Study</t>
  </si>
  <si>
    <t>Figure 5-1</t>
  </si>
  <si>
    <t>Carbon intensity [gCO2/ton-nm]</t>
  </si>
  <si>
    <t>Gen Cargo</t>
  </si>
  <si>
    <t>Container</t>
  </si>
  <si>
    <t>Bulk</t>
  </si>
  <si>
    <t>Tanker</t>
  </si>
  <si>
    <t>Vessel Type</t>
  </si>
  <si>
    <t>General cargo</t>
  </si>
  <si>
    <t>Carbon intensity [gCO2 ton-nm]</t>
  </si>
  <si>
    <t>IMO (2009)</t>
  </si>
  <si>
    <t>IMO (2021)</t>
  </si>
  <si>
    <t>Fuel</t>
  </si>
  <si>
    <t>HFO</t>
  </si>
  <si>
    <t>LNG</t>
  </si>
  <si>
    <t>MDO</t>
  </si>
  <si>
    <t>METHANOL</t>
  </si>
  <si>
    <t>Consumption [million tonnes]</t>
  </si>
  <si>
    <t>Emission factor [g CO2/g]</t>
  </si>
  <si>
    <t>Consumption [-]</t>
  </si>
  <si>
    <t>Ene</t>
  </si>
  <si>
    <t>Specific energy [MJ/g]</t>
  </si>
  <si>
    <t>Weighted Emission factor [g CO2/MJ]</t>
  </si>
  <si>
    <t>Total [g CO2/MJ]</t>
  </si>
  <si>
    <t>Energy Efficiency [-]</t>
  </si>
  <si>
    <t>Linear interpolation</t>
  </si>
  <si>
    <t>Linear extrapolation</t>
  </si>
  <si>
    <t>Tanker/Bulk</t>
  </si>
  <si>
    <t>RoPax</t>
  </si>
  <si>
    <t>Efficiency to propulsion [-]</t>
  </si>
  <si>
    <t>Speed [knots]</t>
  </si>
  <si>
    <t>Inverse Indexed Value (2009)</t>
  </si>
  <si>
    <t>WMB</t>
  </si>
  <si>
    <t>Date: 29/07/2021</t>
  </si>
  <si>
    <t>E</t>
  </si>
  <si>
    <t>Final</t>
  </si>
  <si>
    <t>PCM</t>
  </si>
  <si>
    <t>General cargo ships</t>
  </si>
  <si>
    <t>eta.fu</t>
  </si>
  <si>
    <t>@article{buhaug2009second,</t>
  </si>
  <si>
    <t xml:space="preserve">  title={Second imo ghg study 2009},</t>
  </si>
  <si>
    <t xml:space="preserve">  author={Buhaug, {\O}yvind and Corbett,  JJ and Endresen, {\O} and Eyring, V and Faber, Jasper and Hanayama, Shinichi and Lee, David S and Lee, Donchool and Lindstad, H{\aa}kon and Markowska, Agnieszka Z and others},</t>
  </si>
  <si>
    <t xml:space="preserve">  year={2009},</t>
  </si>
  <si>
    <t xml:space="preserve">  publisher={International Maritime Organization (IMO)}</t>
  </si>
  <si>
    <t>}</t>
  </si>
  <si>
    <t>@article{imo2021,</t>
  </si>
  <si>
    <t xml:space="preserve">  title={Fourth IMO Greenhouse Gas Study},</t>
  </si>
  <si>
    <t xml:space="preserve">  author={Jasper Faber and Shinichi Hanayama and Shuang Zhang and Paula Pereda and Bryan Comer and Elena Hauerhof and Wendela Schim van der Loeff  and Tristan Smith and Yan Zhang and Hiroyuko Kosaka and Masaki Adachi and Jean-Marc Bonello and Connor Galbraith and Ziheng Gong and Koichi Hirata and David Hummels and Anne Kleijn and David S. Lee and Yiming Liu and Andrea Lucchesi and Xiaoli Mao and Eiichi Muraoka and Liudmila Osipova and Haoqi Qian and Dan Rutherford and Santiago Suárez de la Fuente and Haichao Yuan and Camilo Velandia Perico and Libo Wu and Deping Sun and Dong-Hoon Yoo and Hui Xing},</t>
  </si>
  <si>
    <t xml:space="preserve">  year={2021},</t>
  </si>
  <si>
    <t>phi.u</t>
  </si>
  <si>
    <t>WLD</t>
  </si>
  <si>
    <t>MP</t>
  </si>
  <si>
    <t>PB comments</t>
  </si>
  <si>
    <t>heading up to 50% is approaching the max diesel engine BTE limit</t>
  </si>
  <si>
    <t>This may mean that cargo, bulk carrier, container and tankers collapse to one machine</t>
  </si>
  <si>
    <t>engine efficiency - use the time-series for Wartsila for large diesel engines. They are one of the largest marine diesel engine manufacturers in the world, and the ships are international</t>
  </si>
  <si>
    <t>post engine efficiency: Shi 2010 estimates 61.5% post engine efficiency (i.e. 38.5% post-engine losses). IMO2009 graphic has 28/43 = 65% post-engine efficiency</t>
  </si>
  <si>
    <t>I prefer the domestic boat method of Wartsila engine efficiency x propulsion efficiency. I propose we roll out to the 4 x large ships too: cargo, bulk carrier, container and tankers</t>
  </si>
  <si>
    <t>decision for v1 database</t>
  </si>
  <si>
    <t>2008 value looks odd from the 2021 study. its hard to see how the overall global fleet improves 50% over 4 years 2008-2012. I suggest we take out and smooth 1995-2012</t>
  </si>
  <si>
    <t>we keep with the CO2/t-nm approach. We can review for v2</t>
  </si>
  <si>
    <t>how did you decide which year = 2009 to index to 28% efficiency? The 28% seems to relate to average speed / knots, is that vlaue in 2009?</t>
  </si>
  <si>
    <t>it means that efficiencies 1960-1990 are probably a bit low (versus engine efficiency - losses approach)</t>
  </si>
  <si>
    <t>it means that efficiencies 2010-2020 are probably a bit hjgh (versus engine efficiency - losses approach)</t>
  </si>
  <si>
    <t>WMBK</t>
  </si>
  <si>
    <t>WRLD</t>
  </si>
  <si>
    <t>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</si>
</sst>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sz val="12"/>
      <name val="Arial"/>
      <family val="2"/>
    </font>
    <font>
      <b/>
      <sz val="12"/>
      <color rgb="FF0070C0"/>
      <name val="Arial"/>
      <family val="2"/>
    </font>
    <font>
      <b/>
      <sz val="11"/>
      <name val="Calibri"/>
      <family val="2"/>
      <scheme val="minor"/>
    </font>
    <font>
      <sz val="12"/>
      <color theme="1"/>
      <name val="Calibri"/>
      <family val="2"/>
      <scheme val="minor"/>
    </font>
    <font>
      <b/>
      <sz val="12"/>
      <color theme="1"/>
      <name val="Calibri"/>
      <family val="2"/>
      <scheme val="minor"/>
    </font>
    <font>
      <sz val="12"/>
      <color rgb="FFFF0000"/>
      <name val="Calibri"/>
      <family val="2"/>
      <scheme val="minor"/>
    </font>
    <font>
      <u/>
      <sz val="11"/>
      <color theme="10"/>
      <name val="Calibri"/>
      <family val="2"/>
      <scheme val="minor"/>
    </font>
    <font>
      <sz val="10"/>
      <color rgb="FF000000"/>
      <name val="Arial Unicode MS"/>
      <family val="2"/>
    </font>
    <font>
      <b/>
      <sz val="11"/>
      <color theme="1"/>
      <name val="Calibri"/>
      <family val="2"/>
      <scheme val="minor"/>
    </font>
    <font>
      <sz val="11"/>
      <name val="Calibri"/>
      <family val="2"/>
    </font>
    <font>
      <sz val="11"/>
      <color theme="1"/>
      <name val="Calibri"/>
      <family val="2"/>
      <scheme val="minor"/>
    </font>
    <font>
      <sz val="9"/>
      <color indexed="81"/>
      <name val="Tahoma"/>
      <family val="2"/>
    </font>
    <font>
      <b/>
      <sz val="9"/>
      <color indexed="81"/>
      <name val="Tahoma"/>
      <family val="2"/>
    </font>
    <font>
      <sz val="11"/>
      <color rgb="FFFF0000"/>
      <name val="Calibri"/>
      <family val="2"/>
      <scheme val="minor"/>
    </font>
    <font>
      <strike/>
      <sz val="11"/>
      <color rgb="FFFF0000"/>
      <name val="Calibri"/>
      <family val="2"/>
      <scheme val="minor"/>
    </font>
  </fonts>
  <fills count="8">
    <fill>
      <patternFill patternType="none"/>
    </fill>
    <fill>
      <patternFill patternType="gray125"/>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92D050"/>
        <bgColor indexed="64"/>
      </patternFill>
    </fill>
    <fill>
      <patternFill patternType="solid">
        <fgColor theme="0"/>
        <bgColor indexed="64"/>
      </patternFill>
    </fill>
  </fills>
  <borders count="2">
    <border>
      <left/>
      <right/>
      <top/>
      <bottom/>
      <diagonal/>
    </border>
    <border>
      <left/>
      <right/>
      <top/>
      <bottom style="thin">
        <color auto="1"/>
      </bottom>
      <diagonal/>
    </border>
  </borders>
  <cellStyleXfs count="6">
    <xf numFmtId="0" fontId="0" fillId="0" borderId="0"/>
    <xf numFmtId="0" fontId="1" fillId="0" borderId="0"/>
    <xf numFmtId="0" fontId="4" fillId="0" borderId="0"/>
    <xf numFmtId="0" fontId="7" fillId="0" borderId="0" applyNumberFormat="0" applyFill="0" applyBorder="0" applyAlignment="0" applyProtection="0"/>
    <xf numFmtId="0" fontId="10" fillId="0" borderId="0"/>
    <xf numFmtId="0" fontId="11" fillId="0" borderId="0"/>
  </cellStyleXfs>
  <cellXfs count="46">
    <xf numFmtId="0" fontId="0" fillId="0" borderId="0" xfId="0"/>
    <xf numFmtId="0" fontId="2" fillId="0" borderId="0" xfId="1" applyFont="1"/>
    <xf numFmtId="0" fontId="1" fillId="0" borderId="0" xfId="1"/>
    <xf numFmtId="0" fontId="3" fillId="0" borderId="1" xfId="1" applyFont="1" applyBorder="1" applyAlignment="1">
      <alignment horizontal="center"/>
    </xf>
    <xf numFmtId="0" fontId="0" fillId="0" borderId="0" xfId="0" applyAlignment="1">
      <alignment horizontal="center"/>
    </xf>
    <xf numFmtId="10" fontId="0" fillId="0" borderId="0" xfId="0" applyNumberFormat="1" applyAlignment="1">
      <alignment horizontal="center"/>
    </xf>
    <xf numFmtId="0" fontId="4" fillId="0" borderId="0" xfId="2" applyAlignment="1">
      <alignment horizontal="center"/>
    </xf>
    <xf numFmtId="0" fontId="5" fillId="2" borderId="0" xfId="2" applyFont="1" applyFill="1" applyAlignment="1">
      <alignment horizontal="left"/>
    </xf>
    <xf numFmtId="0" fontId="4" fillId="2" borderId="0" xfId="2" applyFill="1" applyAlignment="1">
      <alignment horizontal="center"/>
    </xf>
    <xf numFmtId="0" fontId="5" fillId="3" borderId="0" xfId="2" applyFont="1" applyFill="1" applyAlignment="1">
      <alignment horizontal="left"/>
    </xf>
    <xf numFmtId="0" fontId="4" fillId="3" borderId="0" xfId="2" applyFill="1" applyAlignment="1">
      <alignment horizontal="center"/>
    </xf>
    <xf numFmtId="0" fontId="5" fillId="4" borderId="0" xfId="2" applyFont="1" applyFill="1" applyAlignment="1">
      <alignment horizontal="left"/>
    </xf>
    <xf numFmtId="0" fontId="4" fillId="4" borderId="0" xfId="2" applyFill="1" applyAlignment="1">
      <alignment horizontal="center"/>
    </xf>
    <xf numFmtId="0" fontId="5" fillId="5" borderId="0" xfId="2" applyFont="1" applyFill="1" applyAlignment="1">
      <alignment horizontal="left"/>
    </xf>
    <xf numFmtId="0" fontId="4" fillId="5" borderId="0" xfId="2" applyFill="1" applyAlignment="1">
      <alignment horizontal="center"/>
    </xf>
    <xf numFmtId="0" fontId="5" fillId="0" borderId="1" xfId="2" applyFont="1" applyBorder="1" applyAlignment="1">
      <alignment horizontal="center"/>
    </xf>
    <xf numFmtId="10" fontId="4" fillId="0" borderId="0" xfId="2" applyNumberFormat="1" applyAlignment="1">
      <alignment horizontal="center"/>
    </xf>
    <xf numFmtId="0" fontId="6" fillId="0" borderId="0" xfId="2" applyFont="1" applyAlignment="1">
      <alignment horizontal="center"/>
    </xf>
    <xf numFmtId="0" fontId="7" fillId="0" borderId="0" xfId="3"/>
    <xf numFmtId="0" fontId="9" fillId="0" borderId="0" xfId="0" applyFont="1" applyAlignment="1">
      <alignment horizontal="center"/>
    </xf>
    <xf numFmtId="0" fontId="8" fillId="0" borderId="0" xfId="0" applyFont="1" applyAlignment="1">
      <alignment horizontal="center" vertical="center"/>
    </xf>
    <xf numFmtId="0" fontId="9" fillId="6" borderId="0" xfId="0" applyFont="1" applyFill="1"/>
    <xf numFmtId="0" fontId="0" fillId="6" borderId="0" xfId="0" applyFill="1"/>
    <xf numFmtId="2" fontId="0" fillId="0" borderId="0" xfId="0" applyNumberFormat="1" applyAlignment="1">
      <alignment horizontal="center"/>
    </xf>
    <xf numFmtId="0" fontId="0" fillId="0" borderId="0" xfId="0" applyAlignment="1">
      <alignment horizontal="center"/>
    </xf>
    <xf numFmtId="0" fontId="9" fillId="0" borderId="0" xfId="0" applyFont="1" applyAlignment="1">
      <alignment horizontal="center"/>
    </xf>
    <xf numFmtId="2" fontId="4" fillId="0" borderId="0" xfId="2" applyNumberFormat="1" applyAlignment="1">
      <alignment horizontal="center"/>
    </xf>
    <xf numFmtId="2" fontId="6" fillId="0" borderId="0" xfId="2" applyNumberFormat="1" applyFont="1" applyAlignment="1">
      <alignment horizontal="center"/>
    </xf>
    <xf numFmtId="0" fontId="3" fillId="0" borderId="0" xfId="0" applyFont="1" applyAlignment="1">
      <alignment horizontal="center"/>
    </xf>
    <xf numFmtId="0" fontId="9" fillId="0" borderId="0" xfId="0" applyFont="1"/>
    <xf numFmtId="0" fontId="9" fillId="0" borderId="0" xfId="0" applyFont="1" applyAlignment="1"/>
    <xf numFmtId="1" fontId="0" fillId="0" borderId="0" xfId="0" applyNumberFormat="1" applyAlignment="1">
      <alignment horizontal="center"/>
    </xf>
    <xf numFmtId="0" fontId="11" fillId="7" borderId="0" xfId="5" applyFill="1"/>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14" fillId="0" borderId="0" xfId="0" applyFont="1" applyAlignment="1">
      <alignment horizontal="left"/>
    </xf>
    <xf numFmtId="0" fontId="15" fillId="0" borderId="0" xfId="0" applyFont="1" applyAlignment="1">
      <alignment horizontal="right"/>
    </xf>
    <xf numFmtId="0" fontId="15" fillId="0" borderId="0" xfId="0" applyFont="1" applyAlignment="1">
      <alignment horizontal="left"/>
    </xf>
    <xf numFmtId="0" fontId="0" fillId="0" borderId="0" xfId="0" applyAlignment="1">
      <alignment horizontal="center"/>
    </xf>
    <xf numFmtId="0" fontId="14" fillId="0" borderId="0" xfId="0" applyFont="1" applyAlignment="1">
      <alignment horizontal="center"/>
    </xf>
    <xf numFmtId="0" fontId="0" fillId="0" borderId="0" xfId="0" applyAlignment="1">
      <alignment horizontal="left"/>
    </xf>
    <xf numFmtId="0" fontId="14" fillId="0" borderId="0" xfId="0" applyFont="1" applyAlignment="1">
      <alignment horizontal="right"/>
    </xf>
    <xf numFmtId="2" fontId="0" fillId="0" borderId="0" xfId="0" applyNumberFormat="1" applyAlignment="1">
      <alignment horizontal="center" vertical="center"/>
    </xf>
    <xf numFmtId="0" fontId="9" fillId="0" borderId="0" xfId="0" applyFont="1" applyAlignment="1">
      <alignment horizontal="center"/>
    </xf>
    <xf numFmtId="0" fontId="0" fillId="0" borderId="0" xfId="0" applyAlignment="1">
      <alignment horizontal="center"/>
    </xf>
  </cellXfs>
  <cellStyles count="6">
    <cellStyle name="Hyperlink" xfId="3" builtinId="8"/>
    <cellStyle name="Normal" xfId="0" builtinId="0"/>
    <cellStyle name="Normal 2" xfId="2" xr:uid="{00000000-0005-0000-0000-000002000000}"/>
    <cellStyle name="Normal 2 2 3" xfId="1" xr:uid="{00000000-0005-0000-0000-000003000000}"/>
    <cellStyle name="Normal 3" xfId="4" xr:uid="{00000000-0005-0000-0000-000004000000}"/>
    <cellStyle name="Normal 5 2"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'PB COMMENTS'!$H$4:$BP$4</c:f>
              <c:numCache>
                <c:formatCode>0.00%</c:formatCode>
                <c:ptCount val="61"/>
                <c:pt idx="0">
                  <c:v>0.15723414076782449</c:v>
                </c:pt>
                <c:pt idx="1">
                  <c:v>0.15666133879781419</c:v>
                </c:pt>
                <c:pt idx="2">
                  <c:v>0.15609269509981852</c:v>
                </c:pt>
                <c:pt idx="3">
                  <c:v>0.15580991847826087</c:v>
                </c:pt>
                <c:pt idx="4">
                  <c:v>0.1552474277978339</c:v>
                </c:pt>
                <c:pt idx="5">
                  <c:v>0.15752211538461541</c:v>
                </c:pt>
                <c:pt idx="6">
                  <c:v>0.15986445167286245</c:v>
                </c:pt>
                <c:pt idx="7">
                  <c:v>0.16227750000000002</c:v>
                </c:pt>
                <c:pt idx="8">
                  <c:v>0.16508075815738965</c:v>
                </c:pt>
                <c:pt idx="9">
                  <c:v>0.16765511695906432</c:v>
                </c:pt>
                <c:pt idx="10">
                  <c:v>0.17031103960396041</c:v>
                </c:pt>
                <c:pt idx="11">
                  <c:v>0.17305246478873237</c:v>
                </c:pt>
                <c:pt idx="12">
                  <c:v>0.17624400614754099</c:v>
                </c:pt>
                <c:pt idx="13">
                  <c:v>0.17918140625000001</c:v>
                </c:pt>
                <c:pt idx="14">
                  <c:v>0.18221837923728817</c:v>
                </c:pt>
                <c:pt idx="15">
                  <c:v>0.1857604211663067</c:v>
                </c:pt>
                <c:pt idx="16">
                  <c:v>0.1890265384615385</c:v>
                </c:pt>
                <c:pt idx="17">
                  <c:v>0.19240956375838925</c:v>
                </c:pt>
                <c:pt idx="18">
                  <c:v>0.19636318493150687</c:v>
                </c:pt>
                <c:pt idx="19">
                  <c:v>0.2000164534883721</c:v>
                </c:pt>
                <c:pt idx="20">
                  <c:v>0.20380823459715641</c:v>
                </c:pt>
                <c:pt idx="21">
                  <c:v>0.20526748210023868</c:v>
                </c:pt>
                <c:pt idx="22">
                  <c:v>0.20674777644230771</c:v>
                </c:pt>
                <c:pt idx="23">
                  <c:v>0.20824957627118645</c:v>
                </c:pt>
                <c:pt idx="24">
                  <c:v>0.20977335365853658</c:v>
                </c:pt>
                <c:pt idx="25">
                  <c:v>0.21131959459459462</c:v>
                </c:pt>
                <c:pt idx="26">
                  <c:v>0.21288879950495046</c:v>
                </c:pt>
                <c:pt idx="27">
                  <c:v>0.21131959459459462</c:v>
                </c:pt>
                <c:pt idx="28">
                  <c:v>0.20977335365853658</c:v>
                </c:pt>
                <c:pt idx="29">
                  <c:v>0.20774655797101449</c:v>
                </c:pt>
                <c:pt idx="30">
                  <c:v>0.20625197841726622</c:v>
                </c:pt>
                <c:pt idx="31">
                  <c:v>0.20477875000000001</c:v>
                </c:pt>
                <c:pt idx="32">
                  <c:v>0.20284687500000001</c:v>
                </c:pt>
                <c:pt idx="33">
                  <c:v>0.20142172131147545</c:v>
                </c:pt>
                <c:pt idx="34">
                  <c:v>0.2000164534883721</c:v>
                </c:pt>
                <c:pt idx="35">
                  <c:v>0.19817298387096774</c:v>
                </c:pt>
                <c:pt idx="36">
                  <c:v>0.20213909478784373</c:v>
                </c:pt>
                <c:pt idx="37">
                  <c:v>0.20626719828063314</c:v>
                </c:pt>
                <c:pt idx="38">
                  <c:v>0.21056742594022487</c:v>
                </c:pt>
                <c:pt idx="39">
                  <c:v>0.21505077223418986</c:v>
                </c:pt>
                <c:pt idx="40">
                  <c:v>0.21972918836592314</c:v>
                </c:pt>
                <c:pt idx="41">
                  <c:v>0.22461568865763989</c:v>
                </c:pt>
                <c:pt idx="42">
                  <c:v>0.22972447145117211</c:v>
                </c:pt>
                <c:pt idx="43">
                  <c:v>0.23507105689176683</c:v>
                </c:pt>
                <c:pt idx="44">
                  <c:v>0.24067244441096064</c:v>
                </c:pt>
                <c:pt idx="45">
                  <c:v>0.24654729327453137</c:v>
                </c:pt>
                <c:pt idx="46">
                  <c:v>0.25271613023529138</c:v>
                </c:pt>
                <c:pt idx="47">
                  <c:v>0.25920158915986641</c:v>
                </c:pt>
                <c:pt idx="48">
                  <c:v>0.26602868852459016</c:v>
                </c:pt>
                <c:pt idx="49">
                  <c:v>0.28100000000000003</c:v>
                </c:pt>
                <c:pt idx="50">
                  <c:v>0.29775688073394496</c:v>
                </c:pt>
                <c:pt idx="51">
                  <c:v>0.31663902439024394</c:v>
                </c:pt>
                <c:pt idx="52">
                  <c:v>0.33807812499999995</c:v>
                </c:pt>
                <c:pt idx="53">
                  <c:v>0.34375329736211035</c:v>
                </c:pt>
                <c:pt idx="54">
                  <c:v>0.35004914529914533</c:v>
                </c:pt>
                <c:pt idx="55">
                  <c:v>0.33927840236686391</c:v>
                </c:pt>
                <c:pt idx="56">
                  <c:v>0.33452771295215872</c:v>
                </c:pt>
                <c:pt idx="57">
                  <c:v>0.35191110883797055</c:v>
                </c:pt>
                <c:pt idx="58">
                  <c:v>0.36428240152477764</c:v>
                </c:pt>
                <c:pt idx="59">
                  <c:v>0.35702397260273927</c:v>
                </c:pt>
                <c:pt idx="60">
                  <c:v>0.35996443999342298</c:v>
                </c:pt>
              </c:numCache>
            </c:numRef>
          </c:val>
          <c:smooth val="0"/>
          <c:extLst>
            <c:ext xmlns:c16="http://schemas.microsoft.com/office/drawing/2014/chart" uri="{C3380CC4-5D6E-409C-BE32-E72D297353CC}">
              <c16:uniqueId val="{00000000-1DD4-4D4A-A468-E19AC8B3A819}"/>
            </c:ext>
          </c:extLst>
        </c:ser>
        <c:dLbls>
          <c:showLegendKey val="0"/>
          <c:showVal val="0"/>
          <c:showCatName val="0"/>
          <c:showSerName val="0"/>
          <c:showPercent val="0"/>
          <c:showBubbleSize val="0"/>
        </c:dLbls>
        <c:smooth val="0"/>
        <c:axId val="610241856"/>
        <c:axId val="610249072"/>
      </c:lineChart>
      <c:catAx>
        <c:axId val="6102418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49072"/>
        <c:crosses val="autoZero"/>
        <c:auto val="1"/>
        <c:lblAlgn val="ctr"/>
        <c:lblOffset val="100"/>
        <c:noMultiLvlLbl val="0"/>
      </c:catAx>
      <c:valAx>
        <c:axId val="610249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41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Faber_2014!$B$5:$B$60</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xVal>
          <c:yVal>
            <c:numRef>
              <c:f>Faber_2014!$C$5:$C$60</c:f>
              <c:numCache>
                <c:formatCode>General</c:formatCode>
                <c:ptCount val="56"/>
                <c:pt idx="0">
                  <c:v>8.6005776619966043E-2</c:v>
                </c:pt>
                <c:pt idx="1">
                  <c:v>9.0384806672636625E-2</c:v>
                </c:pt>
                <c:pt idx="2">
                  <c:v>8.507509260733935E-2</c:v>
                </c:pt>
                <c:pt idx="3">
                  <c:v>0.14784509094599035</c:v>
                </c:pt>
                <c:pt idx="4">
                  <c:v>0.1506633269734243</c:v>
                </c:pt>
                <c:pt idx="5">
                  <c:v>0.11490124632377428</c:v>
                </c:pt>
                <c:pt idx="6">
                  <c:v>9.2372540476789569E-2</c:v>
                </c:pt>
                <c:pt idx="7">
                  <c:v>3.2201831380162756E-2</c:v>
                </c:pt>
                <c:pt idx="8">
                  <c:v>2.7082592429711935E-2</c:v>
                </c:pt>
                <c:pt idx="9">
                  <c:v>2.2875523697106225E-2</c:v>
                </c:pt>
                <c:pt idx="10">
                  <c:v>4.3556837908272937E-2</c:v>
                </c:pt>
                <c:pt idx="11">
                  <c:v>3.4117052363986274E-2</c:v>
                </c:pt>
                <c:pt idx="12">
                  <c:v>5.7540189663727079E-2</c:v>
                </c:pt>
                <c:pt idx="13">
                  <c:v>7.6791963200625632E-2</c:v>
                </c:pt>
                <c:pt idx="14">
                  <c:v>8.3940508444634368E-2</c:v>
                </c:pt>
                <c:pt idx="15">
                  <c:v>0.1078991125477812</c:v>
                </c:pt>
                <c:pt idx="16">
                  <c:v>0.12517701748487817</c:v>
                </c:pt>
                <c:pt idx="17">
                  <c:v>0.13669356307661756</c:v>
                </c:pt>
                <c:pt idx="18">
                  <c:v>0.107635267703671</c:v>
                </c:pt>
                <c:pt idx="19">
                  <c:v>6.6305183664861184E-2</c:v>
                </c:pt>
                <c:pt idx="20">
                  <c:v>4.2678852588555638E-2</c:v>
                </c:pt>
                <c:pt idx="21">
                  <c:v>1.3462525310297711E-2</c:v>
                </c:pt>
                <c:pt idx="22">
                  <c:v>3.6752214792700758E-2</c:v>
                </c:pt>
                <c:pt idx="23">
                  <c:v>1.1189139036375455E-2</c:v>
                </c:pt>
                <c:pt idx="24">
                  <c:v>-6.0668174628055703E-3</c:v>
                </c:pt>
                <c:pt idx="25">
                  <c:v>-7.2805296368097933E-2</c:v>
                </c:pt>
                <c:pt idx="26">
                  <c:v>-5.318393647051757E-2</c:v>
                </c:pt>
                <c:pt idx="27">
                  <c:v>-6.5569203972333887E-2</c:v>
                </c:pt>
                <c:pt idx="28">
                  <c:v>-8.0371178782349825E-2</c:v>
                </c:pt>
                <c:pt idx="29">
                  <c:v>-5.6333713352885624E-2</c:v>
                </c:pt>
                <c:pt idx="30">
                  <c:v>-9.5208112714361262E-2</c:v>
                </c:pt>
                <c:pt idx="31">
                  <c:v>-4.4887759966889124E-2</c:v>
                </c:pt>
                <c:pt idx="32">
                  <c:v>-4.460367637911878E-2</c:v>
                </c:pt>
                <c:pt idx="33">
                  <c:v>3.6969432640993703E-3</c:v>
                </c:pt>
                <c:pt idx="34">
                  <c:v>-4.777724462581831E-2</c:v>
                </c:pt>
                <c:pt idx="35">
                  <c:v>-3.7201703671542803E-2</c:v>
                </c:pt>
                <c:pt idx="36">
                  <c:v>-3.7062960613076838E-2</c:v>
                </c:pt>
                <c:pt idx="37">
                  <c:v>1.3064801111105639E-2</c:v>
                </c:pt>
                <c:pt idx="38">
                  <c:v>1.3331530439308251E-2</c:v>
                </c:pt>
                <c:pt idx="39">
                  <c:v>9.7679512937618972E-3</c:v>
                </c:pt>
                <c:pt idx="40">
                  <c:v>1.2244180659729017E-2</c:v>
                </c:pt>
                <c:pt idx="41">
                  <c:v>3.9525885086886141E-2</c:v>
                </c:pt>
                <c:pt idx="42">
                  <c:v>2.0904686169554005E-2</c:v>
                </c:pt>
                <c:pt idx="43">
                  <c:v>1.8366979602956784E-2</c:v>
                </c:pt>
                <c:pt idx="44">
                  <c:v>1.0229097251787219E-2</c:v>
                </c:pt>
                <c:pt idx="45">
                  <c:v>2.3523472079922982E-2</c:v>
                </c:pt>
                <c:pt idx="46">
                  <c:v>3.1363489216821951E-2</c:v>
                </c:pt>
                <c:pt idx="47">
                  <c:v>2.2749778042053994E-2</c:v>
                </c:pt>
                <c:pt idx="48">
                  <c:v>2.8419814122170456E-2</c:v>
                </c:pt>
                <c:pt idx="49">
                  <c:v>2.332621284166184E-2</c:v>
                </c:pt>
                <c:pt idx="50">
                  <c:v>1.3652817410807674E-2</c:v>
                </c:pt>
                <c:pt idx="51">
                  <c:v>1.1610322725814968E-2</c:v>
                </c:pt>
                <c:pt idx="52">
                  <c:v>-6.4278016968298904E-4</c:v>
                </c:pt>
                <c:pt idx="53">
                  <c:v>-1.158061538815279E-2</c:v>
                </c:pt>
                <c:pt idx="54">
                  <c:v>-0.1026062468468386</c:v>
                </c:pt>
                <c:pt idx="55">
                  <c:v>-8.8076412070568516E-2</c:v>
                </c:pt>
              </c:numCache>
            </c:numRef>
          </c:yVal>
          <c:smooth val="0"/>
          <c:extLst>
            <c:ext xmlns:c16="http://schemas.microsoft.com/office/drawing/2014/chart" uri="{C3380CC4-5D6E-409C-BE32-E72D297353CC}">
              <c16:uniqueId val="{00000000-35B1-4ABA-8B86-3B205B002F6B}"/>
            </c:ext>
          </c:extLst>
        </c:ser>
        <c:dLbls>
          <c:showLegendKey val="0"/>
          <c:showVal val="0"/>
          <c:showCatName val="0"/>
          <c:showSerName val="0"/>
          <c:showPercent val="0"/>
          <c:showBubbleSize val="0"/>
        </c:dLbls>
        <c:axId val="740980096"/>
        <c:axId val="740973864"/>
      </c:scatterChart>
      <c:valAx>
        <c:axId val="740980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973864"/>
        <c:crosses val="autoZero"/>
        <c:crossBetween val="midCat"/>
      </c:valAx>
      <c:valAx>
        <c:axId val="740973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980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59532</xdr:colOff>
      <xdr:row>22</xdr:row>
      <xdr:rowOff>35719</xdr:rowOff>
    </xdr:from>
    <xdr:to>
      <xdr:col>8</xdr:col>
      <xdr:colOff>119063</xdr:colOff>
      <xdr:row>36</xdr:row>
      <xdr:rowOff>111919</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473869</xdr:colOff>
      <xdr:row>14</xdr:row>
      <xdr:rowOff>11906</xdr:rowOff>
    </xdr:from>
    <xdr:to>
      <xdr:col>18</xdr:col>
      <xdr:colOff>387545</xdr:colOff>
      <xdr:row>20</xdr:row>
      <xdr:rowOff>87954</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5331619" y="2678906"/>
          <a:ext cx="4771426" cy="1219048"/>
        </a:xfrm>
        <a:prstGeom prst="rect">
          <a:avLst/>
        </a:prstGeom>
      </xdr:spPr>
    </xdr:pic>
    <xdr:clientData/>
  </xdr:twoCellAnchor>
  <xdr:twoCellAnchor editAs="oneCell">
    <xdr:from>
      <xdr:col>10</xdr:col>
      <xdr:colOff>464343</xdr:colOff>
      <xdr:row>0</xdr:row>
      <xdr:rowOff>0</xdr:rowOff>
    </xdr:from>
    <xdr:to>
      <xdr:col>18</xdr:col>
      <xdr:colOff>434866</xdr:colOff>
      <xdr:row>14</xdr:row>
      <xdr:rowOff>95590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5322093" y="0"/>
          <a:ext cx="4828273" cy="27625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74869</xdr:colOff>
      <xdr:row>23</xdr:row>
      <xdr:rowOff>52386</xdr:rowOff>
    </xdr:from>
    <xdr:to>
      <xdr:col>32</xdr:col>
      <xdr:colOff>333376</xdr:colOff>
      <xdr:row>60</xdr:row>
      <xdr:rowOff>44129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2826463" y="4433886"/>
          <a:ext cx="6937913" cy="7040243"/>
        </a:xfrm>
        <a:prstGeom prst="rect">
          <a:avLst/>
        </a:prstGeom>
      </xdr:spPr>
    </xdr:pic>
    <xdr:clientData/>
  </xdr:twoCellAnchor>
  <xdr:twoCellAnchor editAs="oneCell">
    <xdr:from>
      <xdr:col>20</xdr:col>
      <xdr:colOff>595312</xdr:colOff>
      <xdr:row>0</xdr:row>
      <xdr:rowOff>119063</xdr:rowOff>
    </xdr:from>
    <xdr:to>
      <xdr:col>32</xdr:col>
      <xdr:colOff>527735</xdr:colOff>
      <xdr:row>22</xdr:row>
      <xdr:rowOff>42349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2739687" y="119063"/>
          <a:ext cx="7219048" cy="4114286"/>
        </a:xfrm>
        <a:prstGeom prst="rect">
          <a:avLst/>
        </a:prstGeom>
      </xdr:spPr>
    </xdr:pic>
    <xdr:clientData/>
  </xdr:twoCellAnchor>
  <xdr:twoCellAnchor editAs="oneCell">
    <xdr:from>
      <xdr:col>32</xdr:col>
      <xdr:colOff>500064</xdr:colOff>
      <xdr:row>0</xdr:row>
      <xdr:rowOff>0</xdr:rowOff>
    </xdr:from>
    <xdr:to>
      <xdr:col>41</xdr:col>
      <xdr:colOff>23813</xdr:colOff>
      <xdr:row>31</xdr:row>
      <xdr:rowOff>50487</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19931064" y="0"/>
          <a:ext cx="4988718" cy="5955987"/>
        </a:xfrm>
        <a:prstGeom prst="rect">
          <a:avLst/>
        </a:prstGeom>
      </xdr:spPr>
    </xdr:pic>
    <xdr:clientData/>
  </xdr:twoCellAnchor>
  <xdr:twoCellAnchor editAs="oneCell">
    <xdr:from>
      <xdr:col>32</xdr:col>
      <xdr:colOff>511969</xdr:colOff>
      <xdr:row>31</xdr:row>
      <xdr:rowOff>107157</xdr:rowOff>
    </xdr:from>
    <xdr:to>
      <xdr:col>41</xdr:col>
      <xdr:colOff>122894</xdr:colOff>
      <xdr:row>52</xdr:row>
      <xdr:rowOff>146932</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19942969" y="6012657"/>
          <a:ext cx="5075894" cy="4040275"/>
        </a:xfrm>
        <a:prstGeom prst="rect">
          <a:avLst/>
        </a:prstGeom>
      </xdr:spPr>
    </xdr:pic>
    <xdr:clientData/>
  </xdr:twoCellAnchor>
  <xdr:twoCellAnchor editAs="oneCell">
    <xdr:from>
      <xdr:col>9</xdr:col>
      <xdr:colOff>35720</xdr:colOff>
      <xdr:row>0</xdr:row>
      <xdr:rowOff>154781</xdr:rowOff>
    </xdr:from>
    <xdr:to>
      <xdr:col>20</xdr:col>
      <xdr:colOff>594409</xdr:colOff>
      <xdr:row>22</xdr:row>
      <xdr:rowOff>173305</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5500689" y="154781"/>
          <a:ext cx="7238095" cy="4209524"/>
        </a:xfrm>
        <a:prstGeom prst="rect">
          <a:avLst/>
        </a:prstGeom>
      </xdr:spPr>
    </xdr:pic>
    <xdr:clientData/>
  </xdr:twoCellAnchor>
  <xdr:twoCellAnchor editAs="oneCell">
    <xdr:from>
      <xdr:col>9</xdr:col>
      <xdr:colOff>11906</xdr:colOff>
      <xdr:row>24</xdr:row>
      <xdr:rowOff>23812</xdr:rowOff>
    </xdr:from>
    <xdr:to>
      <xdr:col>20</xdr:col>
      <xdr:colOff>418214</xdr:colOff>
      <xdr:row>68</xdr:row>
      <xdr:rowOff>41812</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5476875" y="4595812"/>
          <a:ext cx="7085714" cy="8400000"/>
        </a:xfrm>
        <a:prstGeom prst="rect">
          <a:avLst/>
        </a:prstGeom>
      </xdr:spPr>
    </xdr:pic>
    <xdr:clientData/>
  </xdr:twoCellAnchor>
  <xdr:twoCellAnchor editAs="oneCell">
    <xdr:from>
      <xdr:col>9</xdr:col>
      <xdr:colOff>202406</xdr:colOff>
      <xdr:row>66</xdr:row>
      <xdr:rowOff>142874</xdr:rowOff>
    </xdr:from>
    <xdr:to>
      <xdr:col>20</xdr:col>
      <xdr:colOff>551571</xdr:colOff>
      <xdr:row>74</xdr:row>
      <xdr:rowOff>180779</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a:fillRect/>
        </a:stretch>
      </xdr:blipFill>
      <xdr:spPr>
        <a:xfrm>
          <a:off x="5667375" y="12715874"/>
          <a:ext cx="7028571" cy="1561905"/>
        </a:xfrm>
        <a:prstGeom prst="rect">
          <a:avLst/>
        </a:prstGeom>
      </xdr:spPr>
    </xdr:pic>
    <xdr:clientData/>
  </xdr:twoCellAnchor>
  <xdr:twoCellAnchor editAs="oneCell">
    <xdr:from>
      <xdr:col>9</xdr:col>
      <xdr:colOff>178593</xdr:colOff>
      <xdr:row>74</xdr:row>
      <xdr:rowOff>154781</xdr:rowOff>
    </xdr:from>
    <xdr:to>
      <xdr:col>20</xdr:col>
      <xdr:colOff>546806</xdr:colOff>
      <xdr:row>118</xdr:row>
      <xdr:rowOff>144209</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5643562" y="14251781"/>
          <a:ext cx="7047619" cy="8371428"/>
        </a:xfrm>
        <a:prstGeom prst="rect">
          <a:avLst/>
        </a:prstGeom>
      </xdr:spPr>
    </xdr:pic>
    <xdr:clientData/>
  </xdr:twoCellAnchor>
  <xdr:twoCellAnchor editAs="oneCell">
    <xdr:from>
      <xdr:col>21</xdr:col>
      <xdr:colOff>130968</xdr:colOff>
      <xdr:row>60</xdr:row>
      <xdr:rowOff>142875</xdr:rowOff>
    </xdr:from>
    <xdr:to>
      <xdr:col>38</xdr:col>
      <xdr:colOff>408249</xdr:colOff>
      <xdr:row>88</xdr:row>
      <xdr:rowOff>18399</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a:stretch>
          <a:fillRect/>
        </a:stretch>
      </xdr:blipFill>
      <xdr:spPr>
        <a:xfrm>
          <a:off x="12882562" y="11572875"/>
          <a:ext cx="10600000" cy="5209524"/>
        </a:xfrm>
        <a:prstGeom prst="rect">
          <a:avLst/>
        </a:prstGeom>
      </xdr:spPr>
    </xdr:pic>
    <xdr:clientData/>
  </xdr:twoCellAnchor>
  <xdr:twoCellAnchor editAs="oneCell">
    <xdr:from>
      <xdr:col>21</xdr:col>
      <xdr:colOff>154781</xdr:colOff>
      <xdr:row>88</xdr:row>
      <xdr:rowOff>130969</xdr:rowOff>
    </xdr:from>
    <xdr:to>
      <xdr:col>38</xdr:col>
      <xdr:colOff>441586</xdr:colOff>
      <xdr:row>113</xdr:row>
      <xdr:rowOff>158945</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0"/>
        <a:stretch>
          <a:fillRect/>
        </a:stretch>
      </xdr:blipFill>
      <xdr:spPr>
        <a:xfrm>
          <a:off x="12906375" y="16894969"/>
          <a:ext cx="10609524" cy="47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559595</xdr:colOff>
      <xdr:row>0</xdr:row>
      <xdr:rowOff>0</xdr:rowOff>
    </xdr:from>
    <xdr:to>
      <xdr:col>27</xdr:col>
      <xdr:colOff>584951</xdr:colOff>
      <xdr:row>27</xdr:row>
      <xdr:rowOff>85071</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3501689" y="0"/>
          <a:ext cx="6704762" cy="5228571"/>
        </a:xfrm>
        <a:prstGeom prst="rect">
          <a:avLst/>
        </a:prstGeom>
      </xdr:spPr>
    </xdr:pic>
    <xdr:clientData/>
  </xdr:twoCellAnchor>
  <xdr:twoCellAnchor editAs="oneCell">
    <xdr:from>
      <xdr:col>16</xdr:col>
      <xdr:colOff>523873</xdr:colOff>
      <xdr:row>28</xdr:row>
      <xdr:rowOff>95248</xdr:rowOff>
    </xdr:from>
    <xdr:to>
      <xdr:col>28</xdr:col>
      <xdr:colOff>389629</xdr:colOff>
      <xdr:row>42</xdr:row>
      <xdr:rowOff>133010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3465967" y="5429248"/>
          <a:ext cx="7152381" cy="2704762"/>
        </a:xfrm>
        <a:prstGeom prst="rect">
          <a:avLst/>
        </a:prstGeom>
      </xdr:spPr>
    </xdr:pic>
    <xdr:clientData/>
  </xdr:twoCellAnchor>
  <xdr:twoCellAnchor editAs="oneCell">
    <xdr:from>
      <xdr:col>0</xdr:col>
      <xdr:colOff>0</xdr:colOff>
      <xdr:row>17</xdr:row>
      <xdr:rowOff>70250</xdr:rowOff>
    </xdr:from>
    <xdr:to>
      <xdr:col>4</xdr:col>
      <xdr:colOff>769500</xdr:colOff>
      <xdr:row>30</xdr:row>
      <xdr:rowOff>47625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308750"/>
          <a:ext cx="3948469" cy="2453875"/>
        </a:xfrm>
        <a:prstGeom prst="rect">
          <a:avLst/>
        </a:prstGeom>
      </xdr:spPr>
    </xdr:pic>
    <xdr:clientData/>
  </xdr:twoCellAnchor>
  <xdr:twoCellAnchor editAs="oneCell">
    <xdr:from>
      <xdr:col>6</xdr:col>
      <xdr:colOff>214315</xdr:colOff>
      <xdr:row>7</xdr:row>
      <xdr:rowOff>23811</xdr:rowOff>
    </xdr:from>
    <xdr:to>
      <xdr:col>10</xdr:col>
      <xdr:colOff>64637</xdr:colOff>
      <xdr:row>28</xdr:row>
      <xdr:rowOff>23812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5036346" y="1357311"/>
          <a:ext cx="3326947" cy="40005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6</xdr:col>
      <xdr:colOff>304800</xdr:colOff>
      <xdr:row>14</xdr:row>
      <xdr:rowOff>182880</xdr:rowOff>
    </xdr:from>
    <xdr:to>
      <xdr:col>14</xdr:col>
      <xdr:colOff>0</xdr:colOff>
      <xdr:row>29</xdr:row>
      <xdr:rowOff>182880</xdr:rowOff>
    </xdr:to>
    <xdr:graphicFrame macro="">
      <xdr:nvGraphicFramePr>
        <xdr:cNvPr id="2" name="Grafiek 1">
          <a:extLst>
            <a:ext uri="{FF2B5EF4-FFF2-40B4-BE49-F238E27FC236}">
              <a16:creationId xmlns:a16="http://schemas.microsoft.com/office/drawing/2014/main" id="{787D6773-2F7A-447A-9596-5879BE366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arzm/Dropbox/Fellowship%201960-2015%20PFU%20database/Country-level%20exergy%20accounting%20data/GHA/GHA%20FU%20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arzm/Dropbox/Fellowship%201960-2015%20PFU%20database/Data/Machines%20-%20Data/Charcoal%20stoves/Charcoal%20stov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 Allocations"/>
      <sheetName val="FU etas"/>
      <sheetName val="FU Allocations (2017)"/>
      <sheetName val="Allocations+"/>
      <sheetName val="etas+"/>
      <sheetName val="EL - Light"/>
      <sheetName val="ISDE - MD"/>
      <sheetName val="ESP - 2.a-LTH-MTH1"/>
      <sheetName val="ESP - 2.b-MTH2-HTH"/>
      <sheetName val="ESP - 3. Mecanical drive"/>
      <sheetName val="GHUsefulWorkEfficienciesMatrix"/>
      <sheetName val="PB Efficiencies"/>
      <sheetName val="phi_heat"/>
      <sheetName val="Stove efficiencies"/>
      <sheetName val="Fan efficiencies"/>
      <sheetName val="Electric lighting efficiencies"/>
      <sheetName val="TV lighting efficiencies"/>
      <sheetName val="Domestic refrigeration"/>
      <sheetName val="Domestic electricity allocation"/>
      <sheetName val="Non-spec. ind. elec. alloc."/>
      <sheetName val="FixedGHIndustryElectricity"/>
      <sheetName val="GHPrimary"/>
      <sheetName val="Summary"/>
    </sheetNames>
    <sheetDataSet>
      <sheetData sheetId="0"/>
      <sheetData sheetId="1"/>
      <sheetData sheetId="2"/>
      <sheetData sheetId="3"/>
      <sheetData sheetId="4"/>
      <sheetData sheetId="5"/>
      <sheetData sheetId="6"/>
      <sheetData sheetId="7"/>
      <sheetData sheetId="8"/>
      <sheetData sheetId="9"/>
      <sheetData sheetId="10"/>
      <sheetData sheetId="11">
        <row r="23">
          <cell r="B23">
            <v>0.70333299999999999</v>
          </cell>
        </row>
      </sheetData>
      <sheetData sheetId="12">
        <row r="6">
          <cell r="C6">
            <v>0.13300399011970354</v>
          </cell>
        </row>
        <row r="8">
          <cell r="C8">
            <v>0.20099155835454907</v>
          </cell>
        </row>
        <row r="9">
          <cell r="C9">
            <v>0.36986156609954557</v>
          </cell>
        </row>
        <row r="10">
          <cell r="C10">
            <v>0.65853518868464755</v>
          </cell>
        </row>
        <row r="15">
          <cell r="C15">
            <v>1.04</v>
          </cell>
        </row>
        <row r="16">
          <cell r="C16">
            <v>1.07</v>
          </cell>
        </row>
        <row r="17">
          <cell r="C17">
            <v>1.1499999999999999</v>
          </cell>
        </row>
        <row r="19">
          <cell r="C19">
            <v>1</v>
          </cell>
        </row>
        <row r="26">
          <cell r="C26">
            <v>1</v>
          </cell>
        </row>
        <row r="27">
          <cell r="C27">
            <v>1</v>
          </cell>
        </row>
        <row r="28">
          <cell r="C28">
            <v>1</v>
          </cell>
        </row>
        <row r="29">
          <cell r="C29">
            <v>1</v>
          </cell>
        </row>
      </sheetData>
      <sheetData sheetId="13">
        <row r="5">
          <cell r="B5">
            <v>0.14000000000000001</v>
          </cell>
        </row>
      </sheetData>
      <sheetData sheetId="14"/>
      <sheetData sheetId="15"/>
      <sheetData sheetId="16"/>
      <sheetData sheetId="17">
        <row r="10">
          <cell r="B10">
            <v>25</v>
          </cell>
        </row>
        <row r="11">
          <cell r="B11">
            <v>-10</v>
          </cell>
        </row>
        <row r="12">
          <cell r="B12">
            <v>7.5185714285714278</v>
          </cell>
        </row>
      </sheetData>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FIN_ETA"/>
      <sheetName val="Calcs"/>
      <sheetName val="Boafo-Mensah_2013"/>
      <sheetName val="Hyman_1986"/>
      <sheetName val="Zhang_2013"/>
      <sheetName val="Coffey_2017"/>
      <sheetName val="Adeyemi_2017"/>
      <sheetName val="Afrane_2012"/>
      <sheetName val="CleanCookingCatalog_2021"/>
      <sheetName val="Edwards_2004"/>
      <sheetName val="FAO_2017"/>
      <sheetName val="Barnes_1996"/>
    </sheetNames>
    <sheetDataSet>
      <sheetData sheetId="0"/>
      <sheetData sheetId="1"/>
      <sheetData sheetId="2"/>
      <sheetData sheetId="3"/>
      <sheetData sheetId="4"/>
      <sheetData sheetId="5"/>
      <sheetData sheetId="6"/>
      <sheetData sheetId="7"/>
      <sheetData sheetId="8">
        <row r="6">
          <cell r="B6">
            <v>0.18</v>
          </cell>
        </row>
      </sheetData>
      <sheetData sheetId="9"/>
      <sheetData sheetId="10" refreshError="1"/>
      <sheetData sheetId="1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cedelft.eu/en/publications/1761/historical-trends-in-ship-design-efficienc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workbookViewId="0">
      <selection activeCell="E20" sqref="E20"/>
    </sheetView>
  </sheetViews>
  <sheetFormatPr defaultColWidth="9.109375" defaultRowHeight="14.4"/>
  <cols>
    <col min="1" max="16384" width="9.109375" style="32"/>
  </cols>
  <sheetData>
    <row r="1" spans="1:1">
      <c r="A1" s="32" t="s">
        <v>55</v>
      </c>
    </row>
    <row r="2" spans="1:1">
      <c r="A2" s="32" t="s">
        <v>56</v>
      </c>
    </row>
    <row r="3" spans="1:1">
      <c r="A3" s="32" t="s">
        <v>57</v>
      </c>
    </row>
    <row r="4" spans="1:1">
      <c r="A4" s="32" t="s">
        <v>58</v>
      </c>
    </row>
    <row r="5" spans="1:1">
      <c r="A5" s="32" t="s">
        <v>59</v>
      </c>
    </row>
    <row r="6" spans="1:1">
      <c r="A6" s="32" t="s">
        <v>60</v>
      </c>
    </row>
    <row r="8" spans="1:1">
      <c r="A8" s="32" t="s">
        <v>61</v>
      </c>
    </row>
    <row r="9" spans="1:1">
      <c r="A9" s="32" t="s">
        <v>62</v>
      </c>
    </row>
    <row r="10" spans="1:1">
      <c r="A10" s="32" t="s">
        <v>63</v>
      </c>
    </row>
    <row r="11" spans="1:1">
      <c r="A11" s="32" t="s">
        <v>64</v>
      </c>
    </row>
    <row r="12" spans="1:1">
      <c r="A12" s="32" t="s">
        <v>59</v>
      </c>
    </row>
    <row r="13" spans="1:1">
      <c r="A13" s="32" t="s">
        <v>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10"/>
  <sheetViews>
    <sheetView tabSelected="1" zoomScale="80" zoomScaleNormal="80" workbookViewId="0">
      <selection activeCell="E11" sqref="E11"/>
    </sheetView>
  </sheetViews>
  <sheetFormatPr defaultRowHeight="14.4"/>
  <cols>
    <col min="1" max="1" width="10.6640625" customWidth="1"/>
    <col min="2" max="2" width="11.6640625" bestFit="1" customWidth="1"/>
    <col min="3" max="3" width="10.109375" bestFit="1" customWidth="1"/>
    <col min="4" max="4" width="8.109375" bestFit="1" customWidth="1"/>
    <col min="5" max="5" width="26.44140625" bestFit="1" customWidth="1"/>
    <col min="6" max="6" width="12.5546875" customWidth="1"/>
    <col min="7" max="7" width="11.44140625" customWidth="1"/>
  </cols>
  <sheetData>
    <row r="1" spans="1:68" s="3" customFormat="1">
      <c r="A1" s="3" t="s">
        <v>0</v>
      </c>
      <c r="B1" s="3" t="s">
        <v>4</v>
      </c>
      <c r="C1" s="3" t="s">
        <v>5</v>
      </c>
      <c r="D1" s="3" t="s">
        <v>6</v>
      </c>
      <c r="E1" s="3" t="s">
        <v>1</v>
      </c>
      <c r="F1" s="3" t="s">
        <v>2</v>
      </c>
      <c r="G1" s="3" t="s">
        <v>3</v>
      </c>
      <c r="H1" s="3">
        <v>1960</v>
      </c>
      <c r="I1" s="3">
        <v>1961</v>
      </c>
      <c r="J1" s="3">
        <v>1962</v>
      </c>
      <c r="K1" s="3">
        <v>1963</v>
      </c>
      <c r="L1" s="3">
        <v>1964</v>
      </c>
      <c r="M1" s="3">
        <v>1965</v>
      </c>
      <c r="N1" s="3">
        <v>1966</v>
      </c>
      <c r="O1" s="3">
        <v>1967</v>
      </c>
      <c r="P1" s="3">
        <v>1968</v>
      </c>
      <c r="Q1" s="3">
        <v>1969</v>
      </c>
      <c r="R1" s="3">
        <v>1970</v>
      </c>
      <c r="S1" s="3">
        <v>1971</v>
      </c>
      <c r="T1" s="3">
        <v>1972</v>
      </c>
      <c r="U1" s="3">
        <v>1973</v>
      </c>
      <c r="V1" s="3">
        <v>1974</v>
      </c>
      <c r="W1" s="3">
        <v>1975</v>
      </c>
      <c r="X1" s="3">
        <v>1976</v>
      </c>
      <c r="Y1" s="3">
        <v>1977</v>
      </c>
      <c r="Z1" s="3">
        <v>1978</v>
      </c>
      <c r="AA1" s="3">
        <v>1979</v>
      </c>
      <c r="AB1" s="3">
        <v>1980</v>
      </c>
      <c r="AC1" s="3">
        <v>1981</v>
      </c>
      <c r="AD1" s="3">
        <v>1982</v>
      </c>
      <c r="AE1" s="3">
        <v>1983</v>
      </c>
      <c r="AF1" s="3">
        <v>1984</v>
      </c>
      <c r="AG1" s="3">
        <v>1985</v>
      </c>
      <c r="AH1" s="3">
        <v>1986</v>
      </c>
      <c r="AI1" s="3">
        <v>1987</v>
      </c>
      <c r="AJ1" s="3">
        <v>1988</v>
      </c>
      <c r="AK1" s="3">
        <v>1989</v>
      </c>
      <c r="AL1" s="3">
        <v>1990</v>
      </c>
      <c r="AM1" s="3">
        <v>1991</v>
      </c>
      <c r="AN1" s="3">
        <v>1992</v>
      </c>
      <c r="AO1" s="3">
        <v>1993</v>
      </c>
      <c r="AP1" s="3">
        <v>1994</v>
      </c>
      <c r="AQ1" s="3">
        <v>1995</v>
      </c>
      <c r="AR1" s="3">
        <v>1996</v>
      </c>
      <c r="AS1" s="3">
        <v>1997</v>
      </c>
      <c r="AT1" s="3">
        <v>1998</v>
      </c>
      <c r="AU1" s="3">
        <v>1999</v>
      </c>
      <c r="AV1" s="3">
        <v>2000</v>
      </c>
      <c r="AW1" s="3">
        <v>2001</v>
      </c>
      <c r="AX1" s="3">
        <v>2002</v>
      </c>
      <c r="AY1" s="3">
        <v>2003</v>
      </c>
      <c r="AZ1" s="3">
        <v>2004</v>
      </c>
      <c r="BA1" s="3">
        <v>2005</v>
      </c>
      <c r="BB1" s="3">
        <v>2006</v>
      </c>
      <c r="BC1" s="3">
        <v>2007</v>
      </c>
      <c r="BD1" s="3">
        <v>2008</v>
      </c>
      <c r="BE1" s="3">
        <v>2009</v>
      </c>
      <c r="BF1" s="3">
        <v>2010</v>
      </c>
      <c r="BG1" s="3">
        <v>2011</v>
      </c>
      <c r="BH1" s="3">
        <v>2012</v>
      </c>
      <c r="BI1" s="3">
        <v>2013</v>
      </c>
      <c r="BJ1" s="3">
        <v>2014</v>
      </c>
      <c r="BK1" s="3">
        <v>2015</v>
      </c>
      <c r="BL1" s="3">
        <v>2016</v>
      </c>
      <c r="BM1" s="3">
        <v>2017</v>
      </c>
      <c r="BN1" s="3">
        <v>2018</v>
      </c>
      <c r="BO1" s="3">
        <v>2019</v>
      </c>
      <c r="BP1" s="3">
        <v>2020</v>
      </c>
    </row>
    <row r="2" spans="1:68" s="4" customFormat="1">
      <c r="A2" s="24" t="s">
        <v>80</v>
      </c>
      <c r="B2" s="24" t="s">
        <v>50</v>
      </c>
      <c r="C2" s="24" t="s">
        <v>51</v>
      </c>
      <c r="D2" s="24" t="s">
        <v>52</v>
      </c>
      <c r="E2" s="4" t="s">
        <v>53</v>
      </c>
      <c r="F2" s="4" t="s">
        <v>82</v>
      </c>
      <c r="G2" s="24" t="s">
        <v>54</v>
      </c>
      <c r="H2" s="5">
        <f t="array" ref="H2:BP2">TRANSPOSE(Calcs!U3:U63)</f>
        <v>0.15723414076782449</v>
      </c>
      <c r="I2" s="5">
        <v>0.15666133879781419</v>
      </c>
      <c r="J2" s="5">
        <v>0.15609269509981852</v>
      </c>
      <c r="K2" s="5">
        <v>0.15580991847826087</v>
      </c>
      <c r="L2" s="5">
        <v>0.1552474277978339</v>
      </c>
      <c r="M2" s="5">
        <v>0.15752211538461541</v>
      </c>
      <c r="N2" s="5">
        <v>0.15986445167286245</v>
      </c>
      <c r="O2" s="5">
        <v>0.16227750000000002</v>
      </c>
      <c r="P2" s="5">
        <v>0.16508075815738965</v>
      </c>
      <c r="Q2" s="5">
        <v>0.16765511695906432</v>
      </c>
      <c r="R2" s="5">
        <v>0.17031103960396041</v>
      </c>
      <c r="S2" s="5">
        <v>0.17305246478873237</v>
      </c>
      <c r="T2" s="5">
        <v>0.17624400614754099</v>
      </c>
      <c r="U2" s="5">
        <v>0.17918140625000001</v>
      </c>
      <c r="V2" s="5">
        <v>0.18221837923728817</v>
      </c>
      <c r="W2" s="5">
        <v>0.1857604211663067</v>
      </c>
      <c r="X2" s="5">
        <v>0.1890265384615385</v>
      </c>
      <c r="Y2" s="5">
        <v>0.19240956375838925</v>
      </c>
      <c r="Z2" s="5">
        <v>0.19636318493150687</v>
      </c>
      <c r="AA2" s="5">
        <v>0.2000164534883721</v>
      </c>
      <c r="AB2" s="5">
        <v>0.20380823459715641</v>
      </c>
      <c r="AC2" s="5">
        <v>0.20526748210023868</v>
      </c>
      <c r="AD2" s="5">
        <v>0.20674777644230771</v>
      </c>
      <c r="AE2" s="5">
        <v>0.20824957627118645</v>
      </c>
      <c r="AF2" s="5">
        <v>0.20977335365853658</v>
      </c>
      <c r="AG2" s="5">
        <v>0.21131959459459462</v>
      </c>
      <c r="AH2" s="5">
        <v>0.21288879950495046</v>
      </c>
      <c r="AI2" s="5">
        <v>0.21131959459459462</v>
      </c>
      <c r="AJ2" s="5">
        <v>0.20977335365853658</v>
      </c>
      <c r="AK2" s="5">
        <v>0.20774655797101449</v>
      </c>
      <c r="AL2" s="5">
        <v>0.20625197841726622</v>
      </c>
      <c r="AM2" s="5">
        <v>0.20477875000000001</v>
      </c>
      <c r="AN2" s="5">
        <v>0.20284687500000001</v>
      </c>
      <c r="AO2" s="5">
        <v>0.20142172131147545</v>
      </c>
      <c r="AP2" s="5">
        <v>0.2000164534883721</v>
      </c>
      <c r="AQ2" s="5">
        <v>0.19817298387096774</v>
      </c>
      <c r="AR2" s="5">
        <v>0.20213909478784373</v>
      </c>
      <c r="AS2" s="5">
        <v>0.20626719828063314</v>
      </c>
      <c r="AT2" s="5">
        <v>0.21056742594022487</v>
      </c>
      <c r="AU2" s="5">
        <v>0.21505077223418986</v>
      </c>
      <c r="AV2" s="5">
        <v>0.21972918836592314</v>
      </c>
      <c r="AW2" s="5">
        <v>0.22461568865763989</v>
      </c>
      <c r="AX2" s="5">
        <v>0.22972447145117211</v>
      </c>
      <c r="AY2" s="5">
        <v>0.23507105689176683</v>
      </c>
      <c r="AZ2" s="5">
        <v>0.24067244441096064</v>
      </c>
      <c r="BA2" s="5">
        <v>0.24654729327453137</v>
      </c>
      <c r="BB2" s="5">
        <v>0.25271613023529138</v>
      </c>
      <c r="BC2" s="5">
        <v>0.25920158915986641</v>
      </c>
      <c r="BD2" s="5">
        <v>0.26602868852459016</v>
      </c>
      <c r="BE2" s="5">
        <v>0.28100000000000003</v>
      </c>
      <c r="BF2" s="5">
        <v>0.29775688073394496</v>
      </c>
      <c r="BG2" s="5">
        <v>0.31663902439024394</v>
      </c>
      <c r="BH2" s="5">
        <v>0.33807812499999995</v>
      </c>
      <c r="BI2" s="5">
        <v>0.34375329736211035</v>
      </c>
      <c r="BJ2" s="5">
        <v>0.35004914529914533</v>
      </c>
      <c r="BK2" s="5">
        <v>0.33927840236686391</v>
      </c>
      <c r="BL2" s="5">
        <v>0.33452771295215872</v>
      </c>
      <c r="BM2" s="5">
        <v>0.35191110883797055</v>
      </c>
      <c r="BN2" s="5">
        <v>0.36428240152477764</v>
      </c>
      <c r="BO2" s="5">
        <v>0.35702397260273927</v>
      </c>
      <c r="BP2" s="5">
        <v>0.35996443999342298</v>
      </c>
    </row>
    <row r="3" spans="1:68" s="4" customFormat="1">
      <c r="A3" s="4" t="s">
        <v>81</v>
      </c>
      <c r="B3" s="33" t="s">
        <v>50</v>
      </c>
      <c r="C3" s="33" t="s">
        <v>51</v>
      </c>
      <c r="D3" s="33" t="s">
        <v>52</v>
      </c>
      <c r="E3" s="33" t="s">
        <v>53</v>
      </c>
      <c r="F3" s="34" t="s">
        <v>82</v>
      </c>
      <c r="G3" s="33" t="s">
        <v>54</v>
      </c>
      <c r="H3" s="5">
        <f>H2</f>
        <v>0.15723414076782449</v>
      </c>
      <c r="I3" s="5">
        <f t="shared" ref="I3:BP3" si="0">I2</f>
        <v>0.15666133879781419</v>
      </c>
      <c r="J3" s="5">
        <f t="shared" si="0"/>
        <v>0.15609269509981852</v>
      </c>
      <c r="K3" s="5">
        <f t="shared" si="0"/>
        <v>0.15580991847826087</v>
      </c>
      <c r="L3" s="5">
        <f t="shared" si="0"/>
        <v>0.1552474277978339</v>
      </c>
      <c r="M3" s="5">
        <f t="shared" si="0"/>
        <v>0.15752211538461541</v>
      </c>
      <c r="N3" s="5">
        <f t="shared" si="0"/>
        <v>0.15986445167286245</v>
      </c>
      <c r="O3" s="5">
        <f t="shared" si="0"/>
        <v>0.16227750000000002</v>
      </c>
      <c r="P3" s="5">
        <f t="shared" si="0"/>
        <v>0.16508075815738965</v>
      </c>
      <c r="Q3" s="5">
        <f t="shared" si="0"/>
        <v>0.16765511695906432</v>
      </c>
      <c r="R3" s="5">
        <f t="shared" si="0"/>
        <v>0.17031103960396041</v>
      </c>
      <c r="S3" s="5">
        <f t="shared" si="0"/>
        <v>0.17305246478873237</v>
      </c>
      <c r="T3" s="5">
        <f t="shared" si="0"/>
        <v>0.17624400614754099</v>
      </c>
      <c r="U3" s="5">
        <f t="shared" si="0"/>
        <v>0.17918140625000001</v>
      </c>
      <c r="V3" s="5">
        <f t="shared" si="0"/>
        <v>0.18221837923728817</v>
      </c>
      <c r="W3" s="5">
        <f t="shared" si="0"/>
        <v>0.1857604211663067</v>
      </c>
      <c r="X3" s="5">
        <f t="shared" si="0"/>
        <v>0.1890265384615385</v>
      </c>
      <c r="Y3" s="5">
        <f t="shared" si="0"/>
        <v>0.19240956375838925</v>
      </c>
      <c r="Z3" s="5">
        <f t="shared" si="0"/>
        <v>0.19636318493150687</v>
      </c>
      <c r="AA3" s="5">
        <f t="shared" si="0"/>
        <v>0.2000164534883721</v>
      </c>
      <c r="AB3" s="5">
        <f t="shared" si="0"/>
        <v>0.20380823459715641</v>
      </c>
      <c r="AC3" s="5">
        <f t="shared" si="0"/>
        <v>0.20526748210023868</v>
      </c>
      <c r="AD3" s="5">
        <f t="shared" si="0"/>
        <v>0.20674777644230771</v>
      </c>
      <c r="AE3" s="5">
        <f t="shared" si="0"/>
        <v>0.20824957627118645</v>
      </c>
      <c r="AF3" s="5">
        <f t="shared" si="0"/>
        <v>0.20977335365853658</v>
      </c>
      <c r="AG3" s="5">
        <f t="shared" si="0"/>
        <v>0.21131959459459462</v>
      </c>
      <c r="AH3" s="5">
        <f t="shared" si="0"/>
        <v>0.21288879950495046</v>
      </c>
      <c r="AI3" s="5">
        <f t="shared" si="0"/>
        <v>0.21131959459459462</v>
      </c>
      <c r="AJ3" s="5">
        <f t="shared" si="0"/>
        <v>0.20977335365853658</v>
      </c>
      <c r="AK3" s="5">
        <f t="shared" si="0"/>
        <v>0.20774655797101449</v>
      </c>
      <c r="AL3" s="5">
        <f t="shared" si="0"/>
        <v>0.20625197841726622</v>
      </c>
      <c r="AM3" s="5">
        <f t="shared" si="0"/>
        <v>0.20477875000000001</v>
      </c>
      <c r="AN3" s="5">
        <f t="shared" si="0"/>
        <v>0.20284687500000001</v>
      </c>
      <c r="AO3" s="5">
        <f t="shared" si="0"/>
        <v>0.20142172131147545</v>
      </c>
      <c r="AP3" s="5">
        <f t="shared" si="0"/>
        <v>0.2000164534883721</v>
      </c>
      <c r="AQ3" s="5">
        <f t="shared" si="0"/>
        <v>0.19817298387096774</v>
      </c>
      <c r="AR3" s="5">
        <f t="shared" si="0"/>
        <v>0.20213909478784373</v>
      </c>
      <c r="AS3" s="5">
        <f t="shared" si="0"/>
        <v>0.20626719828063314</v>
      </c>
      <c r="AT3" s="5">
        <f t="shared" si="0"/>
        <v>0.21056742594022487</v>
      </c>
      <c r="AU3" s="5">
        <f t="shared" si="0"/>
        <v>0.21505077223418986</v>
      </c>
      <c r="AV3" s="5">
        <f t="shared" si="0"/>
        <v>0.21972918836592314</v>
      </c>
      <c r="AW3" s="5">
        <f t="shared" si="0"/>
        <v>0.22461568865763989</v>
      </c>
      <c r="AX3" s="5">
        <f t="shared" si="0"/>
        <v>0.22972447145117211</v>
      </c>
      <c r="AY3" s="5">
        <f t="shared" si="0"/>
        <v>0.23507105689176683</v>
      </c>
      <c r="AZ3" s="5">
        <f t="shared" si="0"/>
        <v>0.24067244441096064</v>
      </c>
      <c r="BA3" s="5">
        <f t="shared" si="0"/>
        <v>0.24654729327453137</v>
      </c>
      <c r="BB3" s="5">
        <f t="shared" si="0"/>
        <v>0.25271613023529138</v>
      </c>
      <c r="BC3" s="5">
        <f t="shared" si="0"/>
        <v>0.25920158915986641</v>
      </c>
      <c r="BD3" s="5">
        <f t="shared" si="0"/>
        <v>0.26602868852459016</v>
      </c>
      <c r="BE3" s="5">
        <f t="shared" si="0"/>
        <v>0.28100000000000003</v>
      </c>
      <c r="BF3" s="5">
        <f t="shared" si="0"/>
        <v>0.29775688073394496</v>
      </c>
      <c r="BG3" s="5">
        <f t="shared" si="0"/>
        <v>0.31663902439024394</v>
      </c>
      <c r="BH3" s="5">
        <f t="shared" si="0"/>
        <v>0.33807812499999995</v>
      </c>
      <c r="BI3" s="5">
        <f t="shared" si="0"/>
        <v>0.34375329736211035</v>
      </c>
      <c r="BJ3" s="5">
        <f t="shared" si="0"/>
        <v>0.35004914529914533</v>
      </c>
      <c r="BK3" s="5">
        <f t="shared" si="0"/>
        <v>0.33927840236686391</v>
      </c>
      <c r="BL3" s="5">
        <f t="shared" si="0"/>
        <v>0.33452771295215872</v>
      </c>
      <c r="BM3" s="5">
        <f t="shared" si="0"/>
        <v>0.35191110883797055</v>
      </c>
      <c r="BN3" s="5">
        <f t="shared" si="0"/>
        <v>0.36428240152477764</v>
      </c>
      <c r="BO3" s="5">
        <f t="shared" si="0"/>
        <v>0.35702397260273927</v>
      </c>
      <c r="BP3" s="5">
        <f t="shared" si="0"/>
        <v>0.35996443999342298</v>
      </c>
    </row>
    <row r="4" spans="1:68" s="4" customFormat="1"/>
    <row r="5" spans="1:68" s="4" customFormat="1"/>
    <row r="6" spans="1:68" s="4" customFormat="1"/>
    <row r="7" spans="1:68" s="4" customFormat="1"/>
    <row r="8" spans="1:68" s="4" customFormat="1"/>
    <row r="9" spans="1:68" s="4" customFormat="1"/>
    <row r="10" spans="1:68" s="4" customForma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P49"/>
  <sheetViews>
    <sheetView zoomScale="80" zoomScaleNormal="80" workbookViewId="0">
      <selection activeCell="E9" sqref="E9"/>
    </sheetView>
  </sheetViews>
  <sheetFormatPr defaultRowHeight="14.4"/>
  <cols>
    <col min="1" max="1" width="10.6640625" customWidth="1"/>
    <col min="2" max="2" width="11.6640625" bestFit="1" customWidth="1"/>
    <col min="3" max="3" width="10.109375" bestFit="1" customWidth="1"/>
    <col min="4" max="4" width="8.109375" bestFit="1" customWidth="1"/>
    <col min="5" max="5" width="26.44140625" bestFit="1" customWidth="1"/>
    <col min="6" max="6" width="12.5546875" customWidth="1"/>
    <col min="7" max="7" width="11.44140625" customWidth="1"/>
  </cols>
  <sheetData>
    <row r="1" spans="1:68" s="2" customFormat="1" ht="15.6">
      <c r="A1" s="1" t="s">
        <v>49</v>
      </c>
      <c r="B1" s="1"/>
      <c r="C1" s="1"/>
      <c r="D1" s="1"/>
      <c r="F1" s="1"/>
    </row>
    <row r="2" spans="1:68" s="3" customFormat="1">
      <c r="A2" s="3" t="s">
        <v>0</v>
      </c>
      <c r="B2" s="3" t="s">
        <v>4</v>
      </c>
      <c r="C2" s="3" t="s">
        <v>5</v>
      </c>
      <c r="D2" s="3" t="s">
        <v>6</v>
      </c>
      <c r="E2" s="3" t="s">
        <v>1</v>
      </c>
      <c r="F2" s="3" t="s">
        <v>2</v>
      </c>
      <c r="G2" s="3" t="s">
        <v>3</v>
      </c>
      <c r="H2" s="3">
        <v>1960</v>
      </c>
      <c r="I2" s="3">
        <v>1961</v>
      </c>
      <c r="J2" s="3">
        <v>1962</v>
      </c>
      <c r="K2" s="3">
        <v>1963</v>
      </c>
      <c r="L2" s="3">
        <v>1964</v>
      </c>
      <c r="M2" s="3">
        <v>1965</v>
      </c>
      <c r="N2" s="3">
        <v>1966</v>
      </c>
      <c r="O2" s="3">
        <v>1967</v>
      </c>
      <c r="P2" s="3">
        <v>1968</v>
      </c>
      <c r="Q2" s="3">
        <v>1969</v>
      </c>
      <c r="R2" s="3">
        <v>1970</v>
      </c>
      <c r="S2" s="3">
        <v>1971</v>
      </c>
      <c r="T2" s="3">
        <v>1972</v>
      </c>
      <c r="U2" s="3">
        <v>1973</v>
      </c>
      <c r="V2" s="3">
        <v>1974</v>
      </c>
      <c r="W2" s="3">
        <v>1975</v>
      </c>
      <c r="X2" s="3">
        <v>1976</v>
      </c>
      <c r="Y2" s="3">
        <v>1977</v>
      </c>
      <c r="Z2" s="3">
        <v>1978</v>
      </c>
      <c r="AA2" s="3">
        <v>1979</v>
      </c>
      <c r="AB2" s="3">
        <v>1980</v>
      </c>
      <c r="AC2" s="3">
        <v>1981</v>
      </c>
      <c r="AD2" s="3">
        <v>1982</v>
      </c>
      <c r="AE2" s="3">
        <v>1983</v>
      </c>
      <c r="AF2" s="3">
        <v>1984</v>
      </c>
      <c r="AG2" s="3">
        <v>1985</v>
      </c>
      <c r="AH2" s="3">
        <v>1986</v>
      </c>
      <c r="AI2" s="3">
        <v>1987</v>
      </c>
      <c r="AJ2" s="3">
        <v>1988</v>
      </c>
      <c r="AK2" s="3">
        <v>1989</v>
      </c>
      <c r="AL2" s="3">
        <v>1990</v>
      </c>
      <c r="AM2" s="3">
        <v>1991</v>
      </c>
      <c r="AN2" s="3">
        <v>1992</v>
      </c>
      <c r="AO2" s="3">
        <v>1993</v>
      </c>
      <c r="AP2" s="3">
        <v>1994</v>
      </c>
      <c r="AQ2" s="3">
        <v>1995</v>
      </c>
      <c r="AR2" s="3">
        <v>1996</v>
      </c>
      <c r="AS2" s="3">
        <v>1997</v>
      </c>
      <c r="AT2" s="3">
        <v>1998</v>
      </c>
      <c r="AU2" s="3">
        <v>1999</v>
      </c>
      <c r="AV2" s="3">
        <v>2000</v>
      </c>
      <c r="AW2" s="3">
        <v>2001</v>
      </c>
      <c r="AX2" s="3">
        <v>2002</v>
      </c>
      <c r="AY2" s="3">
        <v>2003</v>
      </c>
      <c r="AZ2" s="3">
        <v>2004</v>
      </c>
      <c r="BA2" s="3">
        <v>2005</v>
      </c>
      <c r="BB2" s="3">
        <v>2006</v>
      </c>
      <c r="BC2" s="3">
        <v>2007</v>
      </c>
      <c r="BD2" s="3">
        <v>2008</v>
      </c>
      <c r="BE2" s="3">
        <v>2009</v>
      </c>
      <c r="BF2" s="3">
        <v>2010</v>
      </c>
      <c r="BG2" s="3">
        <v>2011</v>
      </c>
      <c r="BH2" s="3">
        <v>2012</v>
      </c>
      <c r="BI2" s="3">
        <v>2013</v>
      </c>
      <c r="BJ2" s="3">
        <v>2014</v>
      </c>
      <c r="BK2" s="3">
        <v>2015</v>
      </c>
      <c r="BL2" s="3">
        <v>2016</v>
      </c>
      <c r="BM2" s="3">
        <v>2017</v>
      </c>
      <c r="BN2" s="3">
        <v>2018</v>
      </c>
      <c r="BO2" s="3">
        <v>2019</v>
      </c>
      <c r="BP2" s="3">
        <v>2020</v>
      </c>
    </row>
    <row r="3" spans="1:68" s="35" customFormat="1">
      <c r="A3" s="35" t="s">
        <v>48</v>
      </c>
      <c r="B3" s="35" t="s">
        <v>50</v>
      </c>
      <c r="C3" s="35" t="s">
        <v>51</v>
      </c>
      <c r="D3" s="35" t="s">
        <v>52</v>
      </c>
      <c r="E3" s="35" t="s">
        <v>53</v>
      </c>
      <c r="F3" s="35" t="s">
        <v>67</v>
      </c>
      <c r="G3" s="35" t="s">
        <v>54</v>
      </c>
      <c r="H3" s="5">
        <f t="array" ref="H3:BP3">TRANSPOSE(Calcs!U3:U63)</f>
        <v>0.15723414076782449</v>
      </c>
      <c r="I3" s="5">
        <v>0.15666133879781419</v>
      </c>
      <c r="J3" s="5">
        <v>0.15609269509981852</v>
      </c>
      <c r="K3" s="5">
        <v>0.15580991847826087</v>
      </c>
      <c r="L3" s="5">
        <v>0.1552474277978339</v>
      </c>
      <c r="M3" s="5">
        <v>0.15752211538461541</v>
      </c>
      <c r="N3" s="5">
        <v>0.15986445167286245</v>
      </c>
      <c r="O3" s="5">
        <v>0.16227750000000002</v>
      </c>
      <c r="P3" s="5">
        <v>0.16508075815738965</v>
      </c>
      <c r="Q3" s="5">
        <v>0.16765511695906432</v>
      </c>
      <c r="R3" s="5">
        <v>0.17031103960396041</v>
      </c>
      <c r="S3" s="5">
        <v>0.17305246478873237</v>
      </c>
      <c r="T3" s="5">
        <v>0.17624400614754099</v>
      </c>
      <c r="U3" s="5">
        <v>0.17918140625000001</v>
      </c>
      <c r="V3" s="5">
        <v>0.18221837923728817</v>
      </c>
      <c r="W3" s="5">
        <v>0.1857604211663067</v>
      </c>
      <c r="X3" s="5">
        <v>0.1890265384615385</v>
      </c>
      <c r="Y3" s="5">
        <v>0.19240956375838925</v>
      </c>
      <c r="Z3" s="5">
        <v>0.19636318493150687</v>
      </c>
      <c r="AA3" s="5">
        <v>0.2000164534883721</v>
      </c>
      <c r="AB3" s="5">
        <v>0.20380823459715641</v>
      </c>
      <c r="AC3" s="5">
        <v>0.20526748210023868</v>
      </c>
      <c r="AD3" s="5">
        <v>0.20674777644230771</v>
      </c>
      <c r="AE3" s="5">
        <v>0.20824957627118645</v>
      </c>
      <c r="AF3" s="5">
        <v>0.20977335365853658</v>
      </c>
      <c r="AG3" s="5">
        <v>0.21131959459459462</v>
      </c>
      <c r="AH3" s="5">
        <v>0.21288879950495046</v>
      </c>
      <c r="AI3" s="5">
        <v>0.21131959459459462</v>
      </c>
      <c r="AJ3" s="5">
        <v>0.20977335365853658</v>
      </c>
      <c r="AK3" s="5">
        <v>0.20774655797101449</v>
      </c>
      <c r="AL3" s="5">
        <v>0.20625197841726622</v>
      </c>
      <c r="AM3" s="5">
        <v>0.20477875000000001</v>
      </c>
      <c r="AN3" s="5">
        <v>0.20284687500000001</v>
      </c>
      <c r="AO3" s="5">
        <v>0.20142172131147545</v>
      </c>
      <c r="AP3" s="5">
        <v>0.2000164534883721</v>
      </c>
      <c r="AQ3" s="5">
        <v>0.19817298387096774</v>
      </c>
      <c r="AR3" s="5">
        <v>0.20213909478784373</v>
      </c>
      <c r="AS3" s="5">
        <v>0.20626719828063314</v>
      </c>
      <c r="AT3" s="5">
        <v>0.21056742594022487</v>
      </c>
      <c r="AU3" s="5">
        <v>0.21505077223418986</v>
      </c>
      <c r="AV3" s="5">
        <v>0.21972918836592314</v>
      </c>
      <c r="AW3" s="5">
        <v>0.22461568865763989</v>
      </c>
      <c r="AX3" s="5">
        <v>0.22972447145117211</v>
      </c>
      <c r="AY3" s="5">
        <v>0.23507105689176683</v>
      </c>
      <c r="AZ3" s="5">
        <v>0.24067244441096064</v>
      </c>
      <c r="BA3" s="5">
        <v>0.24654729327453137</v>
      </c>
      <c r="BB3" s="5">
        <v>0.25271613023529138</v>
      </c>
      <c r="BC3" s="5">
        <v>0.25920158915986641</v>
      </c>
      <c r="BD3" s="5">
        <v>0.26602868852459016</v>
      </c>
      <c r="BE3" s="5">
        <v>0.28100000000000003</v>
      </c>
      <c r="BF3" s="5">
        <v>0.29775688073394496</v>
      </c>
      <c r="BG3" s="5">
        <v>0.31663902439024394</v>
      </c>
      <c r="BH3" s="5">
        <v>0.33807812499999995</v>
      </c>
      <c r="BI3" s="5">
        <v>0.34375329736211035</v>
      </c>
      <c r="BJ3" s="5">
        <v>0.35004914529914533</v>
      </c>
      <c r="BK3" s="5">
        <v>0.33927840236686391</v>
      </c>
      <c r="BL3" s="5">
        <v>0.33452771295215872</v>
      </c>
      <c r="BM3" s="5">
        <v>0.35191110883797055</v>
      </c>
      <c r="BN3" s="5">
        <v>0.36428240152477764</v>
      </c>
      <c r="BO3" s="5">
        <v>0.35702397260273927</v>
      </c>
      <c r="BP3" s="5">
        <v>0.35996443999342298</v>
      </c>
    </row>
    <row r="4" spans="1:68" s="35" customFormat="1">
      <c r="A4" s="35" t="s">
        <v>66</v>
      </c>
      <c r="B4" s="35" t="s">
        <v>50</v>
      </c>
      <c r="C4" s="35" t="s">
        <v>51</v>
      </c>
      <c r="D4" s="35" t="s">
        <v>52</v>
      </c>
      <c r="E4" s="35" t="s">
        <v>53</v>
      </c>
      <c r="F4" s="35" t="s">
        <v>67</v>
      </c>
      <c r="G4" s="35" t="s">
        <v>54</v>
      </c>
      <c r="H4" s="5">
        <f>H3</f>
        <v>0.15723414076782449</v>
      </c>
      <c r="I4" s="5">
        <f t="shared" ref="I4:BP4" si="0">I3</f>
        <v>0.15666133879781419</v>
      </c>
      <c r="J4" s="5">
        <f t="shared" si="0"/>
        <v>0.15609269509981852</v>
      </c>
      <c r="K4" s="5">
        <f t="shared" si="0"/>
        <v>0.15580991847826087</v>
      </c>
      <c r="L4" s="5">
        <f t="shared" si="0"/>
        <v>0.1552474277978339</v>
      </c>
      <c r="M4" s="5">
        <f t="shared" si="0"/>
        <v>0.15752211538461541</v>
      </c>
      <c r="N4" s="5">
        <f t="shared" si="0"/>
        <v>0.15986445167286245</v>
      </c>
      <c r="O4" s="5">
        <f t="shared" si="0"/>
        <v>0.16227750000000002</v>
      </c>
      <c r="P4" s="5">
        <f t="shared" si="0"/>
        <v>0.16508075815738965</v>
      </c>
      <c r="Q4" s="5">
        <f t="shared" si="0"/>
        <v>0.16765511695906432</v>
      </c>
      <c r="R4" s="5">
        <f t="shared" si="0"/>
        <v>0.17031103960396041</v>
      </c>
      <c r="S4" s="5">
        <f t="shared" si="0"/>
        <v>0.17305246478873237</v>
      </c>
      <c r="T4" s="5">
        <f t="shared" si="0"/>
        <v>0.17624400614754099</v>
      </c>
      <c r="U4" s="5">
        <f t="shared" si="0"/>
        <v>0.17918140625000001</v>
      </c>
      <c r="V4" s="5">
        <f t="shared" si="0"/>
        <v>0.18221837923728817</v>
      </c>
      <c r="W4" s="5">
        <f t="shared" si="0"/>
        <v>0.1857604211663067</v>
      </c>
      <c r="X4" s="5">
        <f t="shared" si="0"/>
        <v>0.1890265384615385</v>
      </c>
      <c r="Y4" s="5">
        <f t="shared" si="0"/>
        <v>0.19240956375838925</v>
      </c>
      <c r="Z4" s="5">
        <f t="shared" si="0"/>
        <v>0.19636318493150687</v>
      </c>
      <c r="AA4" s="5">
        <f t="shared" si="0"/>
        <v>0.2000164534883721</v>
      </c>
      <c r="AB4" s="5">
        <f t="shared" si="0"/>
        <v>0.20380823459715641</v>
      </c>
      <c r="AC4" s="5">
        <f t="shared" si="0"/>
        <v>0.20526748210023868</v>
      </c>
      <c r="AD4" s="5">
        <f t="shared" si="0"/>
        <v>0.20674777644230771</v>
      </c>
      <c r="AE4" s="5">
        <f t="shared" si="0"/>
        <v>0.20824957627118645</v>
      </c>
      <c r="AF4" s="5">
        <f t="shared" si="0"/>
        <v>0.20977335365853658</v>
      </c>
      <c r="AG4" s="5">
        <f t="shared" si="0"/>
        <v>0.21131959459459462</v>
      </c>
      <c r="AH4" s="5">
        <f t="shared" si="0"/>
        <v>0.21288879950495046</v>
      </c>
      <c r="AI4" s="5">
        <f t="shared" si="0"/>
        <v>0.21131959459459462</v>
      </c>
      <c r="AJ4" s="5">
        <f t="shared" si="0"/>
        <v>0.20977335365853658</v>
      </c>
      <c r="AK4" s="5">
        <f t="shared" si="0"/>
        <v>0.20774655797101449</v>
      </c>
      <c r="AL4" s="5">
        <f t="shared" si="0"/>
        <v>0.20625197841726622</v>
      </c>
      <c r="AM4" s="5">
        <f t="shared" si="0"/>
        <v>0.20477875000000001</v>
      </c>
      <c r="AN4" s="5">
        <f t="shared" si="0"/>
        <v>0.20284687500000001</v>
      </c>
      <c r="AO4" s="5">
        <f t="shared" si="0"/>
        <v>0.20142172131147545</v>
      </c>
      <c r="AP4" s="5">
        <f t="shared" si="0"/>
        <v>0.2000164534883721</v>
      </c>
      <c r="AQ4" s="5">
        <f t="shared" si="0"/>
        <v>0.19817298387096774</v>
      </c>
      <c r="AR4" s="5">
        <f t="shared" si="0"/>
        <v>0.20213909478784373</v>
      </c>
      <c r="AS4" s="5">
        <f t="shared" si="0"/>
        <v>0.20626719828063314</v>
      </c>
      <c r="AT4" s="5">
        <f t="shared" si="0"/>
        <v>0.21056742594022487</v>
      </c>
      <c r="AU4" s="5">
        <f t="shared" si="0"/>
        <v>0.21505077223418986</v>
      </c>
      <c r="AV4" s="5">
        <f t="shared" si="0"/>
        <v>0.21972918836592314</v>
      </c>
      <c r="AW4" s="5">
        <f t="shared" si="0"/>
        <v>0.22461568865763989</v>
      </c>
      <c r="AX4" s="5">
        <f t="shared" si="0"/>
        <v>0.22972447145117211</v>
      </c>
      <c r="AY4" s="5">
        <f t="shared" si="0"/>
        <v>0.23507105689176683</v>
      </c>
      <c r="AZ4" s="5">
        <f t="shared" si="0"/>
        <v>0.24067244441096064</v>
      </c>
      <c r="BA4" s="5">
        <f t="shared" si="0"/>
        <v>0.24654729327453137</v>
      </c>
      <c r="BB4" s="5">
        <f t="shared" si="0"/>
        <v>0.25271613023529138</v>
      </c>
      <c r="BC4" s="5">
        <f t="shared" si="0"/>
        <v>0.25920158915986641</v>
      </c>
      <c r="BD4" s="5">
        <f t="shared" si="0"/>
        <v>0.26602868852459016</v>
      </c>
      <c r="BE4" s="5">
        <f t="shared" si="0"/>
        <v>0.28100000000000003</v>
      </c>
      <c r="BF4" s="5">
        <f t="shared" si="0"/>
        <v>0.29775688073394496</v>
      </c>
      <c r="BG4" s="5">
        <f t="shared" si="0"/>
        <v>0.31663902439024394</v>
      </c>
      <c r="BH4" s="5">
        <f t="shared" si="0"/>
        <v>0.33807812499999995</v>
      </c>
      <c r="BI4" s="5">
        <f t="shared" si="0"/>
        <v>0.34375329736211035</v>
      </c>
      <c r="BJ4" s="5">
        <f t="shared" si="0"/>
        <v>0.35004914529914533</v>
      </c>
      <c r="BK4" s="5">
        <f t="shared" si="0"/>
        <v>0.33927840236686391</v>
      </c>
      <c r="BL4" s="5">
        <f t="shared" si="0"/>
        <v>0.33452771295215872</v>
      </c>
      <c r="BM4" s="5">
        <f t="shared" si="0"/>
        <v>0.35191110883797055</v>
      </c>
      <c r="BN4" s="5">
        <f t="shared" si="0"/>
        <v>0.36428240152477764</v>
      </c>
      <c r="BO4" s="5">
        <f t="shared" si="0"/>
        <v>0.35702397260273927</v>
      </c>
      <c r="BP4" s="5">
        <f t="shared" si="0"/>
        <v>0.35996443999342298</v>
      </c>
    </row>
    <row r="5" spans="1:68" s="35" customFormat="1">
      <c r="A5" s="35" t="s">
        <v>66</v>
      </c>
      <c r="B5" s="35" t="s">
        <v>50</v>
      </c>
      <c r="C5" s="35" t="s">
        <v>51</v>
      </c>
      <c r="D5" s="35" t="s">
        <v>52</v>
      </c>
      <c r="E5" s="35" t="s">
        <v>53</v>
      </c>
      <c r="F5" s="35" t="s">
        <v>67</v>
      </c>
      <c r="G5" s="35" t="s">
        <v>65</v>
      </c>
      <c r="H5" s="23">
        <v>1</v>
      </c>
      <c r="I5" s="23">
        <v>1</v>
      </c>
      <c r="J5" s="23">
        <v>1</v>
      </c>
      <c r="K5" s="23">
        <v>1</v>
      </c>
      <c r="L5" s="23">
        <v>1</v>
      </c>
      <c r="M5" s="23">
        <v>1</v>
      </c>
      <c r="N5" s="23">
        <v>1</v>
      </c>
      <c r="O5" s="23">
        <v>1</v>
      </c>
      <c r="P5" s="23">
        <v>1</v>
      </c>
      <c r="Q5" s="23">
        <v>1</v>
      </c>
      <c r="R5" s="23">
        <v>1</v>
      </c>
      <c r="S5" s="23">
        <v>1</v>
      </c>
      <c r="T5" s="23">
        <v>1</v>
      </c>
      <c r="U5" s="23">
        <v>1</v>
      </c>
      <c r="V5" s="23">
        <v>1</v>
      </c>
      <c r="W5" s="23">
        <v>1</v>
      </c>
      <c r="X5" s="23">
        <v>1</v>
      </c>
      <c r="Y5" s="23">
        <v>1</v>
      </c>
      <c r="Z5" s="23">
        <v>1</v>
      </c>
      <c r="AA5" s="23">
        <v>1</v>
      </c>
      <c r="AB5" s="23">
        <v>1</v>
      </c>
      <c r="AC5" s="23">
        <v>1</v>
      </c>
      <c r="AD5" s="23">
        <v>1</v>
      </c>
      <c r="AE5" s="23">
        <v>1</v>
      </c>
      <c r="AF5" s="23">
        <v>1</v>
      </c>
      <c r="AG5" s="23">
        <v>1</v>
      </c>
      <c r="AH5" s="23">
        <v>1</v>
      </c>
      <c r="AI5" s="23">
        <v>1</v>
      </c>
      <c r="AJ5" s="23">
        <v>1</v>
      </c>
      <c r="AK5" s="23">
        <v>1</v>
      </c>
      <c r="AL5" s="23">
        <v>1</v>
      </c>
      <c r="AM5" s="23">
        <v>1</v>
      </c>
      <c r="AN5" s="23">
        <v>1</v>
      </c>
      <c r="AO5" s="23">
        <v>1</v>
      </c>
      <c r="AP5" s="23">
        <v>1</v>
      </c>
      <c r="AQ5" s="23">
        <v>1</v>
      </c>
      <c r="AR5" s="23">
        <v>1</v>
      </c>
      <c r="AS5" s="23">
        <v>1</v>
      </c>
      <c r="AT5" s="23">
        <v>1</v>
      </c>
      <c r="AU5" s="23">
        <v>1</v>
      </c>
      <c r="AV5" s="23">
        <v>1</v>
      </c>
      <c r="AW5" s="23">
        <v>1</v>
      </c>
      <c r="AX5" s="23">
        <v>1</v>
      </c>
      <c r="AY5" s="23">
        <v>1</v>
      </c>
      <c r="AZ5" s="23">
        <v>1</v>
      </c>
      <c r="BA5" s="23">
        <v>1</v>
      </c>
      <c r="BB5" s="23">
        <v>1</v>
      </c>
      <c r="BC5" s="23">
        <v>1</v>
      </c>
      <c r="BD5" s="23">
        <v>1</v>
      </c>
      <c r="BE5" s="23">
        <v>1</v>
      </c>
      <c r="BF5" s="23">
        <v>1</v>
      </c>
      <c r="BG5" s="23">
        <v>1</v>
      </c>
      <c r="BH5" s="23">
        <v>1</v>
      </c>
      <c r="BI5" s="23">
        <v>1</v>
      </c>
      <c r="BJ5" s="23">
        <v>1</v>
      </c>
      <c r="BK5" s="23">
        <v>1</v>
      </c>
      <c r="BL5" s="23">
        <v>1</v>
      </c>
      <c r="BM5" s="23">
        <v>1</v>
      </c>
      <c r="BN5" s="23">
        <v>1</v>
      </c>
      <c r="BO5" s="23">
        <v>1</v>
      </c>
      <c r="BP5" s="23">
        <v>1</v>
      </c>
    </row>
    <row r="6" spans="1:68" s="35" customFormat="1">
      <c r="A6" s="35" t="s">
        <v>48</v>
      </c>
      <c r="B6" s="35" t="s">
        <v>50</v>
      </c>
      <c r="C6" s="35" t="s">
        <v>51</v>
      </c>
      <c r="D6" s="35" t="s">
        <v>52</v>
      </c>
      <c r="E6" s="35" t="s">
        <v>53</v>
      </c>
      <c r="F6" s="35" t="s">
        <v>67</v>
      </c>
      <c r="G6" s="35" t="s">
        <v>65</v>
      </c>
      <c r="H6" s="23">
        <v>1</v>
      </c>
      <c r="I6" s="23">
        <v>1</v>
      </c>
      <c r="J6" s="23">
        <v>1</v>
      </c>
      <c r="K6" s="23">
        <v>1</v>
      </c>
      <c r="L6" s="23">
        <v>1</v>
      </c>
      <c r="M6" s="23">
        <v>1</v>
      </c>
      <c r="N6" s="23">
        <v>1</v>
      </c>
      <c r="O6" s="23">
        <v>1</v>
      </c>
      <c r="P6" s="23">
        <v>1</v>
      </c>
      <c r="Q6" s="23">
        <v>1</v>
      </c>
      <c r="R6" s="23">
        <v>1</v>
      </c>
      <c r="S6" s="23">
        <v>1</v>
      </c>
      <c r="T6" s="23">
        <v>1</v>
      </c>
      <c r="U6" s="23">
        <v>1</v>
      </c>
      <c r="V6" s="23">
        <v>1</v>
      </c>
      <c r="W6" s="23">
        <v>1</v>
      </c>
      <c r="X6" s="23">
        <v>1</v>
      </c>
      <c r="Y6" s="23">
        <v>1</v>
      </c>
      <c r="Z6" s="23">
        <v>1</v>
      </c>
      <c r="AA6" s="23">
        <v>1</v>
      </c>
      <c r="AB6" s="23">
        <v>1</v>
      </c>
      <c r="AC6" s="23">
        <v>1</v>
      </c>
      <c r="AD6" s="23">
        <v>1</v>
      </c>
      <c r="AE6" s="23">
        <v>1</v>
      </c>
      <c r="AF6" s="23">
        <v>1</v>
      </c>
      <c r="AG6" s="23">
        <v>1</v>
      </c>
      <c r="AH6" s="23">
        <v>1</v>
      </c>
      <c r="AI6" s="23">
        <v>1</v>
      </c>
      <c r="AJ6" s="23">
        <v>1</v>
      </c>
      <c r="AK6" s="23">
        <v>1</v>
      </c>
      <c r="AL6" s="23">
        <v>1</v>
      </c>
      <c r="AM6" s="23">
        <v>1</v>
      </c>
      <c r="AN6" s="23">
        <v>1</v>
      </c>
      <c r="AO6" s="23">
        <v>1</v>
      </c>
      <c r="AP6" s="23">
        <v>1</v>
      </c>
      <c r="AQ6" s="23">
        <v>1</v>
      </c>
      <c r="AR6" s="23">
        <v>1</v>
      </c>
      <c r="AS6" s="23">
        <v>1</v>
      </c>
      <c r="AT6" s="23">
        <v>1</v>
      </c>
      <c r="AU6" s="23">
        <v>1</v>
      </c>
      <c r="AV6" s="23">
        <v>1</v>
      </c>
      <c r="AW6" s="23">
        <v>1</v>
      </c>
      <c r="AX6" s="23">
        <v>1</v>
      </c>
      <c r="AY6" s="23">
        <v>1</v>
      </c>
      <c r="AZ6" s="23">
        <v>1</v>
      </c>
      <c r="BA6" s="23">
        <v>1</v>
      </c>
      <c r="BB6" s="23">
        <v>1</v>
      </c>
      <c r="BC6" s="23">
        <v>1</v>
      </c>
      <c r="BD6" s="23">
        <v>1</v>
      </c>
      <c r="BE6" s="23">
        <v>1</v>
      </c>
      <c r="BF6" s="23">
        <v>1</v>
      </c>
      <c r="BG6" s="23">
        <v>1</v>
      </c>
      <c r="BH6" s="23">
        <v>1</v>
      </c>
      <c r="BI6" s="23">
        <v>1</v>
      </c>
      <c r="BJ6" s="23">
        <v>1</v>
      </c>
      <c r="BK6" s="23">
        <v>1</v>
      </c>
      <c r="BL6" s="23">
        <v>1</v>
      </c>
      <c r="BM6" s="23">
        <v>1</v>
      </c>
      <c r="BN6" s="23">
        <v>1</v>
      </c>
      <c r="BO6" s="23">
        <v>1</v>
      </c>
      <c r="BP6" s="23">
        <v>1</v>
      </c>
    </row>
    <row r="7" spans="1:68" s="35" customFormat="1"/>
    <row r="8" spans="1:68" s="35" customFormat="1"/>
    <row r="9" spans="1:68" s="39" customFormat="1">
      <c r="A9" s="36" t="s">
        <v>68</v>
      </c>
      <c r="B9" s="36"/>
      <c r="C9" s="40"/>
      <c r="R9" s="41" t="s">
        <v>74</v>
      </c>
    </row>
    <row r="10" spans="1:68" s="39" customFormat="1">
      <c r="A10" s="37">
        <v>1</v>
      </c>
      <c r="B10" s="38" t="s">
        <v>75</v>
      </c>
      <c r="C10" s="40"/>
      <c r="Q10" s="39">
        <v>1</v>
      </c>
      <c r="R10" s="41" t="s">
        <v>76</v>
      </c>
    </row>
    <row r="11" spans="1:68" s="39" customFormat="1">
      <c r="A11" s="37">
        <v>2</v>
      </c>
      <c r="B11" s="38" t="s">
        <v>77</v>
      </c>
      <c r="C11" s="40"/>
      <c r="Q11" s="39">
        <v>2</v>
      </c>
      <c r="R11" s="41" t="s">
        <v>78</v>
      </c>
    </row>
    <row r="12" spans="1:68" s="39" customFormat="1">
      <c r="A12" s="37">
        <v>2</v>
      </c>
      <c r="B12" s="38" t="s">
        <v>69</v>
      </c>
      <c r="Q12" s="39">
        <v>3</v>
      </c>
      <c r="R12" s="41" t="s">
        <v>79</v>
      </c>
    </row>
    <row r="13" spans="1:68" s="39" customFormat="1">
      <c r="A13" s="42">
        <v>3</v>
      </c>
      <c r="B13" s="36" t="s">
        <v>73</v>
      </c>
    </row>
    <row r="14" spans="1:68" s="39" customFormat="1">
      <c r="A14" s="42"/>
      <c r="C14" s="36" t="s">
        <v>71</v>
      </c>
    </row>
    <row r="15" spans="1:68" s="39" customFormat="1">
      <c r="C15" s="36" t="s">
        <v>72</v>
      </c>
    </row>
    <row r="16" spans="1:68" s="39" customFormat="1">
      <c r="B16" s="36" t="s">
        <v>70</v>
      </c>
    </row>
    <row r="17" s="35" customFormat="1"/>
    <row r="18" s="35" customFormat="1"/>
    <row r="19" s="35" customFormat="1"/>
    <row r="20" s="35" customFormat="1"/>
    <row r="21" s="35" customFormat="1"/>
    <row r="22" s="35" customFormat="1"/>
    <row r="23" s="35" customFormat="1"/>
    <row r="24" s="35" customFormat="1"/>
    <row r="25" s="35" customFormat="1"/>
    <row r="26" s="35" customFormat="1"/>
    <row r="27" s="35" customFormat="1"/>
    <row r="28" s="35" customFormat="1"/>
    <row r="29" s="35" customFormat="1"/>
    <row r="30" s="35" customFormat="1"/>
    <row r="31" s="35" customFormat="1"/>
    <row r="32" s="35" customFormat="1"/>
    <row r="33" s="35" customFormat="1"/>
    <row r="34" s="35" customFormat="1"/>
    <row r="35" s="35" customFormat="1"/>
    <row r="36" s="35" customFormat="1"/>
    <row r="37" s="35" customFormat="1"/>
    <row r="38" s="35" customFormat="1"/>
    <row r="39" s="35" customFormat="1"/>
    <row r="40" s="35" customFormat="1"/>
    <row r="41" s="35" customFormat="1"/>
    <row r="42" s="35" customFormat="1"/>
    <row r="43" s="35" customFormat="1"/>
    <row r="44" s="35" customFormat="1"/>
    <row r="45" s="35" customFormat="1"/>
    <row r="46" s="35" customFormat="1"/>
    <row r="47" s="35" customFormat="1"/>
    <row r="48" s="35" customFormat="1"/>
    <row r="49" s="35" customForma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69"/>
  <sheetViews>
    <sheetView topLeftCell="G11" zoomScale="70" zoomScaleNormal="70" workbookViewId="0">
      <selection activeCell="N71" sqref="N71"/>
    </sheetView>
  </sheetViews>
  <sheetFormatPr defaultColWidth="9.109375" defaultRowHeight="15.6"/>
  <cols>
    <col min="1" max="2" width="9.109375" style="6"/>
    <col min="3" max="3" width="32.6640625" style="6" bestFit="1" customWidth="1"/>
    <col min="4" max="4" width="23.6640625" style="6" bestFit="1" customWidth="1"/>
    <col min="5" max="5" width="29.5546875" style="6" bestFit="1" customWidth="1"/>
    <col min="6" max="6" width="26.5546875" style="6" customWidth="1"/>
    <col min="7" max="7" width="9.109375" style="6"/>
    <col min="8" max="8" width="32.6640625" style="6" bestFit="1" customWidth="1"/>
    <col min="9" max="9" width="23.6640625" style="6" bestFit="1" customWidth="1"/>
    <col min="10" max="10" width="29.5546875" style="6" bestFit="1" customWidth="1"/>
    <col min="11" max="11" width="30.5546875" style="6" customWidth="1"/>
    <col min="12" max="12" width="9.109375" style="6"/>
    <col min="13" max="13" width="32.6640625" style="6" bestFit="1" customWidth="1"/>
    <col min="14" max="14" width="23.6640625" style="6" bestFit="1" customWidth="1"/>
    <col min="15" max="15" width="29.5546875" style="6" bestFit="1" customWidth="1"/>
    <col min="16" max="16" width="30.5546875" style="6" customWidth="1"/>
    <col min="17" max="17" width="9.109375" style="6"/>
    <col min="18" max="18" width="32.6640625" style="6" bestFit="1" customWidth="1"/>
    <col min="19" max="19" width="23.6640625" style="6" bestFit="1" customWidth="1"/>
    <col min="20" max="20" width="30.5546875" style="6" bestFit="1" customWidth="1"/>
    <col min="21" max="21" width="30.5546875" style="6" customWidth="1"/>
    <col min="22" max="16384" width="9.109375" style="6"/>
  </cols>
  <sheetData>
    <row r="1" spans="1:21">
      <c r="C1" s="7" t="s">
        <v>20</v>
      </c>
      <c r="D1" s="7"/>
      <c r="E1" s="8"/>
      <c r="F1" s="8"/>
      <c r="H1" s="9" t="s">
        <v>21</v>
      </c>
      <c r="I1" s="9"/>
      <c r="J1" s="10"/>
      <c r="K1" s="10"/>
      <c r="M1" s="11" t="s">
        <v>22</v>
      </c>
      <c r="N1" s="11"/>
      <c r="O1" s="12"/>
      <c r="P1" s="12"/>
      <c r="R1" s="13" t="s">
        <v>24</v>
      </c>
      <c r="S1" s="13"/>
      <c r="T1" s="14"/>
      <c r="U1" s="14"/>
    </row>
    <row r="2" spans="1:21" s="15" customFormat="1">
      <c r="A2" s="15" t="s">
        <v>7</v>
      </c>
      <c r="C2" s="15" t="s">
        <v>25</v>
      </c>
      <c r="D2" s="15" t="s">
        <v>8</v>
      </c>
      <c r="E2" s="15" t="s">
        <v>47</v>
      </c>
      <c r="F2" s="15" t="s">
        <v>40</v>
      </c>
      <c r="H2" s="15" t="s">
        <v>25</v>
      </c>
      <c r="I2" s="15" t="s">
        <v>8</v>
      </c>
      <c r="J2" s="15" t="s">
        <v>47</v>
      </c>
      <c r="K2" s="15" t="s">
        <v>40</v>
      </c>
      <c r="M2" s="15" t="s">
        <v>25</v>
      </c>
      <c r="N2" s="15" t="s">
        <v>8</v>
      </c>
      <c r="O2" s="15" t="s">
        <v>47</v>
      </c>
      <c r="P2" s="15" t="s">
        <v>40</v>
      </c>
      <c r="R2" s="15" t="s">
        <v>25</v>
      </c>
      <c r="S2" s="15" t="s">
        <v>8</v>
      </c>
      <c r="T2" s="15" t="s">
        <v>47</v>
      </c>
      <c r="U2" s="15" t="s">
        <v>40</v>
      </c>
    </row>
    <row r="3" spans="1:21">
      <c r="A3" s="6">
        <v>1960</v>
      </c>
      <c r="C3" s="27">
        <f t="shared" ref="C3:C6" si="0">_xlfn.FORECAST.LINEAR(A3,C$8:C$38,A$8:A$38)</f>
        <v>56.998185483870884</v>
      </c>
      <c r="D3" s="17" t="s">
        <v>42</v>
      </c>
      <c r="E3" s="26">
        <f t="shared" ref="E3:E51" si="1">C$52/C3</f>
        <v>0.35207261125318839</v>
      </c>
      <c r="F3" s="16">
        <f>E3*IMO_2009!$P$8</f>
        <v>0.11864846999232449</v>
      </c>
      <c r="H3" s="26">
        <f>IMO_2009!D7</f>
        <v>24.853000000000002</v>
      </c>
      <c r="I3" s="16" t="s">
        <v>26</v>
      </c>
      <c r="J3" s="26">
        <f t="shared" ref="J3:J51" si="2">H$52/H3</f>
        <v>0.4499456806019394</v>
      </c>
      <c r="K3" s="16">
        <f>J3*IMO_2009!$P$7</f>
        <v>0.14443256347322256</v>
      </c>
      <c r="M3" s="26">
        <f>IMO_2009!E7</f>
        <v>44.389000000000003</v>
      </c>
      <c r="N3" s="16" t="s">
        <v>26</v>
      </c>
      <c r="O3" s="26">
        <f t="shared" ref="O3:O61" si="3">M$52/M3</f>
        <v>0.28796548694496382</v>
      </c>
      <c r="P3" s="16">
        <f>O3*IMO_2009!$P$7</f>
        <v>9.2436921309333384E-2</v>
      </c>
      <c r="R3" s="26">
        <f>IMO_2009!B7</f>
        <v>54.7</v>
      </c>
      <c r="S3" s="16" t="s">
        <v>26</v>
      </c>
      <c r="T3" s="26">
        <f t="shared" ref="T3:T51" si="4">R$52/R3</f>
        <v>0.55955210237659958</v>
      </c>
      <c r="U3" s="16">
        <f>T3*IMO_2009!$P$9</f>
        <v>0.15723414076782449</v>
      </c>
    </row>
    <row r="4" spans="1:21">
      <c r="A4" s="6">
        <v>1961</v>
      </c>
      <c r="C4" s="27">
        <f t="shared" si="0"/>
        <v>56.203443951612826</v>
      </c>
      <c r="D4" s="17" t="s">
        <v>42</v>
      </c>
      <c r="E4" s="26">
        <f t="shared" si="1"/>
        <v>0.35705107354767601</v>
      </c>
      <c r="F4" s="16">
        <f>E4*IMO_2009!$P$8</f>
        <v>0.12032621178556682</v>
      </c>
      <c r="H4" s="26">
        <f>IMO_2009!D8</f>
        <v>25.045000000000002</v>
      </c>
      <c r="I4" s="16" t="s">
        <v>26</v>
      </c>
      <c r="J4" s="26">
        <f t="shared" si="2"/>
        <v>0.44649630664803353</v>
      </c>
      <c r="K4" s="16">
        <f>J4*IMO_2009!$P$7</f>
        <v>0.14332531443401877</v>
      </c>
      <c r="M4" s="26">
        <f>IMO_2009!E8</f>
        <v>43.994</v>
      </c>
      <c r="N4" s="16" t="s">
        <v>26</v>
      </c>
      <c r="O4" s="26">
        <f t="shared" si="3"/>
        <v>0.2905509842251216</v>
      </c>
      <c r="P4" s="16">
        <f>O4*IMO_2009!$P$7</f>
        <v>9.3266865936264029E-2</v>
      </c>
      <c r="R4" s="26">
        <f>IMO_2009!B8</f>
        <v>54.900000000000006</v>
      </c>
      <c r="S4" s="16" t="s">
        <v>26</v>
      </c>
      <c r="T4" s="26">
        <f t="shared" si="4"/>
        <v>0.55751366120218571</v>
      </c>
      <c r="U4" s="16">
        <f>T4*IMO_2009!$P$9</f>
        <v>0.15666133879781419</v>
      </c>
    </row>
    <row r="5" spans="1:21">
      <c r="A5" s="6">
        <v>1962</v>
      </c>
      <c r="C5" s="27">
        <f t="shared" si="0"/>
        <v>55.408702419354768</v>
      </c>
      <c r="D5" s="17" t="s">
        <v>42</v>
      </c>
      <c r="E5" s="26">
        <f t="shared" si="1"/>
        <v>0.36217235061960662</v>
      </c>
      <c r="F5" s="16">
        <f>E5*IMO_2009!$P$8</f>
        <v>0.12205208215880745</v>
      </c>
      <c r="H5" s="26">
        <f>IMO_2009!D9</f>
        <v>25.238</v>
      </c>
      <c r="I5" s="16" t="s">
        <v>26</v>
      </c>
      <c r="J5" s="26">
        <f t="shared" si="2"/>
        <v>0.44308186068626682</v>
      </c>
      <c r="K5" s="16">
        <f>J5*IMO_2009!$P$7</f>
        <v>0.14222927728029164</v>
      </c>
      <c r="M5" s="26">
        <f>IMO_2009!E9</f>
        <v>43.598999999999997</v>
      </c>
      <c r="N5" s="16" t="s">
        <v>26</v>
      </c>
      <c r="O5" s="26">
        <f t="shared" si="3"/>
        <v>0.29318332989288742</v>
      </c>
      <c r="P5" s="16">
        <f>O5*IMO_2009!$P$7</f>
        <v>9.411184889561687E-2</v>
      </c>
      <c r="R5" s="26">
        <f>IMO_2009!B9</f>
        <v>55.1</v>
      </c>
      <c r="S5" s="16" t="s">
        <v>26</v>
      </c>
      <c r="T5" s="26">
        <f t="shared" si="4"/>
        <v>0.55549001814882026</v>
      </c>
      <c r="U5" s="16">
        <f>T5*IMO_2009!$P$9</f>
        <v>0.15609269509981852</v>
      </c>
    </row>
    <row r="6" spans="1:21">
      <c r="A6" s="6">
        <v>1963</v>
      </c>
      <c r="C6" s="27">
        <f t="shared" si="0"/>
        <v>54.613960887096709</v>
      </c>
      <c r="D6" s="17" t="s">
        <v>42</v>
      </c>
      <c r="E6" s="26">
        <f t="shared" si="1"/>
        <v>0.3674426771844197</v>
      </c>
      <c r="F6" s="16">
        <f>E6*IMO_2009!$P$8</f>
        <v>0.12382818221114944</v>
      </c>
      <c r="H6" s="26">
        <f>IMO_2009!D10</f>
        <v>25.43</v>
      </c>
      <c r="I6" s="16" t="s">
        <v>26</v>
      </c>
      <c r="J6" s="26">
        <f t="shared" si="2"/>
        <v>0.43973653165552501</v>
      </c>
      <c r="K6" s="16">
        <f>J6*IMO_2009!$P$7</f>
        <v>0.14115542666142353</v>
      </c>
      <c r="M6" s="26">
        <f>IMO_2009!E10</f>
        <v>43.204000000000001</v>
      </c>
      <c r="N6" s="16" t="s">
        <v>26</v>
      </c>
      <c r="O6" s="26">
        <f t="shared" si="3"/>
        <v>0.2958638089065827</v>
      </c>
      <c r="P6" s="16">
        <f>O6*IMO_2009!$P$7</f>
        <v>9.4972282659013044E-2</v>
      </c>
      <c r="R6" s="26">
        <f>IMO_2009!B10</f>
        <v>55.2</v>
      </c>
      <c r="S6" s="16" t="s">
        <v>26</v>
      </c>
      <c r="T6" s="26">
        <f t="shared" si="4"/>
        <v>0.55448369565217381</v>
      </c>
      <c r="U6" s="16">
        <f>T6*IMO_2009!$P$9</f>
        <v>0.15580991847826087</v>
      </c>
    </row>
    <row r="7" spans="1:21">
      <c r="A7" s="6">
        <v>1964</v>
      </c>
      <c r="C7" s="27">
        <f>_xlfn.FORECAST.LINEAR(A7,C$8:C$38,A$8:A$38)</f>
        <v>53.819219354838651</v>
      </c>
      <c r="D7" s="17" t="s">
        <v>42</v>
      </c>
      <c r="E7" s="26">
        <f t="shared" si="1"/>
        <v>0.37286865622653848</v>
      </c>
      <c r="F7" s="16">
        <f>E7*IMO_2009!$P$8</f>
        <v>0.12565673714834347</v>
      </c>
      <c r="H7" s="26">
        <f>IMO_2009!D11</f>
        <v>25.623000000000001</v>
      </c>
      <c r="I7" s="16" t="s">
        <v>26</v>
      </c>
      <c r="J7" s="26">
        <f t="shared" si="2"/>
        <v>0.43642430628731999</v>
      </c>
      <c r="K7" s="16">
        <f>J7*IMO_2009!$P$7</f>
        <v>0.14009220231822972</v>
      </c>
      <c r="M7" s="26">
        <f>IMO_2009!E11</f>
        <v>42.808999999999997</v>
      </c>
      <c r="N7" s="16" t="s">
        <v>26</v>
      </c>
      <c r="O7" s="26">
        <f t="shared" si="3"/>
        <v>0.2985937536499334</v>
      </c>
      <c r="P7" s="16">
        <f>O7*IMO_2009!$P$7</f>
        <v>9.584859492162863E-2</v>
      </c>
      <c r="R7" s="26">
        <f>IMO_2009!B11</f>
        <v>55.400000000000006</v>
      </c>
      <c r="S7" s="16" t="s">
        <v>26</v>
      </c>
      <c r="T7" s="26">
        <f t="shared" si="4"/>
        <v>0.55248194945848361</v>
      </c>
      <c r="U7" s="16">
        <f>T7*IMO_2009!$P$9</f>
        <v>0.1552474277978339</v>
      </c>
    </row>
    <row r="8" spans="1:21">
      <c r="A8" s="6">
        <v>1965</v>
      </c>
      <c r="C8" s="26">
        <f>IMO_2009!C12</f>
        <v>46.927</v>
      </c>
      <c r="D8" s="16" t="s">
        <v>26</v>
      </c>
      <c r="E8" s="26">
        <f t="shared" si="1"/>
        <v>0.42763227992413749</v>
      </c>
      <c r="F8" s="16">
        <f>E8*IMO_2009!$P$8</f>
        <v>0.14411207833443435</v>
      </c>
      <c r="H8" s="26">
        <f>IMO_2009!D12</f>
        <v>25.815000000000001</v>
      </c>
      <c r="I8" s="16" t="s">
        <v>26</v>
      </c>
      <c r="J8" s="26">
        <f t="shared" si="2"/>
        <v>0.43317838466008135</v>
      </c>
      <c r="K8" s="16">
        <f>J8*IMO_2009!$P$7</f>
        <v>0.13905026147588612</v>
      </c>
      <c r="M8" s="26">
        <f>IMO_2009!E12</f>
        <v>42.414999999999999</v>
      </c>
      <c r="N8" s="16" t="s">
        <v>26</v>
      </c>
      <c r="O8" s="26">
        <f t="shared" si="3"/>
        <v>0.30136744076388067</v>
      </c>
      <c r="P8" s="16">
        <f>O8*IMO_2009!$P$7</f>
        <v>9.67389484852057E-2</v>
      </c>
      <c r="R8" s="26">
        <f>IMO_2009!B12</f>
        <v>54.6</v>
      </c>
      <c r="S8" s="16" t="s">
        <v>26</v>
      </c>
      <c r="T8" s="26">
        <f t="shared" si="4"/>
        <v>0.56057692307692308</v>
      </c>
      <c r="U8" s="16">
        <f>T8*IMO_2009!$P$9</f>
        <v>0.15752211538461541</v>
      </c>
    </row>
    <row r="9" spans="1:21">
      <c r="A9" s="6">
        <v>1966</v>
      </c>
      <c r="C9" s="26">
        <f>IMO_2009!C13</f>
        <v>47.555</v>
      </c>
      <c r="D9" s="16" t="s">
        <v>26</v>
      </c>
      <c r="E9" s="26">
        <f t="shared" si="1"/>
        <v>0.42198506991904111</v>
      </c>
      <c r="F9" s="16">
        <f>E9*IMO_2009!$P$8</f>
        <v>0.14220896856271686</v>
      </c>
      <c r="H9" s="26">
        <f>IMO_2009!D13</f>
        <v>25.545999999999999</v>
      </c>
      <c r="I9" s="16" t="s">
        <v>26</v>
      </c>
      <c r="J9" s="26">
        <f t="shared" si="2"/>
        <v>0.43773976356376737</v>
      </c>
      <c r="K9" s="16">
        <f>J9*IMO_2009!$P$7</f>
        <v>0.14051446410396934</v>
      </c>
      <c r="M9" s="26">
        <f>IMO_2009!E13</f>
        <v>41.024000000000001</v>
      </c>
      <c r="N9" s="16" t="s">
        <v>26</v>
      </c>
      <c r="O9" s="26">
        <f t="shared" si="3"/>
        <v>0.31158590093603739</v>
      </c>
      <c r="P9" s="16">
        <f>O9*IMO_2009!$P$7</f>
        <v>0.100019074200468</v>
      </c>
      <c r="R9" s="26">
        <f>IMO_2009!B13</f>
        <v>53.800000000000004</v>
      </c>
      <c r="S9" s="16" t="s">
        <v>26</v>
      </c>
      <c r="T9" s="26">
        <f t="shared" si="4"/>
        <v>0.56891263940520442</v>
      </c>
      <c r="U9" s="16">
        <f>T9*IMO_2009!$P$9</f>
        <v>0.15986445167286245</v>
      </c>
    </row>
    <row r="10" spans="1:21">
      <c r="A10" s="6">
        <v>1967</v>
      </c>
      <c r="C10" s="26">
        <f>IMO_2009!C14</f>
        <v>48.182000000000002</v>
      </c>
      <c r="D10" s="16" t="s">
        <v>26</v>
      </c>
      <c r="E10" s="26">
        <f t="shared" si="1"/>
        <v>0.41649371134448543</v>
      </c>
      <c r="F10" s="16">
        <f>E10*IMO_2009!$P$8</f>
        <v>0.14035838072309159</v>
      </c>
      <c r="H10" s="26">
        <f>IMO_2009!D14</f>
        <v>25.234999999999999</v>
      </c>
      <c r="I10" s="16" t="s">
        <v>26</v>
      </c>
      <c r="J10" s="26">
        <f t="shared" si="2"/>
        <v>0.4431345353675451</v>
      </c>
      <c r="K10" s="16">
        <f>J10*IMO_2009!$P$7</f>
        <v>0.14224618585298199</v>
      </c>
      <c r="M10" s="26">
        <f>IMO_2009!E14</f>
        <v>39.545999999999999</v>
      </c>
      <c r="N10" s="16" t="s">
        <v>26</v>
      </c>
      <c r="O10" s="26">
        <f t="shared" si="3"/>
        <v>0.32323117382288979</v>
      </c>
      <c r="P10" s="16">
        <f>O10*IMO_2009!$P$7</f>
        <v>0.10375720679714763</v>
      </c>
      <c r="R10" s="26">
        <f>IMO_2009!B14</f>
        <v>53</v>
      </c>
      <c r="S10" s="16" t="s">
        <v>26</v>
      </c>
      <c r="T10" s="26">
        <f t="shared" si="4"/>
        <v>0.57750000000000001</v>
      </c>
      <c r="U10" s="16">
        <f>T10*IMO_2009!$P$9</f>
        <v>0.16227750000000002</v>
      </c>
    </row>
    <row r="11" spans="1:21">
      <c r="A11" s="6">
        <v>1968</v>
      </c>
      <c r="C11" s="26">
        <f>IMO_2009!C15</f>
        <v>48.81</v>
      </c>
      <c r="D11" s="16" t="s">
        <v>26</v>
      </c>
      <c r="E11" s="26">
        <f t="shared" si="1"/>
        <v>0.41113501331694319</v>
      </c>
      <c r="F11" s="16">
        <f>E11*IMO_2009!$P$8</f>
        <v>0.13855249948780987</v>
      </c>
      <c r="H11" s="26">
        <f>IMO_2009!D15</f>
        <v>24.925000000000001</v>
      </c>
      <c r="I11" s="16" t="s">
        <v>26</v>
      </c>
      <c r="J11" s="26">
        <f t="shared" si="2"/>
        <v>0.44864593781344037</v>
      </c>
      <c r="K11" s="16">
        <f>J11*IMO_2009!$P$7</f>
        <v>0.14401534603811436</v>
      </c>
      <c r="M11" s="26">
        <f>IMO_2009!E15</f>
        <v>38.067999999999998</v>
      </c>
      <c r="N11" s="16" t="s">
        <v>26</v>
      </c>
      <c r="O11" s="26">
        <f t="shared" si="3"/>
        <v>0.33578070820636752</v>
      </c>
      <c r="P11" s="16">
        <f>O11*IMO_2009!$P$7</f>
        <v>0.10778560733424397</v>
      </c>
      <c r="R11" s="26">
        <f>IMO_2009!B15</f>
        <v>52.1</v>
      </c>
      <c r="S11" s="16" t="s">
        <v>26</v>
      </c>
      <c r="T11" s="26">
        <f t="shared" si="4"/>
        <v>0.58747600767754315</v>
      </c>
      <c r="U11" s="16">
        <f>T11*IMO_2009!$P$9</f>
        <v>0.16508075815738965</v>
      </c>
    </row>
    <row r="12" spans="1:21">
      <c r="A12" s="6">
        <v>1969</v>
      </c>
      <c r="C12" s="26">
        <f>IMO_2009!C16</f>
        <v>49.438000000000002</v>
      </c>
      <c r="D12" s="16" t="s">
        <v>26</v>
      </c>
      <c r="E12" s="26">
        <f t="shared" si="1"/>
        <v>0.4059124560055018</v>
      </c>
      <c r="F12" s="16">
        <f>E12*IMO_2009!$P$8</f>
        <v>0.13679249767385412</v>
      </c>
      <c r="H12" s="26">
        <f>IMO_2009!D16</f>
        <v>24.614000000000001</v>
      </c>
      <c r="I12" s="16" t="s">
        <v>26</v>
      </c>
      <c r="J12" s="26">
        <f t="shared" si="2"/>
        <v>0.45431461769724552</v>
      </c>
      <c r="K12" s="16">
        <f>J12*IMO_2009!$P$7</f>
        <v>0.14583499228081581</v>
      </c>
      <c r="M12" s="26">
        <f>IMO_2009!E16</f>
        <v>36.588999999999999</v>
      </c>
      <c r="N12" s="16" t="s">
        <v>26</v>
      </c>
      <c r="O12" s="26">
        <f t="shared" si="3"/>
        <v>0.34935363087266663</v>
      </c>
      <c r="P12" s="16">
        <f>O12*IMO_2009!$P$7</f>
        <v>0.112142515510126</v>
      </c>
      <c r="R12" s="26">
        <f>IMO_2009!B16</f>
        <v>51.300000000000004</v>
      </c>
      <c r="S12" s="16" t="s">
        <v>26</v>
      </c>
      <c r="T12" s="26">
        <f t="shared" si="4"/>
        <v>0.59663742690058474</v>
      </c>
      <c r="U12" s="16">
        <f>T12*IMO_2009!$P$9</f>
        <v>0.16765511695906432</v>
      </c>
    </row>
    <row r="13" spans="1:21">
      <c r="A13" s="6">
        <v>1970</v>
      </c>
      <c r="C13" s="26">
        <f>IMO_2009!C17</f>
        <v>50.064999999999998</v>
      </c>
      <c r="D13" s="16" t="s">
        <v>26</v>
      </c>
      <c r="E13" s="26">
        <f t="shared" si="1"/>
        <v>0.40082892240087886</v>
      </c>
      <c r="F13" s="16">
        <f>E13*IMO_2009!$P$8</f>
        <v>0.1350793468490962</v>
      </c>
      <c r="H13" s="26">
        <f>IMO_2009!D17</f>
        <v>24.303999999999998</v>
      </c>
      <c r="I13" s="16" t="s">
        <v>26</v>
      </c>
      <c r="J13" s="26">
        <f t="shared" si="2"/>
        <v>0.46010944700460837</v>
      </c>
      <c r="K13" s="16">
        <f>J13*IMO_2009!$P$7</f>
        <v>0.14769513248847929</v>
      </c>
      <c r="M13" s="26">
        <f>IMO_2009!E17</f>
        <v>35.110999999999997</v>
      </c>
      <c r="N13" s="16" t="s">
        <v>26</v>
      </c>
      <c r="O13" s="26">
        <f t="shared" si="3"/>
        <v>0.36405969639144425</v>
      </c>
      <c r="P13" s="16">
        <f>O13*IMO_2009!$P$7</f>
        <v>0.1168631625416536</v>
      </c>
      <c r="R13" s="26">
        <f>IMO_2009!B17</f>
        <v>50.5</v>
      </c>
      <c r="S13" s="16" t="s">
        <v>26</v>
      </c>
      <c r="T13" s="26">
        <f t="shared" si="4"/>
        <v>0.60608910891089107</v>
      </c>
      <c r="U13" s="16">
        <f>T13*IMO_2009!$P$9</f>
        <v>0.17031103960396041</v>
      </c>
    </row>
    <row r="14" spans="1:21">
      <c r="A14" s="6">
        <v>1971</v>
      </c>
      <c r="C14" s="26">
        <f>IMO_2009!C18</f>
        <v>50.680999999999997</v>
      </c>
      <c r="D14" s="16" t="s">
        <v>26</v>
      </c>
      <c r="E14" s="26">
        <f t="shared" si="1"/>
        <v>0.39595706477772735</v>
      </c>
      <c r="F14" s="16">
        <f>E14*IMO_2009!$P$8</f>
        <v>0.13343753083009413</v>
      </c>
      <c r="H14" s="26">
        <f>IMO_2009!D18</f>
        <v>23.992999999999999</v>
      </c>
      <c r="I14" s="16" t="s">
        <v>26</v>
      </c>
      <c r="J14" s="26">
        <f t="shared" si="2"/>
        <v>0.46607343808610852</v>
      </c>
      <c r="K14" s="16">
        <f>J14*IMO_2009!$P$7</f>
        <v>0.14960957362564084</v>
      </c>
      <c r="M14" s="26">
        <f>IMO_2009!E18</f>
        <v>33.631999999999998</v>
      </c>
      <c r="N14" s="16" t="s">
        <v>26</v>
      </c>
      <c r="O14" s="26">
        <f t="shared" si="3"/>
        <v>0.38006957659372026</v>
      </c>
      <c r="P14" s="16">
        <f>O14*IMO_2009!$P$7</f>
        <v>0.1220023340865842</v>
      </c>
      <c r="R14" s="26">
        <f>IMO_2009!B18</f>
        <v>49.7</v>
      </c>
      <c r="S14" s="16" t="s">
        <v>26</v>
      </c>
      <c r="T14" s="26">
        <f t="shared" si="4"/>
        <v>0.61584507042253511</v>
      </c>
      <c r="U14" s="16">
        <f>T14*IMO_2009!$P$9</f>
        <v>0.17305246478873237</v>
      </c>
    </row>
    <row r="15" spans="1:21">
      <c r="A15" s="6">
        <v>1972</v>
      </c>
      <c r="C15" s="26">
        <f>IMO_2009!C19</f>
        <v>51.082000000000001</v>
      </c>
      <c r="D15" s="16" t="s">
        <v>26</v>
      </c>
      <c r="E15" s="26">
        <f t="shared" si="1"/>
        <v>0.39284875298539601</v>
      </c>
      <c r="F15" s="16">
        <f>E15*IMO_2009!$P$8</f>
        <v>0.13239002975607847</v>
      </c>
      <c r="H15" s="26">
        <f>IMO_2009!D19</f>
        <v>23.683</v>
      </c>
      <c r="I15" s="16" t="s">
        <v>26</v>
      </c>
      <c r="J15" s="26">
        <f t="shared" si="2"/>
        <v>0.47217413334459324</v>
      </c>
      <c r="K15" s="16">
        <f>J15*IMO_2009!$P$7</f>
        <v>0.15156789680361443</v>
      </c>
      <c r="M15" s="26">
        <f>IMO_2009!E19</f>
        <v>32.154000000000003</v>
      </c>
      <c r="N15" s="16" t="s">
        <v>26</v>
      </c>
      <c r="O15" s="26">
        <f t="shared" si="3"/>
        <v>0.39753996392361751</v>
      </c>
      <c r="P15" s="16">
        <f>O15*IMO_2009!$P$7</f>
        <v>0.12761032841948122</v>
      </c>
      <c r="R15" s="26">
        <f>IMO_2009!B19</f>
        <v>48.8</v>
      </c>
      <c r="S15" s="16" t="s">
        <v>26</v>
      </c>
      <c r="T15" s="26">
        <f t="shared" si="4"/>
        <v>0.62720286885245902</v>
      </c>
      <c r="U15" s="16">
        <f>T15*IMO_2009!$P$9</f>
        <v>0.17624400614754099</v>
      </c>
    </row>
    <row r="16" spans="1:21">
      <c r="A16" s="6">
        <v>1973</v>
      </c>
      <c r="C16" s="26">
        <f>IMO_2009!C20</f>
        <v>51.481999999999999</v>
      </c>
      <c r="D16" s="16" t="s">
        <v>26</v>
      </c>
      <c r="E16" s="26">
        <f t="shared" si="1"/>
        <v>0.38979643370498424</v>
      </c>
      <c r="F16" s="16">
        <f>E16*IMO_2009!$P$8</f>
        <v>0.1313613981585797</v>
      </c>
      <c r="H16" s="26">
        <f>IMO_2009!D20</f>
        <v>23.372</v>
      </c>
      <c r="I16" s="16" t="s">
        <v>26</v>
      </c>
      <c r="J16" s="26">
        <f t="shared" si="2"/>
        <v>0.47845712818757491</v>
      </c>
      <c r="K16" s="16">
        <f>J16*IMO_2009!$P$7</f>
        <v>0.15358473814821155</v>
      </c>
      <c r="M16" s="26">
        <f>IMO_2009!E20</f>
        <v>30.675000000000001</v>
      </c>
      <c r="N16" s="16" t="s">
        <v>26</v>
      </c>
      <c r="O16" s="26">
        <f t="shared" si="3"/>
        <v>0.41670741646291765</v>
      </c>
      <c r="P16" s="16">
        <f>O16*IMO_2009!$P$7</f>
        <v>0.13376308068459658</v>
      </c>
      <c r="R16" s="26">
        <f>IMO_2009!B20</f>
        <v>48</v>
      </c>
      <c r="S16" s="16" t="s">
        <v>26</v>
      </c>
      <c r="T16" s="26">
        <f t="shared" si="4"/>
        <v>0.63765624999999992</v>
      </c>
      <c r="U16" s="16">
        <f>T16*IMO_2009!$P$9</f>
        <v>0.17918140625000001</v>
      </c>
    </row>
    <row r="17" spans="1:21">
      <c r="A17" s="6">
        <v>1974</v>
      </c>
      <c r="C17" s="26">
        <f>IMO_2009!C21</f>
        <v>51.883000000000003</v>
      </c>
      <c r="D17" s="16" t="s">
        <v>26</v>
      </c>
      <c r="E17" s="26">
        <f t="shared" si="1"/>
        <v>0.38678372491953045</v>
      </c>
      <c r="F17" s="16">
        <f>E17*IMO_2009!$P$8</f>
        <v>0.13034611529788176</v>
      </c>
      <c r="H17" s="26">
        <f>IMO_2009!D21</f>
        <v>22.702999999999999</v>
      </c>
      <c r="I17" s="16" t="s">
        <v>26</v>
      </c>
      <c r="J17" s="26">
        <f t="shared" si="2"/>
        <v>0.4925560498612519</v>
      </c>
      <c r="K17" s="16">
        <f>J17*IMO_2009!$P$7</f>
        <v>0.15811049200546187</v>
      </c>
      <c r="M17" s="26">
        <f>IMO_2009!E21</f>
        <v>29.196999999999999</v>
      </c>
      <c r="N17" s="16" t="s">
        <v>26</v>
      </c>
      <c r="O17" s="26">
        <f t="shared" si="3"/>
        <v>0.43780182895502961</v>
      </c>
      <c r="P17" s="16">
        <f>O17*IMO_2009!$P$7</f>
        <v>0.14053438709456451</v>
      </c>
      <c r="R17" s="26">
        <f>IMO_2009!B21</f>
        <v>47.199999999999996</v>
      </c>
      <c r="S17" s="16" t="s">
        <v>26</v>
      </c>
      <c r="T17" s="26">
        <f t="shared" si="4"/>
        <v>0.64846398305084751</v>
      </c>
      <c r="U17" s="16">
        <f>T17*IMO_2009!$P$9</f>
        <v>0.18221837923728817</v>
      </c>
    </row>
    <row r="18" spans="1:21">
      <c r="A18" s="6">
        <v>1975</v>
      </c>
      <c r="C18" s="26">
        <f>IMO_2009!C22</f>
        <v>50.959000000000003</v>
      </c>
      <c r="D18" s="16" t="s">
        <v>26</v>
      </c>
      <c r="E18" s="26">
        <f t="shared" si="1"/>
        <v>0.39379697403795205</v>
      </c>
      <c r="F18" s="16">
        <f>E18*IMO_2009!$P$8</f>
        <v>0.13270958025078985</v>
      </c>
      <c r="H18" s="26">
        <f>IMO_2009!D22</f>
        <v>21.966000000000001</v>
      </c>
      <c r="I18" s="16" t="s">
        <v>26</v>
      </c>
      <c r="J18" s="26">
        <f t="shared" si="2"/>
        <v>0.50908221797323139</v>
      </c>
      <c r="K18" s="16">
        <f>J18*IMO_2009!$P$7</f>
        <v>0.16341539196940727</v>
      </c>
      <c r="M18" s="26">
        <f>IMO_2009!E22</f>
        <v>28.673999999999999</v>
      </c>
      <c r="N18" s="16" t="s">
        <v>26</v>
      </c>
      <c r="O18" s="26">
        <f t="shared" si="3"/>
        <v>0.44578712422403566</v>
      </c>
      <c r="P18" s="16">
        <f>O18*IMO_2009!$P$7</f>
        <v>0.14309766687591544</v>
      </c>
      <c r="R18" s="26">
        <f>IMO_2009!B22</f>
        <v>46.300000000000004</v>
      </c>
      <c r="S18" s="16" t="s">
        <v>26</v>
      </c>
      <c r="T18" s="26">
        <f t="shared" si="4"/>
        <v>0.66106911447084227</v>
      </c>
      <c r="U18" s="16">
        <f>T18*IMO_2009!$P$9</f>
        <v>0.1857604211663067</v>
      </c>
    </row>
    <row r="19" spans="1:21">
      <c r="A19" s="6">
        <v>1976</v>
      </c>
      <c r="C19" s="26">
        <f>IMO_2009!C23</f>
        <v>49.933</v>
      </c>
      <c r="D19" s="16" t="s">
        <v>26</v>
      </c>
      <c r="E19" s="26">
        <f t="shared" si="1"/>
        <v>0.40188853063104557</v>
      </c>
      <c r="F19" s="16">
        <f>E19*IMO_2009!$P$8</f>
        <v>0.13543643482266238</v>
      </c>
      <c r="H19" s="26">
        <f>IMO_2009!D23</f>
        <v>21.228999999999999</v>
      </c>
      <c r="I19" s="16" t="s">
        <v>26</v>
      </c>
      <c r="J19" s="26">
        <f t="shared" si="2"/>
        <v>0.52675585284280946</v>
      </c>
      <c r="K19" s="16">
        <f>J19*IMO_2009!$P$7</f>
        <v>0.16908862876254183</v>
      </c>
      <c r="M19" s="26">
        <f>IMO_2009!E23</f>
        <v>28.225000000000001</v>
      </c>
      <c r="N19" s="16" t="s">
        <v>26</v>
      </c>
      <c r="O19" s="26">
        <f t="shared" si="3"/>
        <v>0.45287865367581925</v>
      </c>
      <c r="P19" s="16">
        <f>O19*IMO_2009!$P$7</f>
        <v>0.14537404782993799</v>
      </c>
      <c r="R19" s="26">
        <f>IMO_2009!B23</f>
        <v>45.5</v>
      </c>
      <c r="S19" s="16" t="s">
        <v>26</v>
      </c>
      <c r="T19" s="26">
        <f t="shared" si="4"/>
        <v>0.6726923076923077</v>
      </c>
      <c r="U19" s="16">
        <f>T19*IMO_2009!$P$9</f>
        <v>0.1890265384615385</v>
      </c>
    </row>
    <row r="20" spans="1:21">
      <c r="A20" s="6">
        <v>1977</v>
      </c>
      <c r="C20" s="26">
        <f>IMO_2009!C24</f>
        <v>47.787999999999997</v>
      </c>
      <c r="D20" s="16" t="s">
        <v>26</v>
      </c>
      <c r="E20" s="26">
        <f t="shared" si="1"/>
        <v>0.41992759688624759</v>
      </c>
      <c r="F20" s="16">
        <f>E20*IMO_2009!$P$8</f>
        <v>0.14151560015066544</v>
      </c>
      <c r="H20" s="26">
        <f>IMO_2009!D24</f>
        <v>20.492000000000001</v>
      </c>
      <c r="I20" s="16" t="s">
        <v>26</v>
      </c>
      <c r="J20" s="26">
        <f t="shared" si="2"/>
        <v>0.54570076127269185</v>
      </c>
      <c r="K20" s="16">
        <f>J20*IMO_2009!$P$7</f>
        <v>0.17516994436853409</v>
      </c>
      <c r="M20" s="26">
        <f>IMO_2009!E24</f>
        <v>27.776</v>
      </c>
      <c r="N20" s="16" t="s">
        <v>26</v>
      </c>
      <c r="O20" s="26">
        <f t="shared" si="3"/>
        <v>0.46019945276497692</v>
      </c>
      <c r="P20" s="16">
        <f>O20*IMO_2009!$P$7</f>
        <v>0.1477240243375576</v>
      </c>
      <c r="R20" s="26">
        <f>IMO_2009!B24</f>
        <v>44.7</v>
      </c>
      <c r="S20" s="16" t="s">
        <v>26</v>
      </c>
      <c r="T20" s="26">
        <f t="shared" si="4"/>
        <v>0.684731543624161</v>
      </c>
      <c r="U20" s="16">
        <f>T20*IMO_2009!$P$9</f>
        <v>0.19240956375838925</v>
      </c>
    </row>
    <row r="21" spans="1:21">
      <c r="A21" s="6">
        <v>1978</v>
      </c>
      <c r="C21" s="26">
        <f>IMO_2009!C25</f>
        <v>45.613999999999997</v>
      </c>
      <c r="D21" s="16" t="s">
        <v>26</v>
      </c>
      <c r="E21" s="26">
        <f t="shared" si="1"/>
        <v>0.43994168457052663</v>
      </c>
      <c r="F21" s="16">
        <f>E21*IMO_2009!$P$8</f>
        <v>0.14826034770026747</v>
      </c>
      <c r="H21" s="26">
        <f>IMO_2009!D25</f>
        <v>19.754999999999999</v>
      </c>
      <c r="I21" s="16" t="s">
        <v>26</v>
      </c>
      <c r="J21" s="26">
        <f t="shared" si="2"/>
        <v>0.56605922551252852</v>
      </c>
      <c r="K21" s="16">
        <f>J21*IMO_2009!$P$7</f>
        <v>0.18170501138952166</v>
      </c>
      <c r="M21" s="26">
        <f>IMO_2009!E25</f>
        <v>27.337</v>
      </c>
      <c r="N21" s="16" t="s">
        <v>26</v>
      </c>
      <c r="O21" s="26">
        <f t="shared" si="3"/>
        <v>0.46758971357500817</v>
      </c>
      <c r="P21" s="16">
        <f>O21*IMO_2009!$P$7</f>
        <v>0.15009629805757763</v>
      </c>
      <c r="R21" s="26">
        <f>IMO_2009!B25</f>
        <v>43.8</v>
      </c>
      <c r="S21" s="16" t="s">
        <v>26</v>
      </c>
      <c r="T21" s="26">
        <f t="shared" si="4"/>
        <v>0.69880136986301367</v>
      </c>
      <c r="U21" s="16">
        <f>T21*IMO_2009!$P$9</f>
        <v>0.19636318493150687</v>
      </c>
    </row>
    <row r="22" spans="1:21">
      <c r="A22" s="6">
        <v>1979</v>
      </c>
      <c r="C22" s="26">
        <f>IMO_2009!C26</f>
        <v>43.44</v>
      </c>
      <c r="D22" s="16" t="s">
        <v>26</v>
      </c>
      <c r="E22" s="26">
        <f t="shared" si="1"/>
        <v>0.46195902394106814</v>
      </c>
      <c r="F22" s="16">
        <f>E22*IMO_2009!$P$8</f>
        <v>0.15568019106813996</v>
      </c>
      <c r="H22" s="26">
        <f>IMO_2009!D26</f>
        <v>19.018000000000001</v>
      </c>
      <c r="I22" s="16" t="s">
        <v>26</v>
      </c>
      <c r="J22" s="26">
        <f t="shared" si="2"/>
        <v>0.58799558313176992</v>
      </c>
      <c r="K22" s="16">
        <f>J22*IMO_2009!$P$7</f>
        <v>0.18874658218529813</v>
      </c>
      <c r="M22" s="26">
        <f>IMO_2009!E26</f>
        <v>27.420999999999999</v>
      </c>
      <c r="N22" s="16" t="s">
        <v>26</v>
      </c>
      <c r="O22" s="26">
        <f t="shared" si="3"/>
        <v>0.46615732467816634</v>
      </c>
      <c r="P22" s="16">
        <f>O22*IMO_2009!$P$7</f>
        <v>0.14963650122169139</v>
      </c>
      <c r="R22" s="26">
        <f>IMO_2009!B26</f>
        <v>43</v>
      </c>
      <c r="S22" s="16" t="s">
        <v>26</v>
      </c>
      <c r="T22" s="26">
        <f t="shared" si="4"/>
        <v>0.71180232558139533</v>
      </c>
      <c r="U22" s="16">
        <f>T22*IMO_2009!$P$9</f>
        <v>0.2000164534883721</v>
      </c>
    </row>
    <row r="23" spans="1:21">
      <c r="A23" s="6">
        <v>1980</v>
      </c>
      <c r="C23" s="26">
        <f>IMO_2009!C27</f>
        <v>41.265999999999998</v>
      </c>
      <c r="D23" s="16" t="s">
        <v>26</v>
      </c>
      <c r="E23" s="26">
        <f t="shared" si="1"/>
        <v>0.48629622449474141</v>
      </c>
      <c r="F23" s="16">
        <f>E23*IMO_2009!$P$8</f>
        <v>0.16388182765472786</v>
      </c>
      <c r="H23" s="26">
        <f>IMO_2009!D27</f>
        <v>18.25</v>
      </c>
      <c r="I23" s="16" t="s">
        <v>26</v>
      </c>
      <c r="J23" s="26">
        <f t="shared" si="2"/>
        <v>0.61273972602739735</v>
      </c>
      <c r="K23" s="16">
        <f>J23*IMO_2009!$P$7</f>
        <v>0.19668945205479454</v>
      </c>
      <c r="M23" s="26">
        <f>IMO_2009!E27</f>
        <v>27.504000000000001</v>
      </c>
      <c r="N23" s="16" t="s">
        <v>26</v>
      </c>
      <c r="O23" s="26">
        <f t="shared" si="3"/>
        <v>0.46475058173356598</v>
      </c>
      <c r="P23" s="16">
        <f>O23*IMO_2009!$P$7</f>
        <v>0.14918493673647468</v>
      </c>
      <c r="R23" s="26">
        <f>IMO_2009!B27</f>
        <v>42.199999999999996</v>
      </c>
      <c r="S23" s="16" t="s">
        <v>26</v>
      </c>
      <c r="T23" s="26">
        <f t="shared" si="4"/>
        <v>0.72529620853080567</v>
      </c>
      <c r="U23" s="16">
        <f>T23*IMO_2009!$P$9</f>
        <v>0.20380823459715641</v>
      </c>
    </row>
    <row r="24" spans="1:21">
      <c r="A24" s="6">
        <v>1981</v>
      </c>
      <c r="C24" s="26">
        <f>IMO_2009!C28</f>
        <v>39.091000000000001</v>
      </c>
      <c r="D24" s="16" t="s">
        <v>26</v>
      </c>
      <c r="E24" s="26">
        <f t="shared" si="1"/>
        <v>0.51335345731754112</v>
      </c>
      <c r="F24" s="16">
        <f>E24*IMO_2009!$P$8</f>
        <v>0.17300011511601138</v>
      </c>
      <c r="H24" s="26">
        <f>IMO_2009!D28</f>
        <v>17.469000000000001</v>
      </c>
      <c r="I24" s="16" t="s">
        <v>26</v>
      </c>
      <c r="J24" s="26">
        <f t="shared" si="2"/>
        <v>0.640133951571355</v>
      </c>
      <c r="K24" s="16">
        <f>J24*IMO_2009!$P$7</f>
        <v>0.20548299845440496</v>
      </c>
      <c r="M24" s="26">
        <f>IMO_2009!E28</f>
        <v>27.588000000000001</v>
      </c>
      <c r="N24" s="16" t="s">
        <v>26</v>
      </c>
      <c r="O24" s="26">
        <f t="shared" si="3"/>
        <v>0.46333550819196745</v>
      </c>
      <c r="P24" s="16">
        <f>O24*IMO_2009!$P$7</f>
        <v>0.14873069812962156</v>
      </c>
      <c r="R24" s="26">
        <f>IMO_2009!B28</f>
        <v>41.9</v>
      </c>
      <c r="S24" s="16" t="s">
        <v>26</v>
      </c>
      <c r="T24" s="26">
        <f t="shared" si="4"/>
        <v>0.73048926014319804</v>
      </c>
      <c r="U24" s="16">
        <f>T24*IMO_2009!$P$9</f>
        <v>0.20526748210023868</v>
      </c>
    </row>
    <row r="25" spans="1:21">
      <c r="A25" s="6">
        <v>1982</v>
      </c>
      <c r="C25" s="26">
        <f>IMO_2009!C29</f>
        <v>36.917000000000002</v>
      </c>
      <c r="D25" s="16" t="s">
        <v>26</v>
      </c>
      <c r="E25" s="26">
        <f t="shared" si="1"/>
        <v>0.54358425657556131</v>
      </c>
      <c r="F25" s="16">
        <f>E25*IMO_2009!$P$8</f>
        <v>0.18318789446596417</v>
      </c>
      <c r="H25" s="26">
        <f>IMO_2009!D29</f>
        <v>16.689</v>
      </c>
      <c r="I25" s="16" t="s">
        <v>26</v>
      </c>
      <c r="J25" s="26">
        <f t="shared" si="2"/>
        <v>0.67005213014560494</v>
      </c>
      <c r="K25" s="16">
        <f>J25*IMO_2009!$P$7</f>
        <v>0.2150867337767392</v>
      </c>
      <c r="M25" s="26">
        <f>IMO_2009!E29</f>
        <v>27.672000000000001</v>
      </c>
      <c r="N25" s="16" t="s">
        <v>26</v>
      </c>
      <c r="O25" s="26">
        <f t="shared" si="3"/>
        <v>0.46192902572997974</v>
      </c>
      <c r="P25" s="16">
        <f>O25*IMO_2009!$P$7</f>
        <v>0.1482792172593235</v>
      </c>
      <c r="R25" s="26">
        <f>IMO_2009!B29</f>
        <v>41.6</v>
      </c>
      <c r="S25" s="16" t="s">
        <v>26</v>
      </c>
      <c r="T25" s="26">
        <f t="shared" si="4"/>
        <v>0.73575721153846152</v>
      </c>
      <c r="U25" s="16">
        <f>T25*IMO_2009!$P$9</f>
        <v>0.20674777644230771</v>
      </c>
    </row>
    <row r="26" spans="1:21">
      <c r="A26" s="6">
        <v>1983</v>
      </c>
      <c r="C26" s="26">
        <f>IMO_2009!C30</f>
        <v>34.743000000000002</v>
      </c>
      <c r="D26" s="16" t="s">
        <v>26</v>
      </c>
      <c r="E26" s="26">
        <f t="shared" si="1"/>
        <v>0.57759836513830121</v>
      </c>
      <c r="F26" s="16">
        <f>E26*IMO_2009!$P$8</f>
        <v>0.19465064905160753</v>
      </c>
      <c r="H26" s="26">
        <f>IMO_2009!D30</f>
        <v>15.909000000000001</v>
      </c>
      <c r="I26" s="16" t="s">
        <v>26</v>
      </c>
      <c r="J26" s="26">
        <f t="shared" si="2"/>
        <v>0.70290401659438062</v>
      </c>
      <c r="K26" s="16">
        <f>J26*IMO_2009!$P$7</f>
        <v>0.22563218932679618</v>
      </c>
      <c r="M26" s="26">
        <f>IMO_2009!E30</f>
        <v>27.754999999999999</v>
      </c>
      <c r="N26" s="16" t="s">
        <v>26</v>
      </c>
      <c r="O26" s="26">
        <f t="shared" si="3"/>
        <v>0.46054764907223922</v>
      </c>
      <c r="P26" s="16">
        <f>O26*IMO_2009!$P$7</f>
        <v>0.1478357953521888</v>
      </c>
      <c r="R26" s="26">
        <f>IMO_2009!B30</f>
        <v>41.3</v>
      </c>
      <c r="S26" s="16" t="s">
        <v>26</v>
      </c>
      <c r="T26" s="26">
        <f t="shared" si="4"/>
        <v>0.74110169491525424</v>
      </c>
      <c r="U26" s="16">
        <f>T26*IMO_2009!$P$9</f>
        <v>0.20824957627118645</v>
      </c>
    </row>
    <row r="27" spans="1:21">
      <c r="A27" s="6">
        <v>1984</v>
      </c>
      <c r="C27" s="26">
        <f>IMO_2009!C31</f>
        <v>33.509</v>
      </c>
      <c r="D27" s="16" t="s">
        <v>26</v>
      </c>
      <c r="E27" s="26">
        <f t="shared" si="1"/>
        <v>0.59886896057775518</v>
      </c>
      <c r="F27" s="16">
        <f>E27*IMO_2009!$P$8</f>
        <v>0.20181883971470352</v>
      </c>
      <c r="H27" s="26">
        <f>IMO_2009!D31</f>
        <v>15.128</v>
      </c>
      <c r="I27" s="16" t="s">
        <v>26</v>
      </c>
      <c r="J27" s="26">
        <f t="shared" si="2"/>
        <v>0.73919222633527237</v>
      </c>
      <c r="K27" s="16">
        <f>J27*IMO_2009!$P$7</f>
        <v>0.23728070465362244</v>
      </c>
      <c r="M27" s="26">
        <f>IMO_2009!E31</f>
        <v>27.815999999999999</v>
      </c>
      <c r="N27" s="16" t="s">
        <v>26</v>
      </c>
      <c r="O27" s="26">
        <f t="shared" si="3"/>
        <v>0.4595376761576071</v>
      </c>
      <c r="P27" s="16">
        <f>O27*IMO_2009!$P$7</f>
        <v>0.14751159404659189</v>
      </c>
      <c r="R27" s="26">
        <f>IMO_2009!B31</f>
        <v>41</v>
      </c>
      <c r="S27" s="16" t="s">
        <v>26</v>
      </c>
      <c r="T27" s="26">
        <f t="shared" si="4"/>
        <v>0.74652439024390238</v>
      </c>
      <c r="U27" s="16">
        <f>T27*IMO_2009!$P$9</f>
        <v>0.20977335365853658</v>
      </c>
    </row>
    <row r="28" spans="1:21">
      <c r="A28" s="6">
        <v>1985</v>
      </c>
      <c r="C28" s="26">
        <f>IMO_2009!C32</f>
        <v>32.337000000000003</v>
      </c>
      <c r="D28" s="16" t="s">
        <v>26</v>
      </c>
      <c r="E28" s="26">
        <f t="shared" si="1"/>
        <v>0.62057395553081596</v>
      </c>
      <c r="F28" s="16">
        <f>E28*IMO_2009!$P$8</f>
        <v>0.20913342301388499</v>
      </c>
      <c r="H28" s="26">
        <f>IMO_2009!D32</f>
        <v>14.472</v>
      </c>
      <c r="I28" s="16" t="s">
        <v>26</v>
      </c>
      <c r="J28" s="26">
        <f t="shared" si="2"/>
        <v>0.77269900497512445</v>
      </c>
      <c r="K28" s="16">
        <f>J28*IMO_2009!$P$7</f>
        <v>0.24803638059701497</v>
      </c>
      <c r="M28" s="26">
        <f>IMO_2009!E32</f>
        <v>27.004999999999999</v>
      </c>
      <c r="N28" s="16" t="s">
        <v>26</v>
      </c>
      <c r="O28" s="26">
        <f t="shared" si="3"/>
        <v>0.47333827069061285</v>
      </c>
      <c r="P28" s="16">
        <f>O28*IMO_2009!$P$7</f>
        <v>0.15194158489168672</v>
      </c>
      <c r="R28" s="26">
        <f>IMO_2009!B32</f>
        <v>40.699999999999996</v>
      </c>
      <c r="S28" s="16" t="s">
        <v>26</v>
      </c>
      <c r="T28" s="26">
        <f t="shared" si="4"/>
        <v>0.75202702702702706</v>
      </c>
      <c r="U28" s="16">
        <f>T28*IMO_2009!$P$9</f>
        <v>0.21131959459459462</v>
      </c>
    </row>
    <row r="29" spans="1:21">
      <c r="A29" s="6">
        <v>1986</v>
      </c>
      <c r="C29" s="26">
        <f>IMO_2009!C33</f>
        <v>31.166</v>
      </c>
      <c r="D29" s="16" t="s">
        <v>26</v>
      </c>
      <c r="E29" s="26">
        <f t="shared" si="1"/>
        <v>0.64389077841237241</v>
      </c>
      <c r="F29" s="16">
        <f>E29*IMO_2009!$P$8</f>
        <v>0.21699119232496952</v>
      </c>
      <c r="H29" s="26">
        <f>IMO_2009!D33</f>
        <v>13.831</v>
      </c>
      <c r="I29" s="16" t="s">
        <v>26</v>
      </c>
      <c r="J29" s="26">
        <f t="shared" si="2"/>
        <v>0.80850986913455292</v>
      </c>
      <c r="K29" s="16">
        <f>J29*IMO_2009!$P$7</f>
        <v>0.25953166799219152</v>
      </c>
      <c r="M29" s="26">
        <f>IMO_2009!E33</f>
        <v>26.195</v>
      </c>
      <c r="N29" s="16" t="s">
        <v>26</v>
      </c>
      <c r="O29" s="26">
        <f t="shared" si="3"/>
        <v>0.48797480435197554</v>
      </c>
      <c r="P29" s="16">
        <f>O29*IMO_2009!$P$7</f>
        <v>0.15663991219698414</v>
      </c>
      <c r="R29" s="26">
        <f>IMO_2009!B33</f>
        <v>40.400000000000006</v>
      </c>
      <c r="S29" s="16" t="s">
        <v>26</v>
      </c>
      <c r="T29" s="26">
        <f t="shared" si="4"/>
        <v>0.75761138613861367</v>
      </c>
      <c r="U29" s="16">
        <f>T29*IMO_2009!$P$9</f>
        <v>0.21288879950495046</v>
      </c>
    </row>
    <row r="30" spans="1:21">
      <c r="A30" s="6">
        <v>1987</v>
      </c>
      <c r="C30" s="26">
        <f>IMO_2009!C34</f>
        <v>31.273</v>
      </c>
      <c r="D30" s="16" t="s">
        <v>26</v>
      </c>
      <c r="E30" s="26">
        <f t="shared" si="1"/>
        <v>0.64168771783966994</v>
      </c>
      <c r="F30" s="16">
        <f>E30*IMO_2009!$P$8</f>
        <v>0.21624876091196879</v>
      </c>
      <c r="H30" s="26">
        <f>IMO_2009!D34</f>
        <v>13.189</v>
      </c>
      <c r="I30" s="16" t="s">
        <v>26</v>
      </c>
      <c r="J30" s="26">
        <f t="shared" si="2"/>
        <v>0.84786564561376909</v>
      </c>
      <c r="K30" s="16">
        <f>J30*IMO_2009!$P$7</f>
        <v>0.27216487224201991</v>
      </c>
      <c r="M30" s="26">
        <f>IMO_2009!E34</f>
        <v>25.385000000000002</v>
      </c>
      <c r="N30" s="16" t="s">
        <v>26</v>
      </c>
      <c r="O30" s="26">
        <f t="shared" si="3"/>
        <v>0.50354540082726007</v>
      </c>
      <c r="P30" s="16">
        <f>O30*IMO_2009!$P$7</f>
        <v>0.1616380736655505</v>
      </c>
      <c r="R30" s="26">
        <f>IMO_2009!B34</f>
        <v>40.699999999999996</v>
      </c>
      <c r="S30" s="16" t="s">
        <v>26</v>
      </c>
      <c r="T30" s="26">
        <f t="shared" si="4"/>
        <v>0.75202702702702706</v>
      </c>
      <c r="U30" s="16">
        <f>T30*IMO_2009!$P$9</f>
        <v>0.21131959459459462</v>
      </c>
    </row>
    <row r="31" spans="1:21">
      <c r="A31" s="6">
        <v>1988</v>
      </c>
      <c r="C31" s="26">
        <f>IMO_2009!C35</f>
        <v>31.459</v>
      </c>
      <c r="D31" s="16" t="s">
        <v>26</v>
      </c>
      <c r="E31" s="26">
        <f t="shared" si="1"/>
        <v>0.63789376648971674</v>
      </c>
      <c r="F31" s="16">
        <f>E31*IMO_2009!$P$8</f>
        <v>0.21497019930703457</v>
      </c>
      <c r="H31" s="26">
        <f>IMO_2009!D35</f>
        <v>12.548</v>
      </c>
      <c r="I31" s="16" t="s">
        <v>26</v>
      </c>
      <c r="J31" s="26">
        <f t="shared" si="2"/>
        <v>0.8911778769525025</v>
      </c>
      <c r="K31" s="16">
        <f>J31*IMO_2009!$P$7</f>
        <v>0.2860680985017533</v>
      </c>
      <c r="M31" s="26">
        <f>IMO_2009!E35</f>
        <v>24.574000000000002</v>
      </c>
      <c r="N31" s="16" t="s">
        <v>26</v>
      </c>
      <c r="O31" s="26">
        <f t="shared" si="3"/>
        <v>0.52016358753153735</v>
      </c>
      <c r="P31" s="16">
        <f>O31*IMO_2009!$P$7</f>
        <v>0.1669725115976235</v>
      </c>
      <c r="R31" s="26">
        <f>IMO_2009!B35</f>
        <v>41</v>
      </c>
      <c r="S31" s="16" t="s">
        <v>26</v>
      </c>
      <c r="T31" s="26">
        <f t="shared" si="4"/>
        <v>0.74652439024390238</v>
      </c>
      <c r="U31" s="16">
        <f>T31*IMO_2009!$P$9</f>
        <v>0.20977335365853658</v>
      </c>
    </row>
    <row r="32" spans="1:21">
      <c r="A32" s="6">
        <v>1989</v>
      </c>
      <c r="C32" s="26">
        <f>IMO_2009!C36</f>
        <v>31.645</v>
      </c>
      <c r="D32" s="16" t="s">
        <v>26</v>
      </c>
      <c r="E32" s="26">
        <f t="shared" si="1"/>
        <v>0.6341444145994628</v>
      </c>
      <c r="F32" s="16">
        <f>E32*IMO_2009!$P$8</f>
        <v>0.21370666772001898</v>
      </c>
      <c r="H32" s="26">
        <f>IMO_2009!D36</f>
        <v>12.12</v>
      </c>
      <c r="I32" s="16" t="s">
        <v>26</v>
      </c>
      <c r="J32" s="26">
        <f t="shared" si="2"/>
        <v>0.92264851485148525</v>
      </c>
      <c r="K32" s="16">
        <f>J32*IMO_2009!$P$7</f>
        <v>0.29617017326732675</v>
      </c>
      <c r="M32" s="26">
        <f>IMO_2009!E36</f>
        <v>23.734999999999999</v>
      </c>
      <c r="N32" s="16" t="s">
        <v>26</v>
      </c>
      <c r="O32" s="26">
        <f t="shared" si="3"/>
        <v>0.53855066357699599</v>
      </c>
      <c r="P32" s="16">
        <f>O32*IMO_2009!$P$7</f>
        <v>0.17287476300821572</v>
      </c>
      <c r="R32" s="26">
        <f>IMO_2009!B36</f>
        <v>41.4</v>
      </c>
      <c r="S32" s="16" t="s">
        <v>26</v>
      </c>
      <c r="T32" s="26">
        <f t="shared" si="4"/>
        <v>0.73931159420289849</v>
      </c>
      <c r="U32" s="16">
        <f>T32*IMO_2009!$P$9</f>
        <v>0.20774655797101449</v>
      </c>
    </row>
    <row r="33" spans="1:21">
      <c r="A33" s="6">
        <v>1990</v>
      </c>
      <c r="C33" s="26">
        <f>IMO_2009!C37</f>
        <v>31.831</v>
      </c>
      <c r="D33" s="16" t="s">
        <v>26</v>
      </c>
      <c r="E33" s="26">
        <f t="shared" si="1"/>
        <v>0.63043888033677864</v>
      </c>
      <c r="F33" s="16">
        <f>E33*IMO_2009!$P$8</f>
        <v>0.2124579026734944</v>
      </c>
      <c r="H33" s="26">
        <f>IMO_2009!D37</f>
        <v>11.839</v>
      </c>
      <c r="I33" s="16" t="s">
        <v>26</v>
      </c>
      <c r="J33" s="26">
        <f t="shared" si="2"/>
        <v>0.94454768139200951</v>
      </c>
      <c r="K33" s="16">
        <f>J33*IMO_2009!$P$7</f>
        <v>0.30319980572683508</v>
      </c>
      <c r="M33" s="26">
        <f>IMO_2009!E37</f>
        <v>22.547999999999998</v>
      </c>
      <c r="N33" s="16" t="s">
        <v>26</v>
      </c>
      <c r="O33" s="26">
        <f t="shared" si="3"/>
        <v>0.56690172077346102</v>
      </c>
      <c r="P33" s="16">
        <f>O33*IMO_2009!$P$7</f>
        <v>0.181975452368281</v>
      </c>
      <c r="R33" s="26">
        <f>IMO_2009!B37</f>
        <v>41.699999999999996</v>
      </c>
      <c r="S33" s="16" t="s">
        <v>26</v>
      </c>
      <c r="T33" s="26">
        <f t="shared" si="4"/>
        <v>0.73399280575539572</v>
      </c>
      <c r="U33" s="16">
        <f>T33*IMO_2009!$P$9</f>
        <v>0.20625197841726622</v>
      </c>
    </row>
    <row r="34" spans="1:21">
      <c r="A34" s="6">
        <v>1991</v>
      </c>
      <c r="C34" s="26">
        <f>IMO_2009!C38</f>
        <v>32.215000000000003</v>
      </c>
      <c r="D34" s="16" t="s">
        <v>26</v>
      </c>
      <c r="E34" s="26">
        <f t="shared" si="1"/>
        <v>0.62292410367841056</v>
      </c>
      <c r="F34" s="16">
        <f>E34*IMO_2009!$P$8</f>
        <v>0.20992542293962438</v>
      </c>
      <c r="H34" s="26">
        <f>IMO_2009!D38</f>
        <v>11.557</v>
      </c>
      <c r="I34" s="16" t="s">
        <v>26</v>
      </c>
      <c r="J34" s="26">
        <f t="shared" si="2"/>
        <v>0.9675953967292551</v>
      </c>
      <c r="K34" s="16">
        <f>J34*IMO_2009!$P$7</f>
        <v>0.31059812235009088</v>
      </c>
      <c r="M34" s="26">
        <f>IMO_2009!E38</f>
        <v>21.36</v>
      </c>
      <c r="N34" s="16" t="s">
        <v>26</v>
      </c>
      <c r="O34" s="26">
        <f t="shared" si="3"/>
        <v>0.59843164794007486</v>
      </c>
      <c r="P34" s="16">
        <f>O34*IMO_2009!$P$7</f>
        <v>0.19209655898876404</v>
      </c>
      <c r="R34" s="26">
        <f>IMO_2009!B38</f>
        <v>42</v>
      </c>
      <c r="S34" s="16" t="s">
        <v>26</v>
      </c>
      <c r="T34" s="26">
        <f t="shared" si="4"/>
        <v>0.72875000000000001</v>
      </c>
      <c r="U34" s="16">
        <f>T34*IMO_2009!$P$9</f>
        <v>0.20477875000000001</v>
      </c>
    </row>
    <row r="35" spans="1:21">
      <c r="A35" s="6">
        <v>1992</v>
      </c>
      <c r="C35" s="26">
        <f>IMO_2009!C39</f>
        <v>32.619999999999997</v>
      </c>
      <c r="D35" s="16" t="s">
        <v>26</v>
      </c>
      <c r="E35" s="26">
        <f t="shared" si="1"/>
        <v>0.6151900674432863</v>
      </c>
      <c r="F35" s="16">
        <f>E35*IMO_2009!$P$8</f>
        <v>0.20731905272838749</v>
      </c>
      <c r="H35" s="26">
        <f>IMO_2009!D39</f>
        <v>11.275</v>
      </c>
      <c r="I35" s="16" t="s">
        <v>26</v>
      </c>
      <c r="J35" s="26">
        <f t="shared" si="2"/>
        <v>0.99179600886917962</v>
      </c>
      <c r="K35" s="16">
        <f>J35*IMO_2009!$P$7</f>
        <v>0.31836651884700667</v>
      </c>
      <c r="M35" s="26">
        <f>IMO_2009!E39</f>
        <v>20.172999999999998</v>
      </c>
      <c r="N35" s="16" t="s">
        <v>26</v>
      </c>
      <c r="O35" s="26">
        <f t="shared" si="3"/>
        <v>0.63364397957666185</v>
      </c>
      <c r="P35" s="16">
        <f>O35*IMO_2009!$P$7</f>
        <v>0.20339971744410845</v>
      </c>
      <c r="R35" s="26">
        <f>IMO_2009!B39</f>
        <v>42.4</v>
      </c>
      <c r="S35" s="16" t="s">
        <v>26</v>
      </c>
      <c r="T35" s="26">
        <f t="shared" si="4"/>
        <v>0.72187499999999993</v>
      </c>
      <c r="U35" s="16">
        <f>T35*IMO_2009!$P$9</f>
        <v>0.20284687500000001</v>
      </c>
    </row>
    <row r="36" spans="1:21">
      <c r="A36" s="6">
        <v>1993</v>
      </c>
      <c r="C36" s="26">
        <f>IMO_2009!C40</f>
        <v>33.026000000000003</v>
      </c>
      <c r="D36" s="16" t="s">
        <v>26</v>
      </c>
      <c r="E36" s="26">
        <f t="shared" si="1"/>
        <v>0.60762732392660324</v>
      </c>
      <c r="F36" s="16">
        <f>E36*IMO_2009!$P$8</f>
        <v>0.20477040816326531</v>
      </c>
      <c r="H36" s="26">
        <f>IMO_2009!D40</f>
        <v>10.994</v>
      </c>
      <c r="I36" s="16" t="s">
        <v>26</v>
      </c>
      <c r="J36" s="26">
        <f t="shared" si="2"/>
        <v>1.0171457158450066</v>
      </c>
      <c r="K36" s="16">
        <f>J36*IMO_2009!$P$7</f>
        <v>0.32650377478624709</v>
      </c>
      <c r="M36" s="26">
        <f>IMO_2009!E40</f>
        <v>18.984999999999999</v>
      </c>
      <c r="N36" s="16" t="s">
        <v>26</v>
      </c>
      <c r="O36" s="26">
        <f t="shared" si="3"/>
        <v>0.67329470634711608</v>
      </c>
      <c r="P36" s="16">
        <f>O36*IMO_2009!$P$7</f>
        <v>0.21612760073742426</v>
      </c>
      <c r="R36" s="26">
        <f>IMO_2009!B40</f>
        <v>42.699999999999996</v>
      </c>
      <c r="S36" s="16" t="s">
        <v>26</v>
      </c>
      <c r="T36" s="26">
        <f t="shared" si="4"/>
        <v>0.71680327868852467</v>
      </c>
      <c r="U36" s="16">
        <f>T36*IMO_2009!$P$9</f>
        <v>0.20142172131147545</v>
      </c>
    </row>
    <row r="37" spans="1:21">
      <c r="A37" s="6">
        <v>1994</v>
      </c>
      <c r="C37" s="26">
        <f>IMO_2009!C41</f>
        <v>33.430999999999997</v>
      </c>
      <c r="D37" s="16" t="s">
        <v>26</v>
      </c>
      <c r="E37" s="26">
        <f t="shared" si="1"/>
        <v>0.60026621997547192</v>
      </c>
      <c r="F37" s="16">
        <f>E37*IMO_2009!$P$8</f>
        <v>0.20228971613173405</v>
      </c>
      <c r="H37" s="26">
        <f>IMO_2009!D41</f>
        <v>10.816000000000001</v>
      </c>
      <c r="I37" s="16" t="s">
        <v>26</v>
      </c>
      <c r="J37" s="26">
        <f t="shared" si="2"/>
        <v>1.0338849852071006</v>
      </c>
      <c r="K37" s="16">
        <f>J37*IMO_2009!$P$7</f>
        <v>0.33187708025147927</v>
      </c>
      <c r="M37" s="26">
        <f>IMO_2009!E41</f>
        <v>17.797000000000001</v>
      </c>
      <c r="N37" s="16" t="s">
        <v>26</v>
      </c>
      <c r="O37" s="26">
        <f t="shared" si="3"/>
        <v>0.71823902904983983</v>
      </c>
      <c r="P37" s="16">
        <f>O37*IMO_2009!$P$7</f>
        <v>0.2305547283249986</v>
      </c>
      <c r="R37" s="26">
        <f>IMO_2009!B41</f>
        <v>43</v>
      </c>
      <c r="S37" s="16" t="s">
        <v>26</v>
      </c>
      <c r="T37" s="26">
        <f t="shared" si="4"/>
        <v>0.71180232558139533</v>
      </c>
      <c r="U37" s="16">
        <f>T37*IMO_2009!$P$9</f>
        <v>0.2000164534883721</v>
      </c>
    </row>
    <row r="38" spans="1:21">
      <c r="A38" s="6">
        <v>1995</v>
      </c>
      <c r="C38" s="26">
        <f>IMO_2009!C42</f>
        <v>33.835999999999999</v>
      </c>
      <c r="D38" s="16" t="s">
        <v>26</v>
      </c>
      <c r="E38" s="26">
        <f t="shared" si="1"/>
        <v>0.59308133349095637</v>
      </c>
      <c r="F38" s="16">
        <f>E38*IMO_2009!$P$8</f>
        <v>0.19986840938645231</v>
      </c>
      <c r="H38" s="26">
        <f>IMO_2009!D42</f>
        <v>10.945</v>
      </c>
      <c r="I38" s="16" t="s">
        <v>26</v>
      </c>
      <c r="J38" s="26">
        <f t="shared" si="2"/>
        <v>1.0216994061215168</v>
      </c>
      <c r="K38" s="16">
        <f>J38*IMO_2009!$P$7</f>
        <v>0.3279655093650069</v>
      </c>
      <c r="M38" s="26">
        <f>IMO_2009!E42</f>
        <v>16.61</v>
      </c>
      <c r="N38" s="16" t="s">
        <v>26</v>
      </c>
      <c r="O38" s="26">
        <f t="shared" si="3"/>
        <v>0.76956652618904275</v>
      </c>
      <c r="P38" s="16">
        <f>O38*IMO_2009!$P$7</f>
        <v>0.24703085490668272</v>
      </c>
      <c r="R38" s="26">
        <f>IMO_2009!B42</f>
        <v>43.4</v>
      </c>
      <c r="S38" s="16" t="s">
        <v>26</v>
      </c>
      <c r="T38" s="26">
        <f t="shared" si="4"/>
        <v>0.70524193548387093</v>
      </c>
      <c r="U38" s="16">
        <f>T38*IMO_2009!$P$9</f>
        <v>0.19817298387096774</v>
      </c>
    </row>
    <row r="39" spans="1:21">
      <c r="A39" s="6">
        <v>1996</v>
      </c>
      <c r="C39" s="27">
        <f>C38+((C$51-C$38)/($A$51-$A$38))</f>
        <v>32.827076923076923</v>
      </c>
      <c r="D39" s="27" t="s">
        <v>41</v>
      </c>
      <c r="E39" s="26">
        <f t="shared" si="1"/>
        <v>0.61130937874925007</v>
      </c>
      <c r="F39" s="16">
        <f>E39*IMO_2009!$P$8</f>
        <v>0.20601126063849728</v>
      </c>
      <c r="G39" s="26"/>
      <c r="H39" s="27">
        <f>H38+((H$51-H$38)/($A$51-$A$38))</f>
        <v>11.038461538461538</v>
      </c>
      <c r="I39" s="27" t="s">
        <v>41</v>
      </c>
      <c r="J39" s="26">
        <f t="shared" si="2"/>
        <v>1.013048780487805</v>
      </c>
      <c r="K39" s="16">
        <f>J39*IMO_2009!$P$7</f>
        <v>0.32518865853658541</v>
      </c>
      <c r="L39" s="26"/>
      <c r="M39" s="27">
        <f>M38+((M$51-M$38)/($A$51-$A$38))</f>
        <v>16.377692307692307</v>
      </c>
      <c r="N39" s="27" t="s">
        <v>41</v>
      </c>
      <c r="O39" s="26">
        <f t="shared" si="3"/>
        <v>0.78048236343995114</v>
      </c>
      <c r="P39" s="16">
        <f>O39*IMO_2009!$P$7</f>
        <v>0.25053483866422432</v>
      </c>
      <c r="Q39" s="26"/>
      <c r="R39" s="27">
        <f>R38+((R$51-R$38)/($A$51-$A$38))</f>
        <v>42.548461538461538</v>
      </c>
      <c r="S39" s="27" t="s">
        <v>41</v>
      </c>
      <c r="T39" s="26">
        <f t="shared" si="4"/>
        <v>0.71935620920940824</v>
      </c>
      <c r="U39" s="16">
        <f>T39*IMO_2009!$P$9</f>
        <v>0.20213909478784373</v>
      </c>
    </row>
    <row r="40" spans="1:21">
      <c r="A40" s="6">
        <v>1997</v>
      </c>
      <c r="C40" s="27">
        <f t="shared" ref="C40:C50" si="5">C39+((C$51-C$38)/($A$51-$A$38))</f>
        <v>31.818153846153848</v>
      </c>
      <c r="D40" s="27" t="s">
        <v>41</v>
      </c>
      <c r="E40" s="26">
        <f t="shared" si="1"/>
        <v>0.63069341159860348</v>
      </c>
      <c r="F40" s="16">
        <f>E40*IMO_2009!$P$8</f>
        <v>0.21254367970872939</v>
      </c>
      <c r="G40" s="26"/>
      <c r="H40" s="27">
        <f t="shared" ref="H40:H50" si="6">H39+((H$51-H$38)/($A$51-$A$38))</f>
        <v>11.131923076923076</v>
      </c>
      <c r="I40" s="27" t="s">
        <v>41</v>
      </c>
      <c r="J40" s="26">
        <f t="shared" si="2"/>
        <v>1.0045434129150401</v>
      </c>
      <c r="K40" s="16">
        <f>J40*IMO_2009!$P$7</f>
        <v>0.3224584355457279</v>
      </c>
      <c r="L40" s="26"/>
      <c r="M40" s="27">
        <f t="shared" ref="M40:M50" si="7">M39+((M$51-M$38)/($A$51-$A$38))</f>
        <v>16.145384615384614</v>
      </c>
      <c r="N40" s="27" t="s">
        <v>41</v>
      </c>
      <c r="O40" s="26">
        <f t="shared" si="3"/>
        <v>0.7917123255038353</v>
      </c>
      <c r="P40" s="16">
        <f>O40*IMO_2009!$P$7</f>
        <v>0.25413965648673115</v>
      </c>
      <c r="Q40" s="26"/>
      <c r="R40" s="27">
        <f t="shared" ref="R40:R50" si="8">R39+((R$51-R$38)/($A$51-$A$38))</f>
        <v>41.696923076923078</v>
      </c>
      <c r="S40" s="27" t="s">
        <v>41</v>
      </c>
      <c r="T40" s="26">
        <f t="shared" si="4"/>
        <v>0.73404696897022459</v>
      </c>
      <c r="U40" s="16">
        <f>T40*IMO_2009!$P$9</f>
        <v>0.20626719828063314</v>
      </c>
    </row>
    <row r="41" spans="1:21">
      <c r="A41" s="6">
        <v>1998</v>
      </c>
      <c r="C41" s="27">
        <f t="shared" si="5"/>
        <v>30.809230769230773</v>
      </c>
      <c r="D41" s="27" t="s">
        <v>41</v>
      </c>
      <c r="E41" s="26">
        <f t="shared" si="1"/>
        <v>0.651346998901428</v>
      </c>
      <c r="F41" s="16">
        <f>E41*IMO_2009!$P$8</f>
        <v>0.21950393862978124</v>
      </c>
      <c r="G41" s="26"/>
      <c r="H41" s="27">
        <f t="shared" si="6"/>
        <v>11.225384615384614</v>
      </c>
      <c r="I41" s="27" t="s">
        <v>41</v>
      </c>
      <c r="J41" s="26">
        <f t="shared" si="2"/>
        <v>0.99617967518673356</v>
      </c>
      <c r="K41" s="16">
        <f>J41*IMO_2009!$P$7</f>
        <v>0.31977367573494148</v>
      </c>
      <c r="L41" s="26"/>
      <c r="M41" s="27">
        <f t="shared" si="7"/>
        <v>15.913076923076922</v>
      </c>
      <c r="N41" s="27" t="s">
        <v>41</v>
      </c>
      <c r="O41" s="26">
        <f t="shared" si="3"/>
        <v>0.80327016967177456</v>
      </c>
      <c r="P41" s="16">
        <f>O41*IMO_2009!$P$7</f>
        <v>0.25784972446463966</v>
      </c>
      <c r="Q41" s="26"/>
      <c r="R41" s="27">
        <f t="shared" si="8"/>
        <v>40.845384615384617</v>
      </c>
      <c r="S41" s="27" t="s">
        <v>41</v>
      </c>
      <c r="T41" s="26">
        <f t="shared" si="4"/>
        <v>0.74935027024991052</v>
      </c>
      <c r="U41" s="16">
        <f>T41*IMO_2009!$P$9</f>
        <v>0.21056742594022487</v>
      </c>
    </row>
    <row r="42" spans="1:21">
      <c r="A42" s="6">
        <v>1999</v>
      </c>
      <c r="C42" s="27">
        <f t="shared" si="5"/>
        <v>29.800307692307697</v>
      </c>
      <c r="D42" s="27" t="s">
        <v>41</v>
      </c>
      <c r="E42" s="26">
        <f t="shared" si="1"/>
        <v>0.67339908725774633</v>
      </c>
      <c r="F42" s="16">
        <f>E42*IMO_2009!$P$8</f>
        <v>0.22693549240586053</v>
      </c>
      <c r="G42" s="26"/>
      <c r="H42" s="27">
        <f t="shared" si="6"/>
        <v>11.318846153846152</v>
      </c>
      <c r="I42" s="27" t="s">
        <v>41</v>
      </c>
      <c r="J42" s="26">
        <f t="shared" si="2"/>
        <v>0.98795405892147226</v>
      </c>
      <c r="K42" s="16">
        <f>J42*IMO_2009!$P$7</f>
        <v>0.31713325291379263</v>
      </c>
      <c r="L42" s="26"/>
      <c r="M42" s="27">
        <f t="shared" si="7"/>
        <v>15.680769230769229</v>
      </c>
      <c r="N42" s="27" t="s">
        <v>41</v>
      </c>
      <c r="O42" s="26">
        <f t="shared" si="3"/>
        <v>0.81517046848172681</v>
      </c>
      <c r="P42" s="16">
        <f>O42*IMO_2009!$P$7</f>
        <v>0.26166972038263431</v>
      </c>
      <c r="Q42" s="26"/>
      <c r="R42" s="27">
        <f t="shared" si="8"/>
        <v>39.993846153846157</v>
      </c>
      <c r="S42" s="27" t="s">
        <v>41</v>
      </c>
      <c r="T42" s="26">
        <f t="shared" si="4"/>
        <v>0.76530523926757954</v>
      </c>
      <c r="U42" s="16">
        <f>T42*IMO_2009!$P$9</f>
        <v>0.21505077223418986</v>
      </c>
    </row>
    <row r="43" spans="1:21">
      <c r="A43" s="6">
        <v>2000</v>
      </c>
      <c r="C43" s="27">
        <f t="shared" si="5"/>
        <v>28.791384615384622</v>
      </c>
      <c r="D43" s="27" t="s">
        <v>41</v>
      </c>
      <c r="E43" s="26">
        <f t="shared" si="1"/>
        <v>0.69699669773008999</v>
      </c>
      <c r="F43" s="16">
        <f>E43*IMO_2009!$P$8</f>
        <v>0.23488788713504033</v>
      </c>
      <c r="G43" s="26"/>
      <c r="H43" s="27">
        <f t="shared" si="6"/>
        <v>11.41230769230769</v>
      </c>
      <c r="I43" s="27" t="s">
        <v>41</v>
      </c>
      <c r="J43" s="26">
        <f t="shared" si="2"/>
        <v>0.97986317066594797</v>
      </c>
      <c r="K43" s="16">
        <f>J43*IMO_2009!$P$7</f>
        <v>0.3145360777837693</v>
      </c>
      <c r="L43" s="26"/>
      <c r="M43" s="27">
        <f t="shared" si="7"/>
        <v>15.448461538461537</v>
      </c>
      <c r="N43" s="27" t="s">
        <v>41</v>
      </c>
      <c r="O43" s="26">
        <f t="shared" si="3"/>
        <v>0.82742867101528661</v>
      </c>
      <c r="P43" s="16">
        <f>O43*IMO_2009!$P$7</f>
        <v>0.26560460339590702</v>
      </c>
      <c r="Q43" s="26"/>
      <c r="R43" s="27">
        <f t="shared" si="8"/>
        <v>39.142307692307696</v>
      </c>
      <c r="S43" s="27" t="s">
        <v>41</v>
      </c>
      <c r="T43" s="26">
        <f t="shared" si="4"/>
        <v>0.78195440699616769</v>
      </c>
      <c r="U43" s="16">
        <f>T43*IMO_2009!$P$9</f>
        <v>0.21972918836592314</v>
      </c>
    </row>
    <row r="44" spans="1:21">
      <c r="A44" s="6">
        <v>2001</v>
      </c>
      <c r="C44" s="27">
        <f t="shared" si="5"/>
        <v>27.782461538461547</v>
      </c>
      <c r="D44" s="27" t="s">
        <v>41</v>
      </c>
      <c r="E44" s="26">
        <f t="shared" si="1"/>
        <v>0.7223082077237436</v>
      </c>
      <c r="F44" s="16">
        <f>E44*IMO_2009!$P$8</f>
        <v>0.24341786600290161</v>
      </c>
      <c r="G44" s="26"/>
      <c r="H44" s="27">
        <f t="shared" si="6"/>
        <v>11.505769230769229</v>
      </c>
      <c r="I44" s="27" t="s">
        <v>41</v>
      </c>
      <c r="J44" s="26">
        <f t="shared" si="2"/>
        <v>0.9719037272271438</v>
      </c>
      <c r="K44" s="16">
        <f>J44*IMO_2009!$P$7</f>
        <v>0.31198109643991317</v>
      </c>
      <c r="L44" s="26"/>
      <c r="M44" s="27">
        <f t="shared" si="7"/>
        <v>15.216153846153844</v>
      </c>
      <c r="N44" s="27" t="s">
        <v>41</v>
      </c>
      <c r="O44" s="26">
        <f t="shared" si="3"/>
        <v>0.84006116980941314</v>
      </c>
      <c r="P44" s="16">
        <f>O44*IMO_2009!$P$7</f>
        <v>0.2696596355088216</v>
      </c>
      <c r="Q44" s="26"/>
      <c r="R44" s="27">
        <f t="shared" si="8"/>
        <v>38.290769230769236</v>
      </c>
      <c r="S44" s="27" t="s">
        <v>41</v>
      </c>
      <c r="T44" s="26">
        <f t="shared" si="4"/>
        <v>0.79934408774960808</v>
      </c>
      <c r="U44" s="16">
        <f>T44*IMO_2009!$P$9</f>
        <v>0.22461568865763989</v>
      </c>
    </row>
    <row r="45" spans="1:21">
      <c r="A45" s="6">
        <v>2002</v>
      </c>
      <c r="C45" s="27">
        <f t="shared" si="5"/>
        <v>26.773538461538472</v>
      </c>
      <c r="D45" s="27" t="s">
        <v>41</v>
      </c>
      <c r="E45" s="26">
        <f t="shared" si="1"/>
        <v>0.74952737490518739</v>
      </c>
      <c r="F45" s="16">
        <f>E45*IMO_2009!$P$8</f>
        <v>0.25259072534304816</v>
      </c>
      <c r="G45" s="26"/>
      <c r="H45" s="27">
        <f t="shared" si="6"/>
        <v>11.599230769230767</v>
      </c>
      <c r="I45" s="27" t="s">
        <v>41</v>
      </c>
      <c r="J45" s="26">
        <f t="shared" si="2"/>
        <v>0.96407255123018798</v>
      </c>
      <c r="K45" s="16">
        <f>J45*IMO_2009!$P$7</f>
        <v>0.30946728894489034</v>
      </c>
      <c r="L45" s="26"/>
      <c r="M45" s="27">
        <f t="shared" si="7"/>
        <v>14.983846153846152</v>
      </c>
      <c r="N45" s="27" t="s">
        <v>41</v>
      </c>
      <c r="O45" s="26">
        <f t="shared" si="3"/>
        <v>0.85308537399250484</v>
      </c>
      <c r="P45" s="16">
        <f>O45*IMO_2009!$P$7</f>
        <v>0.27384040505159407</v>
      </c>
      <c r="Q45" s="26"/>
      <c r="R45" s="27">
        <f t="shared" si="8"/>
        <v>37.439230769230775</v>
      </c>
      <c r="S45" s="27" t="s">
        <v>41</v>
      </c>
      <c r="T45" s="26">
        <f t="shared" si="4"/>
        <v>0.81752480943477612</v>
      </c>
      <c r="U45" s="16">
        <f>T45*IMO_2009!$P$9</f>
        <v>0.22972447145117211</v>
      </c>
    </row>
    <row r="46" spans="1:21">
      <c r="A46" s="6">
        <v>2003</v>
      </c>
      <c r="C46" s="27">
        <f t="shared" si="5"/>
        <v>25.764615384615396</v>
      </c>
      <c r="D46" s="27" t="s">
        <v>41</v>
      </c>
      <c r="E46" s="26">
        <f t="shared" si="1"/>
        <v>0.778878306562369</v>
      </c>
      <c r="F46" s="16">
        <f>E46*IMO_2009!$P$8</f>
        <v>0.26248198931151839</v>
      </c>
      <c r="G46" s="26"/>
      <c r="H46" s="27">
        <f t="shared" si="6"/>
        <v>11.692692307692305</v>
      </c>
      <c r="I46" s="27" t="s">
        <v>41</v>
      </c>
      <c r="J46" s="26">
        <f t="shared" si="2"/>
        <v>0.95636656688924737</v>
      </c>
      <c r="K46" s="16">
        <f>J46*IMO_2009!$P$7</f>
        <v>0.30699366797144839</v>
      </c>
      <c r="L46" s="26"/>
      <c r="M46" s="27">
        <f t="shared" si="7"/>
        <v>14.751538461538459</v>
      </c>
      <c r="N46" s="27" t="s">
        <v>41</v>
      </c>
      <c r="O46" s="26">
        <f t="shared" si="3"/>
        <v>0.86651978933096951</v>
      </c>
      <c r="P46" s="16">
        <f>O46*IMO_2009!$P$7</f>
        <v>0.27815285237524123</v>
      </c>
      <c r="Q46" s="26"/>
      <c r="R46" s="27">
        <f t="shared" si="8"/>
        <v>36.587692307692315</v>
      </c>
      <c r="S46" s="27" t="s">
        <v>41</v>
      </c>
      <c r="T46" s="26">
        <f t="shared" si="4"/>
        <v>0.83655180388529116</v>
      </c>
      <c r="U46" s="16">
        <f>T46*IMO_2009!$P$9</f>
        <v>0.23507105689176683</v>
      </c>
    </row>
    <row r="47" spans="1:21">
      <c r="A47" s="6">
        <v>2004</v>
      </c>
      <c r="C47" s="27">
        <f t="shared" si="5"/>
        <v>24.755692307692321</v>
      </c>
      <c r="D47" s="27" t="s">
        <v>41</v>
      </c>
      <c r="E47" s="26">
        <f t="shared" si="1"/>
        <v>0.81062164412846727</v>
      </c>
      <c r="F47" s="16">
        <f>E47*IMO_2009!$P$8</f>
        <v>0.27317949407129349</v>
      </c>
      <c r="G47" s="26"/>
      <c r="H47" s="27">
        <f t="shared" si="6"/>
        <v>11.786153846153843</v>
      </c>
      <c r="I47" s="27" t="s">
        <v>41</v>
      </c>
      <c r="J47" s="26">
        <f t="shared" si="2"/>
        <v>0.94878279597963744</v>
      </c>
      <c r="K47" s="16">
        <f>J47*IMO_2009!$P$7</f>
        <v>0.3045592775094636</v>
      </c>
      <c r="L47" s="26"/>
      <c r="M47" s="27">
        <f t="shared" si="7"/>
        <v>14.519230769230766</v>
      </c>
      <c r="N47" s="27" t="s">
        <v>41</v>
      </c>
      <c r="O47" s="26">
        <f t="shared" si="3"/>
        <v>0.88038410596026495</v>
      </c>
      <c r="P47" s="16">
        <f>O47*IMO_2009!$P$7</f>
        <v>0.28260329801324507</v>
      </c>
      <c r="Q47" s="26"/>
      <c r="R47" s="27">
        <f t="shared" si="8"/>
        <v>35.736153846153854</v>
      </c>
      <c r="S47" s="27" t="s">
        <v>41</v>
      </c>
      <c r="T47" s="26">
        <f t="shared" si="4"/>
        <v>0.85648556729879222</v>
      </c>
      <c r="U47" s="16">
        <f>T47*IMO_2009!$P$9</f>
        <v>0.24067244441096064</v>
      </c>
    </row>
    <row r="48" spans="1:21">
      <c r="A48" s="6">
        <v>2005</v>
      </c>
      <c r="C48" s="27">
        <f t="shared" si="5"/>
        <v>23.746769230769246</v>
      </c>
      <c r="D48" s="27" t="s">
        <v>41</v>
      </c>
      <c r="E48" s="26">
        <f t="shared" si="1"/>
        <v>0.84506232426759209</v>
      </c>
      <c r="F48" s="16">
        <f>E48*IMO_2009!$P$8</f>
        <v>0.28478600327817855</v>
      </c>
      <c r="G48" s="26"/>
      <c r="H48" s="27">
        <f t="shared" si="6"/>
        <v>11.879615384615381</v>
      </c>
      <c r="I48" s="27" t="s">
        <v>41</v>
      </c>
      <c r="J48" s="26">
        <f t="shared" si="2"/>
        <v>0.94131835400006514</v>
      </c>
      <c r="K48" s="16">
        <f>J48*IMO_2009!$P$7</f>
        <v>0.30216319163402089</v>
      </c>
      <c r="L48" s="26"/>
      <c r="M48" s="27">
        <f t="shared" si="7"/>
        <v>14.286923076923074</v>
      </c>
      <c r="N48" s="27" t="s">
        <v>41</v>
      </c>
      <c r="O48" s="26">
        <f t="shared" si="3"/>
        <v>0.89469929467506604</v>
      </c>
      <c r="P48" s="16">
        <f>O48*IMO_2009!$P$7</f>
        <v>0.28719847359069622</v>
      </c>
      <c r="Q48" s="26"/>
      <c r="R48" s="27">
        <f t="shared" si="8"/>
        <v>34.884615384615394</v>
      </c>
      <c r="S48" s="27" t="s">
        <v>41</v>
      </c>
      <c r="T48" s="26">
        <f t="shared" si="4"/>
        <v>0.87739250275633929</v>
      </c>
      <c r="U48" s="16">
        <f>T48*IMO_2009!$P$9</f>
        <v>0.24654729327453137</v>
      </c>
    </row>
    <row r="49" spans="1:21">
      <c r="A49" s="6">
        <v>2006</v>
      </c>
      <c r="C49" s="27">
        <f t="shared" si="5"/>
        <v>22.737846153846171</v>
      </c>
      <c r="D49" s="27" t="s">
        <v>41</v>
      </c>
      <c r="E49" s="26">
        <f t="shared" si="1"/>
        <v>0.882559406208557</v>
      </c>
      <c r="F49" s="16">
        <f>E49*IMO_2009!$P$8</f>
        <v>0.29742251989228374</v>
      </c>
      <c r="G49" s="26"/>
      <c r="H49" s="27">
        <f t="shared" si="6"/>
        <v>11.973076923076919</v>
      </c>
      <c r="I49" s="27" t="s">
        <v>41</v>
      </c>
      <c r="J49" s="26">
        <f t="shared" si="2"/>
        <v>0.93397044651461658</v>
      </c>
      <c r="K49" s="16">
        <f>J49*IMO_2009!$P$7</f>
        <v>0.2998045133311919</v>
      </c>
      <c r="L49" s="26"/>
      <c r="M49" s="27">
        <f t="shared" si="7"/>
        <v>14.054615384615381</v>
      </c>
      <c r="N49" s="27" t="s">
        <v>41</v>
      </c>
      <c r="O49" s="26">
        <f t="shared" si="3"/>
        <v>0.90948771276886886</v>
      </c>
      <c r="P49" s="16">
        <f>O49*IMO_2009!$P$7</f>
        <v>0.29194555579880693</v>
      </c>
      <c r="Q49" s="26"/>
      <c r="R49" s="27">
        <f t="shared" si="8"/>
        <v>34.033076923076933</v>
      </c>
      <c r="S49" s="27" t="s">
        <v>41</v>
      </c>
      <c r="T49" s="26">
        <f t="shared" si="4"/>
        <v>0.89934565920032516</v>
      </c>
      <c r="U49" s="16">
        <f>T49*IMO_2009!$P$9</f>
        <v>0.25271613023529138</v>
      </c>
    </row>
    <row r="50" spans="1:21">
      <c r="A50" s="6">
        <v>2007</v>
      </c>
      <c r="C50" s="27">
        <f t="shared" si="5"/>
        <v>21.728923076923095</v>
      </c>
      <c r="D50" s="27" t="s">
        <v>41</v>
      </c>
      <c r="E50" s="26">
        <f t="shared" si="1"/>
        <v>0.92353863691074556</v>
      </c>
      <c r="F50" s="16">
        <f>E50*IMO_2009!$P$8</f>
        <v>0.31123252063892126</v>
      </c>
      <c r="G50" s="26"/>
      <c r="H50" s="27">
        <f t="shared" si="6"/>
        <v>12.066538461538457</v>
      </c>
      <c r="I50" s="27" t="s">
        <v>41</v>
      </c>
      <c r="J50" s="26">
        <f t="shared" si="2"/>
        <v>0.92673636566474404</v>
      </c>
      <c r="K50" s="16">
        <f>J50*IMO_2009!$P$7</f>
        <v>0.29748237337838285</v>
      </c>
      <c r="L50" s="26"/>
      <c r="M50" s="27">
        <f t="shared" si="7"/>
        <v>13.822307692307689</v>
      </c>
      <c r="N50" s="27" t="s">
        <v>41</v>
      </c>
      <c r="O50" s="26">
        <f t="shared" si="3"/>
        <v>0.92477322054649691</v>
      </c>
      <c r="P50" s="16">
        <f>O50*IMO_2009!$P$7</f>
        <v>0.29685220379542554</v>
      </c>
      <c r="Q50" s="26"/>
      <c r="R50" s="27">
        <f t="shared" si="8"/>
        <v>33.181538461538473</v>
      </c>
      <c r="S50" s="27" t="s">
        <v>41</v>
      </c>
      <c r="T50" s="26">
        <f t="shared" si="4"/>
        <v>0.92242558419881271</v>
      </c>
      <c r="U50" s="16">
        <f>T50*IMO_2009!$P$9</f>
        <v>0.25920158915986641</v>
      </c>
    </row>
    <row r="51" spans="1:21">
      <c r="A51" s="6">
        <v>2008</v>
      </c>
      <c r="C51" s="26">
        <v>20.72</v>
      </c>
      <c r="D51" s="26" t="s">
        <v>27</v>
      </c>
      <c r="E51" s="26">
        <f t="shared" si="1"/>
        <v>0.96850868725868722</v>
      </c>
      <c r="F51" s="16">
        <f>E51*IMO_2009!$P$8</f>
        <v>0.32638742760617762</v>
      </c>
      <c r="G51" s="26"/>
      <c r="H51" s="26">
        <v>12.16</v>
      </c>
      <c r="I51" s="26" t="s">
        <v>27</v>
      </c>
      <c r="J51" s="26">
        <f t="shared" si="2"/>
        <v>0.91961348684210531</v>
      </c>
      <c r="K51" s="16">
        <f>J51*IMO_2009!$P$7</f>
        <v>0.29519592927631583</v>
      </c>
      <c r="L51" s="26"/>
      <c r="M51" s="26">
        <v>13.59</v>
      </c>
      <c r="N51" s="26" t="s">
        <v>27</v>
      </c>
      <c r="O51" s="26">
        <f t="shared" si="3"/>
        <v>0.9405813097866077</v>
      </c>
      <c r="P51" s="16">
        <f>O51*IMO_2009!$P$7</f>
        <v>0.3019266004415011</v>
      </c>
      <c r="Q51" s="26"/>
      <c r="R51" s="26">
        <v>32.33</v>
      </c>
      <c r="S51" s="26" t="s">
        <v>27</v>
      </c>
      <c r="T51" s="26">
        <f t="shared" si="4"/>
        <v>0.94672131147540983</v>
      </c>
      <c r="U51" s="16">
        <f>T51*IMO_2009!$P$9</f>
        <v>0.26602868852459016</v>
      </c>
    </row>
    <row r="52" spans="1:21">
      <c r="A52" s="6">
        <v>2009</v>
      </c>
      <c r="C52" s="27">
        <f>C51+((C$55-C$51)/($A$55-$A$51))</f>
        <v>20.067499999999999</v>
      </c>
      <c r="D52" s="27" t="s">
        <v>41</v>
      </c>
      <c r="E52" s="26">
        <f>C$52/C52</f>
        <v>1</v>
      </c>
      <c r="F52" s="16">
        <f>E52*IMO_2009!$P$8</f>
        <v>0.33700000000000002</v>
      </c>
      <c r="G52" s="26"/>
      <c r="H52" s="27">
        <f>H51+((H$55-H$51)/($A$55-$A$51))</f>
        <v>11.182500000000001</v>
      </c>
      <c r="I52" s="27" t="s">
        <v>41</v>
      </c>
      <c r="J52" s="26">
        <f>H$52/H52</f>
        <v>1</v>
      </c>
      <c r="K52" s="16">
        <f>J52*IMO_2009!$P$7</f>
        <v>0.32100000000000001</v>
      </c>
      <c r="L52" s="26"/>
      <c r="M52" s="27">
        <f>M51+((M$55-M$51)/($A$55-$A$51))</f>
        <v>12.782499999999999</v>
      </c>
      <c r="N52" s="27" t="s">
        <v>41</v>
      </c>
      <c r="O52" s="26">
        <f>M$52/M52</f>
        <v>1</v>
      </c>
      <c r="P52" s="16">
        <f>O52*IMO_2009!$P$7</f>
        <v>0.32100000000000001</v>
      </c>
      <c r="Q52" s="26"/>
      <c r="R52" s="27">
        <f>R51+((R$55-R$51)/($A$55-$A$51))</f>
        <v>30.607499999999998</v>
      </c>
      <c r="S52" s="27" t="s">
        <v>41</v>
      </c>
      <c r="T52" s="26">
        <f>R$52/R52</f>
        <v>1</v>
      </c>
      <c r="U52" s="16">
        <f>T52*IMO_2009!$P$9</f>
        <v>0.28100000000000003</v>
      </c>
    </row>
    <row r="53" spans="1:21">
      <c r="A53" s="6">
        <v>2010</v>
      </c>
      <c r="C53" s="27">
        <f t="shared" ref="C53:C54" si="9">C52+((C$55-C$51)/($A$55-$A$51))</f>
        <v>19.414999999999999</v>
      </c>
      <c r="D53" s="27" t="s">
        <v>41</v>
      </c>
      <c r="E53" s="26">
        <f t="shared" ref="E53:E63" si="10">C$52/C53</f>
        <v>1.0336080350244656</v>
      </c>
      <c r="F53" s="16">
        <f>E53*IMO_2009!$P$8</f>
        <v>0.34832590780324496</v>
      </c>
      <c r="G53" s="26"/>
      <c r="H53" s="27">
        <f t="shared" ref="H53:H54" si="11">H52+((H$55-H$51)/($A$55-$A$51))</f>
        <v>10.205000000000002</v>
      </c>
      <c r="I53" s="27" t="s">
        <v>41</v>
      </c>
      <c r="J53" s="26">
        <f t="shared" ref="J53:J61" si="12">H$52/H53</f>
        <v>1.0957863792258695</v>
      </c>
      <c r="K53" s="16">
        <f>J53*IMO_2009!$P$7</f>
        <v>0.35174742773150414</v>
      </c>
      <c r="L53" s="26"/>
      <c r="M53" s="27">
        <f t="shared" ref="M53:M54" si="13">M52+((M$55-M$51)/($A$55-$A$51))</f>
        <v>11.974999999999998</v>
      </c>
      <c r="N53" s="27" t="s">
        <v>41</v>
      </c>
      <c r="O53" s="26">
        <f t="shared" si="3"/>
        <v>1.0674321503131525</v>
      </c>
      <c r="P53" s="16">
        <f>O53*IMO_2009!$P$7</f>
        <v>0.34264572025052198</v>
      </c>
      <c r="Q53" s="26"/>
      <c r="R53" s="27">
        <f t="shared" ref="R53:R54" si="14">R52+((R$55-R$51)/($A$55-$A$51))</f>
        <v>28.884999999999998</v>
      </c>
      <c r="S53" s="27" t="s">
        <v>41</v>
      </c>
      <c r="T53" s="26">
        <f t="shared" ref="T53:T61" si="15">R$52/R53</f>
        <v>1.0596330275229358</v>
      </c>
      <c r="U53" s="16">
        <f>T53*IMO_2009!$P$9</f>
        <v>0.29775688073394496</v>
      </c>
    </row>
    <row r="54" spans="1:21">
      <c r="A54" s="6">
        <v>2011</v>
      </c>
      <c r="C54" s="27">
        <f t="shared" si="9"/>
        <v>18.762499999999999</v>
      </c>
      <c r="D54" s="27" t="s">
        <v>41</v>
      </c>
      <c r="E54" s="26">
        <f t="shared" si="10"/>
        <v>1.0695536309127249</v>
      </c>
      <c r="F54" s="16">
        <f>E54*IMO_2009!$P$8</f>
        <v>0.36043957361758833</v>
      </c>
      <c r="G54" s="26"/>
      <c r="H54" s="27">
        <f t="shared" si="11"/>
        <v>9.2275000000000027</v>
      </c>
      <c r="I54" s="27" t="s">
        <v>41</v>
      </c>
      <c r="J54" s="26">
        <f t="shared" si="12"/>
        <v>1.2118667027905714</v>
      </c>
      <c r="K54" s="16">
        <f>J54*IMO_2009!$P$7</f>
        <v>0.38900921159577345</v>
      </c>
      <c r="L54" s="26"/>
      <c r="M54" s="27">
        <f t="shared" si="13"/>
        <v>11.167499999999997</v>
      </c>
      <c r="N54" s="27" t="s">
        <v>41</v>
      </c>
      <c r="O54" s="26">
        <f t="shared" si="3"/>
        <v>1.1446160734273565</v>
      </c>
      <c r="P54" s="16">
        <f>O54*IMO_2009!$P$7</f>
        <v>0.36742175957018142</v>
      </c>
      <c r="Q54" s="26"/>
      <c r="R54" s="27">
        <f t="shared" si="14"/>
        <v>27.162499999999998</v>
      </c>
      <c r="S54" s="27" t="s">
        <v>41</v>
      </c>
      <c r="T54" s="26">
        <f t="shared" si="15"/>
        <v>1.126829268292683</v>
      </c>
      <c r="U54" s="16">
        <f>T54*IMO_2009!$P$9</f>
        <v>0.31663902439024394</v>
      </c>
    </row>
    <row r="55" spans="1:21">
      <c r="A55" s="6">
        <v>2012</v>
      </c>
      <c r="C55" s="26">
        <v>18.11</v>
      </c>
      <c r="D55" s="26" t="s">
        <v>27</v>
      </c>
      <c r="E55" s="26">
        <f t="shared" si="10"/>
        <v>1.1080894533406958</v>
      </c>
      <c r="F55" s="16">
        <f>E55*IMO_2009!$P$8</f>
        <v>0.37342614577581451</v>
      </c>
      <c r="G55" s="26"/>
      <c r="H55" s="26">
        <v>8.25</v>
      </c>
      <c r="I55" s="26" t="s">
        <v>27</v>
      </c>
      <c r="J55" s="26">
        <f t="shared" si="12"/>
        <v>1.3554545454545455</v>
      </c>
      <c r="K55" s="16">
        <f>J55*IMO_2009!$P$7</f>
        <v>0.43510090909090909</v>
      </c>
      <c r="L55" s="26"/>
      <c r="M55" s="26">
        <v>10.36</v>
      </c>
      <c r="N55" s="26" t="s">
        <v>27</v>
      </c>
      <c r="O55" s="26">
        <f t="shared" si="3"/>
        <v>1.2338320463320462</v>
      </c>
      <c r="P55" s="16">
        <f>O55*IMO_2009!$P$7</f>
        <v>0.39606008687258687</v>
      </c>
      <c r="Q55" s="26"/>
      <c r="R55" s="26">
        <v>25.44</v>
      </c>
      <c r="S55" s="26" t="s">
        <v>27</v>
      </c>
      <c r="T55" s="26">
        <f t="shared" si="15"/>
        <v>1.2031249999999998</v>
      </c>
      <c r="U55" s="16">
        <f>T55*IMO_2009!$P$9</f>
        <v>0.33807812499999995</v>
      </c>
    </row>
    <row r="56" spans="1:21">
      <c r="A56" s="6">
        <v>2013</v>
      </c>
      <c r="C56" s="26">
        <v>17.23</v>
      </c>
      <c r="D56" s="26" t="s">
        <v>27</v>
      </c>
      <c r="E56" s="26">
        <f t="shared" si="10"/>
        <v>1.1646836912362157</v>
      </c>
      <c r="F56" s="16">
        <f>E56*IMO_2009!$P$8</f>
        <v>0.39249840394660473</v>
      </c>
      <c r="G56" s="26"/>
      <c r="H56" s="26">
        <v>7.99</v>
      </c>
      <c r="I56" s="26" t="s">
        <v>27</v>
      </c>
      <c r="J56" s="26">
        <f t="shared" si="12"/>
        <v>1.3995619524405507</v>
      </c>
      <c r="K56" s="16">
        <f>J56*IMO_2009!$P$7</f>
        <v>0.44925938673341681</v>
      </c>
      <c r="L56" s="26"/>
      <c r="M56" s="26">
        <v>10.52</v>
      </c>
      <c r="N56" s="26" t="s">
        <v>27</v>
      </c>
      <c r="O56" s="26">
        <f t="shared" si="3"/>
        <v>1.2150665399239544</v>
      </c>
      <c r="P56" s="16">
        <f>O56*IMO_2009!$P$7</f>
        <v>0.39003635931558939</v>
      </c>
      <c r="Q56" s="26"/>
      <c r="R56" s="26">
        <v>25.02</v>
      </c>
      <c r="S56" s="26" t="s">
        <v>27</v>
      </c>
      <c r="T56" s="26">
        <f t="shared" si="15"/>
        <v>1.2233213429256595</v>
      </c>
      <c r="U56" s="16">
        <f>T56*IMO_2009!$P$9</f>
        <v>0.34375329736211035</v>
      </c>
    </row>
    <row r="57" spans="1:21">
      <c r="A57" s="6">
        <v>2014</v>
      </c>
      <c r="C57" s="26">
        <v>16.22</v>
      </c>
      <c r="D57" s="26" t="s">
        <v>27</v>
      </c>
      <c r="E57" s="26">
        <f t="shared" si="10"/>
        <v>1.2372071516646117</v>
      </c>
      <c r="F57" s="16">
        <f>E57*IMO_2009!$P$8</f>
        <v>0.41693881011097417</v>
      </c>
      <c r="G57" s="26"/>
      <c r="H57" s="26">
        <v>7.56</v>
      </c>
      <c r="I57" s="26" t="s">
        <v>27</v>
      </c>
      <c r="J57" s="26">
        <f t="shared" si="12"/>
        <v>1.479166666666667</v>
      </c>
      <c r="K57" s="16">
        <f>J57*IMO_2009!$P$7</f>
        <v>0.47481250000000008</v>
      </c>
      <c r="L57" s="26"/>
      <c r="M57" s="26">
        <v>10.38</v>
      </c>
      <c r="N57" s="26" t="s">
        <v>27</v>
      </c>
      <c r="O57" s="26">
        <f t="shared" si="3"/>
        <v>1.23145472061657</v>
      </c>
      <c r="P57" s="16">
        <f>O57*IMO_2009!$P$7</f>
        <v>0.39529696531791897</v>
      </c>
      <c r="Q57" s="26"/>
      <c r="R57" s="26">
        <v>24.57</v>
      </c>
      <c r="S57" s="26" t="s">
        <v>27</v>
      </c>
      <c r="T57" s="26">
        <f t="shared" si="15"/>
        <v>1.2457264957264957</v>
      </c>
      <c r="U57" s="16">
        <f>T57*IMO_2009!$P$9</f>
        <v>0.35004914529914533</v>
      </c>
    </row>
    <row r="58" spans="1:21">
      <c r="A58" s="6">
        <v>2015</v>
      </c>
      <c r="C58" s="26">
        <v>16.13</v>
      </c>
      <c r="D58" s="26" t="s">
        <v>27</v>
      </c>
      <c r="E58" s="26">
        <f t="shared" si="10"/>
        <v>1.2441103533787974</v>
      </c>
      <c r="F58" s="16">
        <f>E58*IMO_2009!$P$8</f>
        <v>0.41926518908865473</v>
      </c>
      <c r="G58" s="26"/>
      <c r="H58" s="26">
        <v>7.59</v>
      </c>
      <c r="I58" s="26" t="s">
        <v>27</v>
      </c>
      <c r="J58" s="26">
        <f t="shared" si="12"/>
        <v>1.4733201581027671</v>
      </c>
      <c r="K58" s="16">
        <f>J58*IMO_2009!$P$7</f>
        <v>0.47293577075098825</v>
      </c>
      <c r="L58" s="26"/>
      <c r="M58" s="26">
        <v>10.53</v>
      </c>
      <c r="N58" s="26" t="s">
        <v>27</v>
      </c>
      <c r="O58" s="26">
        <f t="shared" si="3"/>
        <v>1.2139126305792971</v>
      </c>
      <c r="P58" s="16">
        <f>O58*IMO_2009!$P$7</f>
        <v>0.38966595441595436</v>
      </c>
      <c r="Q58" s="26"/>
      <c r="R58" s="26">
        <v>25.35</v>
      </c>
      <c r="S58" s="26" t="s">
        <v>27</v>
      </c>
      <c r="T58" s="26">
        <f t="shared" si="15"/>
        <v>1.2073964497041418</v>
      </c>
      <c r="U58" s="16">
        <f>T58*IMO_2009!$P$9</f>
        <v>0.33927840236686391</v>
      </c>
    </row>
    <row r="59" spans="1:21">
      <c r="A59" s="6">
        <v>2016</v>
      </c>
      <c r="C59" s="26">
        <v>16.11</v>
      </c>
      <c r="D59" s="26" t="s">
        <v>27</v>
      </c>
      <c r="E59" s="26">
        <f t="shared" si="10"/>
        <v>1.2456548727498449</v>
      </c>
      <c r="F59" s="16">
        <f>E59*IMO_2009!$P$8</f>
        <v>0.41978569211669775</v>
      </c>
      <c r="G59" s="26"/>
      <c r="H59" s="26">
        <v>7.57</v>
      </c>
      <c r="I59" s="26" t="s">
        <v>27</v>
      </c>
      <c r="J59" s="26">
        <f t="shared" si="12"/>
        <v>1.4772126816380451</v>
      </c>
      <c r="K59" s="16">
        <f>J59*IMO_2009!$P$7</f>
        <v>0.47418527080581246</v>
      </c>
      <c r="L59" s="26"/>
      <c r="M59" s="26">
        <v>10.27</v>
      </c>
      <c r="N59" s="26" t="s">
        <v>27</v>
      </c>
      <c r="O59" s="26">
        <f t="shared" si="3"/>
        <v>1.2446445959104186</v>
      </c>
      <c r="P59" s="16">
        <f>O59*IMO_2009!$P$7</f>
        <v>0.39953091528724438</v>
      </c>
      <c r="Q59" s="26"/>
      <c r="R59" s="26">
        <v>25.71</v>
      </c>
      <c r="S59" s="26" t="s">
        <v>27</v>
      </c>
      <c r="T59" s="26">
        <f t="shared" si="15"/>
        <v>1.1904900816802799</v>
      </c>
      <c r="U59" s="16">
        <f>T59*IMO_2009!$P$9</f>
        <v>0.33452771295215872</v>
      </c>
    </row>
    <row r="60" spans="1:21">
      <c r="A60" s="6">
        <v>2017</v>
      </c>
      <c r="C60" s="26">
        <v>15.79</v>
      </c>
      <c r="D60" s="26" t="s">
        <v>27</v>
      </c>
      <c r="E60" s="26">
        <f t="shared" si="10"/>
        <v>1.2708993033565548</v>
      </c>
      <c r="F60" s="16">
        <f>E60*IMO_2009!$P$8</f>
        <v>0.42829306523115901</v>
      </c>
      <c r="G60" s="26"/>
      <c r="H60" s="26">
        <v>7.4</v>
      </c>
      <c r="I60" s="26" t="s">
        <v>27</v>
      </c>
      <c r="J60" s="26">
        <f t="shared" si="12"/>
        <v>1.5111486486486487</v>
      </c>
      <c r="K60" s="16">
        <f>J60*IMO_2009!$P$7</f>
        <v>0.48507871621621623</v>
      </c>
      <c r="L60" s="26"/>
      <c r="M60" s="26">
        <v>9.86</v>
      </c>
      <c r="N60" s="26" t="s">
        <v>27</v>
      </c>
      <c r="O60" s="26">
        <f t="shared" si="3"/>
        <v>1.2963995943204867</v>
      </c>
      <c r="P60" s="16">
        <f>O60*IMO_2009!$P$7</f>
        <v>0.41614426977687624</v>
      </c>
      <c r="Q60" s="26"/>
      <c r="R60" s="26">
        <v>24.44</v>
      </c>
      <c r="S60" s="26" t="s">
        <v>27</v>
      </c>
      <c r="T60" s="26">
        <f t="shared" si="15"/>
        <v>1.2523527004909982</v>
      </c>
      <c r="U60" s="16">
        <f>T60*IMO_2009!$P$9</f>
        <v>0.35191110883797055</v>
      </c>
    </row>
    <row r="61" spans="1:21">
      <c r="A61" s="6">
        <v>2018</v>
      </c>
      <c r="C61" s="26">
        <v>15.29</v>
      </c>
      <c r="D61" s="26" t="s">
        <v>27</v>
      </c>
      <c r="E61" s="26">
        <f t="shared" si="10"/>
        <v>1.3124591236102028</v>
      </c>
      <c r="F61" s="16">
        <f>E61*IMO_2009!$P$8</f>
        <v>0.44229872465663839</v>
      </c>
      <c r="G61" s="26"/>
      <c r="H61" s="26">
        <v>7.3</v>
      </c>
      <c r="I61" s="26" t="s">
        <v>27</v>
      </c>
      <c r="J61" s="26">
        <f t="shared" si="12"/>
        <v>1.5318493150684933</v>
      </c>
      <c r="K61" s="16">
        <f>J61*IMO_2009!$P$7</f>
        <v>0.49172363013698639</v>
      </c>
      <c r="L61" s="26"/>
      <c r="M61" s="26">
        <v>9.66</v>
      </c>
      <c r="N61" s="26" t="s">
        <v>27</v>
      </c>
      <c r="O61" s="26">
        <f t="shared" si="3"/>
        <v>1.3232401656314698</v>
      </c>
      <c r="P61" s="16">
        <f>O61*IMO_2009!$P$7</f>
        <v>0.42476009316770186</v>
      </c>
      <c r="Q61" s="26"/>
      <c r="R61" s="26">
        <v>23.61</v>
      </c>
      <c r="S61" s="26" t="s">
        <v>27</v>
      </c>
      <c r="T61" s="26">
        <f t="shared" si="15"/>
        <v>1.2963786531130876</v>
      </c>
      <c r="U61" s="16">
        <f>T61*IMO_2009!$P$9</f>
        <v>0.36428240152477764</v>
      </c>
    </row>
    <row r="62" spans="1:21">
      <c r="A62" s="6">
        <v>2019</v>
      </c>
      <c r="C62" s="27">
        <f>_xlfn.FORECAST.LINEAR($A62,C$55:C$61,$A$55:$A$61)</f>
        <v>14.775714285714344</v>
      </c>
      <c r="D62" s="17" t="s">
        <v>42</v>
      </c>
      <c r="E62" s="26">
        <f t="shared" si="10"/>
        <v>1.3581407715362994</v>
      </c>
      <c r="F62" s="16">
        <f>E62*IMO_2009!$P$8</f>
        <v>0.45769344000773293</v>
      </c>
      <c r="G62" s="26"/>
      <c r="H62" s="27">
        <f>_xlfn.FORECAST.LINEAR($A62,H$55:H$61,$A$55:$A$61)</f>
        <v>7.091428571428537</v>
      </c>
      <c r="I62" s="17" t="s">
        <v>42</v>
      </c>
      <c r="J62" s="26">
        <f t="shared" ref="J62:J63" si="16">H$52/H62</f>
        <v>1.5769037066881626</v>
      </c>
      <c r="K62" s="16">
        <f>J62*IMO_2009!$P$7</f>
        <v>0.50618608984690017</v>
      </c>
      <c r="L62" s="26"/>
      <c r="M62" s="27">
        <f>_xlfn.FORECAST.LINEAR($A62,M$55:M$61,$A$55:$A$61)</f>
        <v>9.7214285714285609</v>
      </c>
      <c r="N62" s="17" t="s">
        <v>42</v>
      </c>
      <c r="O62" s="26">
        <f t="shared" ref="O62:O63" si="17">M$52/M62</f>
        <v>1.3148787656135208</v>
      </c>
      <c r="P62" s="16">
        <f>O62*IMO_2009!$P$7</f>
        <v>0.42207608376194017</v>
      </c>
      <c r="Q62" s="26"/>
      <c r="R62" s="27">
        <f>_xlfn.FORECAST.LINEAR($A62,R$55:R$61,$A$55:$A$61)</f>
        <v>24.090000000000032</v>
      </c>
      <c r="S62" s="17" t="s">
        <v>42</v>
      </c>
      <c r="T62" s="26">
        <f t="shared" ref="T62:T63" si="18">R$52/R62</f>
        <v>1.2705479452054778</v>
      </c>
      <c r="U62" s="16">
        <f>T62*IMO_2009!$P$9</f>
        <v>0.35702397260273927</v>
      </c>
    </row>
    <row r="63" spans="1:21">
      <c r="A63" s="6">
        <v>2020</v>
      </c>
      <c r="C63" s="27">
        <f t="shared" ref="C63" si="19">_xlfn.FORECAST.LINEAR($A63,C$55:C$61,$A$55:$A$61)</f>
        <v>14.366785714285811</v>
      </c>
      <c r="D63" s="17" t="s">
        <v>42</v>
      </c>
      <c r="E63" s="26">
        <f t="shared" si="10"/>
        <v>1.3967981703830665</v>
      </c>
      <c r="F63" s="16">
        <f>E63*IMO_2009!$P$8</f>
        <v>0.47072098341909346</v>
      </c>
      <c r="G63" s="26"/>
      <c r="H63" s="27">
        <f>_xlfn.FORECAST.LINEAR($A63,H$55:H$61,$A$55:$A$61)</f>
        <v>6.9478571428571172</v>
      </c>
      <c r="I63" s="17" t="s">
        <v>42</v>
      </c>
      <c r="J63" s="26">
        <f t="shared" si="16"/>
        <v>1.6094890510948967</v>
      </c>
      <c r="K63" s="16">
        <f>J63*IMO_2009!$P$7</f>
        <v>0.51664598540146189</v>
      </c>
      <c r="L63" s="26"/>
      <c r="M63" s="27">
        <f>_xlfn.FORECAST.LINEAR($A63,M$55:M$61,$A$55:$A$61)</f>
        <v>9.5953571428571252</v>
      </c>
      <c r="N63" s="17" t="s">
        <v>42</v>
      </c>
      <c r="O63" s="26">
        <f t="shared" si="17"/>
        <v>1.3321546879071002</v>
      </c>
      <c r="P63" s="16">
        <f>O63*IMO_2009!$P$7</f>
        <v>0.42762165481817921</v>
      </c>
      <c r="Q63" s="26"/>
      <c r="R63" s="27">
        <f>_xlfn.FORECAST.LINEAR($A63,R$55:R$61,$A$55:$A$61)</f>
        <v>23.893214285714294</v>
      </c>
      <c r="S63" s="17" t="s">
        <v>42</v>
      </c>
      <c r="T63" s="26">
        <f t="shared" si="18"/>
        <v>1.2810122419694767</v>
      </c>
      <c r="U63" s="16">
        <f>T63*IMO_2009!$P$9</f>
        <v>0.35996443999342298</v>
      </c>
    </row>
    <row r="64" spans="1:21">
      <c r="C64" s="27"/>
      <c r="D64" s="26"/>
      <c r="E64" s="26"/>
      <c r="F64" s="26"/>
      <c r="G64" s="26"/>
      <c r="H64" s="26"/>
      <c r="I64" s="26"/>
      <c r="J64" s="26"/>
      <c r="K64" s="26"/>
      <c r="L64" s="26"/>
      <c r="M64" s="26"/>
      <c r="N64" s="26"/>
      <c r="O64" s="26"/>
      <c r="P64" s="26"/>
      <c r="Q64" s="26"/>
      <c r="R64" s="26"/>
    </row>
    <row r="65" spans="3:18">
      <c r="C65" s="26"/>
      <c r="D65" s="26"/>
      <c r="E65" s="26"/>
      <c r="F65" s="26"/>
      <c r="G65" s="26"/>
      <c r="H65" s="26"/>
      <c r="I65" s="26"/>
      <c r="J65" s="26"/>
      <c r="K65" s="26"/>
      <c r="L65" s="26"/>
      <c r="M65" s="26"/>
      <c r="N65" s="26"/>
      <c r="O65" s="26"/>
      <c r="P65" s="26"/>
      <c r="Q65" s="26"/>
      <c r="R65" s="26"/>
    </row>
    <row r="66" spans="3:18">
      <c r="C66" s="26"/>
      <c r="D66" s="26"/>
      <c r="E66" s="26"/>
      <c r="F66" s="26"/>
      <c r="G66" s="26"/>
      <c r="H66" s="26"/>
      <c r="I66" s="26"/>
      <c r="J66" s="26"/>
      <c r="K66" s="26"/>
      <c r="L66" s="26"/>
      <c r="M66" s="26"/>
      <c r="N66" s="26"/>
      <c r="O66" s="26"/>
      <c r="P66" s="26"/>
      <c r="Q66" s="26"/>
      <c r="R66" s="26"/>
    </row>
    <row r="67" spans="3:18">
      <c r="C67" s="26"/>
      <c r="D67" s="26"/>
      <c r="E67" s="26"/>
      <c r="F67" s="26"/>
      <c r="G67" s="26"/>
      <c r="H67" s="26"/>
      <c r="I67" s="26"/>
      <c r="J67" s="26"/>
      <c r="K67" s="26"/>
      <c r="L67" s="26"/>
      <c r="M67" s="26"/>
      <c r="N67" s="26"/>
      <c r="O67" s="26"/>
      <c r="P67" s="26"/>
      <c r="Q67" s="26"/>
      <c r="R67" s="26"/>
    </row>
    <row r="68" spans="3:18">
      <c r="C68" s="26"/>
      <c r="D68" s="26"/>
      <c r="E68" s="26"/>
      <c r="F68" s="26"/>
      <c r="G68" s="26"/>
      <c r="H68" s="26"/>
      <c r="I68" s="26"/>
      <c r="J68" s="26"/>
      <c r="K68" s="26"/>
      <c r="L68" s="26"/>
      <c r="M68" s="26"/>
      <c r="N68" s="26"/>
      <c r="O68" s="26"/>
      <c r="P68" s="26"/>
      <c r="Q68" s="26"/>
      <c r="R68" s="26"/>
    </row>
    <row r="69" spans="3:18">
      <c r="C69" s="26"/>
      <c r="D69" s="26"/>
      <c r="E69" s="26"/>
      <c r="F69" s="26"/>
      <c r="G69" s="26"/>
      <c r="H69" s="26"/>
      <c r="I69" s="26"/>
      <c r="J69" s="26"/>
      <c r="K69" s="26"/>
      <c r="L69" s="26"/>
      <c r="M69" s="26"/>
      <c r="N69" s="26"/>
      <c r="O69" s="26"/>
      <c r="P69" s="26"/>
      <c r="Q69" s="26"/>
      <c r="R69" s="26"/>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9"/>
  <sheetViews>
    <sheetView zoomScale="80" zoomScaleNormal="80" workbookViewId="0">
      <selection activeCell="G18" sqref="G18"/>
    </sheetView>
  </sheetViews>
  <sheetFormatPr defaultRowHeight="14.4"/>
  <cols>
    <col min="2" max="2" width="20.5546875" bestFit="1" customWidth="1"/>
    <col min="3" max="3" width="28.109375" bestFit="1" customWidth="1"/>
    <col min="4" max="4" width="28.109375" customWidth="1"/>
    <col min="5" max="5" width="24.44140625" bestFit="1" customWidth="1"/>
    <col min="6" max="6" width="24.44140625" customWidth="1"/>
    <col min="7" max="7" width="33.88671875" bestFit="1" customWidth="1"/>
    <col min="8" max="8" width="16.33203125" customWidth="1"/>
  </cols>
  <sheetData>
    <row r="2" spans="1:9">
      <c r="A2" s="25" t="s">
        <v>7</v>
      </c>
      <c r="B2" s="25" t="s">
        <v>28</v>
      </c>
      <c r="C2" s="28" t="s">
        <v>33</v>
      </c>
      <c r="D2" s="28" t="s">
        <v>35</v>
      </c>
      <c r="E2" s="25" t="s">
        <v>34</v>
      </c>
      <c r="F2" s="25" t="s">
        <v>37</v>
      </c>
      <c r="G2" s="25" t="s">
        <v>38</v>
      </c>
      <c r="H2" s="25" t="s">
        <v>39</v>
      </c>
      <c r="I2" s="25" t="s">
        <v>36</v>
      </c>
    </row>
    <row r="3" spans="1:9">
      <c r="A3" s="24">
        <v>2018</v>
      </c>
      <c r="B3" s="24" t="s">
        <v>29</v>
      </c>
      <c r="C3" s="24">
        <v>221.78</v>
      </c>
      <c r="D3" s="5">
        <f>C3/SUM(C$3:C$6)</f>
        <v>0.75243426632739596</v>
      </c>
      <c r="E3" s="24">
        <v>3114</v>
      </c>
      <c r="F3" s="24">
        <f>41.8/1000</f>
        <v>4.1799999999999997E-2</v>
      </c>
      <c r="G3" s="23">
        <f>D3*E3*(1/F3)</f>
        <v>56054.552759414146</v>
      </c>
      <c r="H3" s="43">
        <f>SUM(G3:G6)</f>
        <v>70816.324659972874</v>
      </c>
    </row>
    <row r="4" spans="1:9">
      <c r="A4" s="24">
        <v>2018</v>
      </c>
      <c r="B4" s="24" t="s">
        <v>30</v>
      </c>
      <c r="C4" s="24">
        <v>11.34</v>
      </c>
      <c r="D4" s="5">
        <f t="shared" ref="D4:D6" si="0">C4/SUM(C$3:C$6)</f>
        <v>3.8473282442748086E-2</v>
      </c>
      <c r="E4" s="24">
        <v>3206</v>
      </c>
      <c r="F4" s="24">
        <f>55.2/1000</f>
        <v>5.5200000000000006E-2</v>
      </c>
      <c r="G4" s="23">
        <f t="shared" ref="G4:G6" si="1">D4*E4*(1/F4)</f>
        <v>2234.5170925987381</v>
      </c>
      <c r="H4" s="43"/>
    </row>
    <row r="5" spans="1:9">
      <c r="A5" s="24">
        <v>2018</v>
      </c>
      <c r="B5" s="24" t="s">
        <v>31</v>
      </c>
      <c r="C5" s="24">
        <v>61.47</v>
      </c>
      <c r="D5" s="5">
        <f t="shared" si="0"/>
        <v>0.20854961832061064</v>
      </c>
      <c r="E5" s="24">
        <v>2750</v>
      </c>
      <c r="F5" s="24">
        <f>45.9/1000</f>
        <v>4.5899999999999996E-2</v>
      </c>
      <c r="G5" s="23">
        <f t="shared" si="1"/>
        <v>12494.802840559463</v>
      </c>
      <c r="H5" s="43"/>
    </row>
    <row r="6" spans="1:9">
      <c r="A6" s="24">
        <v>2018</v>
      </c>
      <c r="B6" s="24" t="s">
        <v>32</v>
      </c>
      <c r="C6" s="24">
        <v>0.16</v>
      </c>
      <c r="D6" s="5">
        <f t="shared" si="0"/>
        <v>5.4283290924512291E-4</v>
      </c>
      <c r="E6" s="24">
        <v>1375</v>
      </c>
      <c r="F6" s="24">
        <f>23/1000</f>
        <v>2.3E-2</v>
      </c>
      <c r="G6" s="23">
        <f t="shared" si="1"/>
        <v>32.451967400523657</v>
      </c>
      <c r="H6" s="43"/>
    </row>
    <row r="8" spans="1:9">
      <c r="B8" s="24"/>
    </row>
    <row r="9" spans="1:9">
      <c r="A9" s="29"/>
    </row>
  </sheetData>
  <mergeCells count="1">
    <mergeCell ref="H3:H6"/>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
  <sheetViews>
    <sheetView zoomScale="80" zoomScaleNormal="80" workbookViewId="0">
      <selection activeCell="F9" sqref="F9"/>
    </sheetView>
  </sheetViews>
  <sheetFormatPr defaultRowHeight="14.4"/>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P42"/>
  <sheetViews>
    <sheetView zoomScale="80" zoomScaleNormal="80" workbookViewId="0"/>
  </sheetViews>
  <sheetFormatPr defaultRowHeight="14.4"/>
  <cols>
    <col min="2" max="5" width="12.88671875" customWidth="1"/>
    <col min="6" max="7" width="11.6640625" customWidth="1"/>
    <col min="8" max="8" width="19.44140625" bestFit="1" customWidth="1"/>
    <col min="9" max="9" width="11.6640625" customWidth="1"/>
    <col min="14" max="14" width="15" bestFit="1" customWidth="1"/>
    <col min="15" max="15" width="15" customWidth="1"/>
    <col min="16" max="16" width="27.33203125" bestFit="1" customWidth="1"/>
  </cols>
  <sheetData>
    <row r="1" spans="1:16">
      <c r="A1" t="s">
        <v>16</v>
      </c>
    </row>
    <row r="4" spans="1:16">
      <c r="A4" s="21" t="s">
        <v>17</v>
      </c>
      <c r="B4" s="21"/>
      <c r="C4" s="22"/>
      <c r="D4" s="22"/>
      <c r="E4" s="22"/>
    </row>
    <row r="5" spans="1:16">
      <c r="B5" s="44" t="s">
        <v>18</v>
      </c>
      <c r="C5" s="44"/>
      <c r="D5" s="44"/>
      <c r="E5" s="44"/>
      <c r="F5" s="30"/>
      <c r="G5" s="30"/>
      <c r="H5" s="30"/>
      <c r="I5" s="30"/>
    </row>
    <row r="6" spans="1:16">
      <c r="A6" s="19" t="s">
        <v>7</v>
      </c>
      <c r="B6" s="19" t="s">
        <v>19</v>
      </c>
      <c r="C6" s="19" t="s">
        <v>20</v>
      </c>
      <c r="D6" s="19" t="s">
        <v>21</v>
      </c>
      <c r="E6" s="19" t="s">
        <v>22</v>
      </c>
      <c r="F6" s="19"/>
      <c r="G6" s="19" t="s">
        <v>7</v>
      </c>
      <c r="H6" s="19" t="s">
        <v>40</v>
      </c>
      <c r="I6" s="19"/>
      <c r="M6" s="25" t="s">
        <v>7</v>
      </c>
      <c r="N6" s="25" t="s">
        <v>23</v>
      </c>
      <c r="O6" s="25" t="s">
        <v>46</v>
      </c>
      <c r="P6" s="25" t="s">
        <v>45</v>
      </c>
    </row>
    <row r="7" spans="1:16">
      <c r="A7" s="20">
        <v>1960</v>
      </c>
      <c r="B7" s="23">
        <v>54.7</v>
      </c>
      <c r="C7" s="23"/>
      <c r="D7" s="23">
        <v>24.853000000000002</v>
      </c>
      <c r="E7" s="23">
        <v>44.389000000000003</v>
      </c>
      <c r="G7" s="31">
        <v>2009</v>
      </c>
      <c r="H7" s="5">
        <v>0.28000000000000003</v>
      </c>
      <c r="M7" s="24">
        <v>2009</v>
      </c>
      <c r="N7" s="24" t="s">
        <v>43</v>
      </c>
      <c r="O7" s="24">
        <v>15.6</v>
      </c>
      <c r="P7" s="5">
        <v>0.32100000000000001</v>
      </c>
    </row>
    <row r="8" spans="1:16">
      <c r="A8" s="20">
        <v>1961</v>
      </c>
      <c r="B8" s="23">
        <v>54.900000000000006</v>
      </c>
      <c r="C8" s="23"/>
      <c r="D8" s="23">
        <v>25.045000000000002</v>
      </c>
      <c r="E8" s="23">
        <v>43.994</v>
      </c>
      <c r="M8" s="24">
        <v>2009</v>
      </c>
      <c r="N8" s="24" t="s">
        <v>20</v>
      </c>
      <c r="O8" s="24">
        <v>21.2</v>
      </c>
      <c r="P8" s="5">
        <v>0.33700000000000002</v>
      </c>
    </row>
    <row r="9" spans="1:16">
      <c r="A9" s="20">
        <v>1962</v>
      </c>
      <c r="B9" s="23">
        <v>55.1</v>
      </c>
      <c r="C9" s="23"/>
      <c r="D9" s="23">
        <v>25.238</v>
      </c>
      <c r="E9" s="23">
        <v>43.598999999999997</v>
      </c>
      <c r="M9" s="24">
        <v>2009</v>
      </c>
      <c r="N9" s="24" t="s">
        <v>24</v>
      </c>
      <c r="O9" s="24">
        <v>13.4</v>
      </c>
      <c r="P9" s="5">
        <v>0.28100000000000003</v>
      </c>
    </row>
    <row r="10" spans="1:16">
      <c r="A10" s="20">
        <v>1963</v>
      </c>
      <c r="B10" s="23">
        <v>55.2</v>
      </c>
      <c r="C10" s="23"/>
      <c r="D10" s="23">
        <v>25.43</v>
      </c>
      <c r="E10" s="23">
        <v>43.204000000000001</v>
      </c>
      <c r="M10" s="24">
        <v>2009</v>
      </c>
      <c r="N10" s="24" t="s">
        <v>44</v>
      </c>
      <c r="O10" s="24">
        <v>20.100000000000001</v>
      </c>
      <c r="P10" s="5">
        <v>0.32600000000000001</v>
      </c>
    </row>
    <row r="11" spans="1:16">
      <c r="A11" s="20">
        <v>1964</v>
      </c>
      <c r="B11" s="23">
        <v>55.400000000000006</v>
      </c>
      <c r="C11" s="23"/>
      <c r="D11" s="23">
        <v>25.623000000000001</v>
      </c>
      <c r="E11" s="23">
        <v>42.808999999999997</v>
      </c>
    </row>
    <row r="12" spans="1:16">
      <c r="A12" s="20">
        <v>1965</v>
      </c>
      <c r="B12" s="23">
        <v>54.6</v>
      </c>
      <c r="C12" s="23">
        <v>46.927</v>
      </c>
      <c r="D12" s="23">
        <v>25.815000000000001</v>
      </c>
      <c r="E12" s="23">
        <v>42.414999999999999</v>
      </c>
    </row>
    <row r="13" spans="1:16">
      <c r="A13" s="20">
        <v>1966</v>
      </c>
      <c r="B13" s="23">
        <v>53.800000000000004</v>
      </c>
      <c r="C13" s="23">
        <v>47.555</v>
      </c>
      <c r="D13" s="23">
        <v>25.545999999999999</v>
      </c>
      <c r="E13" s="23">
        <v>41.024000000000001</v>
      </c>
    </row>
    <row r="14" spans="1:16">
      <c r="A14" s="20">
        <v>1967</v>
      </c>
      <c r="B14" s="23">
        <v>53</v>
      </c>
      <c r="C14" s="23">
        <v>48.182000000000002</v>
      </c>
      <c r="D14" s="23">
        <v>25.234999999999999</v>
      </c>
      <c r="E14" s="23">
        <v>39.545999999999999</v>
      </c>
    </row>
    <row r="15" spans="1:16">
      <c r="A15" s="20">
        <v>1968</v>
      </c>
      <c r="B15" s="23">
        <v>52.1</v>
      </c>
      <c r="C15" s="23">
        <v>48.81</v>
      </c>
      <c r="D15" s="23">
        <v>24.925000000000001</v>
      </c>
      <c r="E15" s="23">
        <v>38.067999999999998</v>
      </c>
    </row>
    <row r="16" spans="1:16">
      <c r="A16" s="20">
        <v>1969</v>
      </c>
      <c r="B16" s="23">
        <v>51.300000000000004</v>
      </c>
      <c r="C16" s="23">
        <v>49.438000000000002</v>
      </c>
      <c r="D16" s="23">
        <v>24.614000000000001</v>
      </c>
      <c r="E16" s="23">
        <v>36.588999999999999</v>
      </c>
    </row>
    <row r="17" spans="1:5">
      <c r="A17" s="20">
        <v>1970</v>
      </c>
      <c r="B17" s="23">
        <v>50.5</v>
      </c>
      <c r="C17" s="23">
        <v>50.064999999999998</v>
      </c>
      <c r="D17" s="23">
        <v>24.303999999999998</v>
      </c>
      <c r="E17" s="23">
        <v>35.110999999999997</v>
      </c>
    </row>
    <row r="18" spans="1:5">
      <c r="A18" s="20">
        <v>1971</v>
      </c>
      <c r="B18" s="23">
        <v>49.7</v>
      </c>
      <c r="C18" s="23">
        <v>50.680999999999997</v>
      </c>
      <c r="D18" s="23">
        <v>23.992999999999999</v>
      </c>
      <c r="E18" s="23">
        <v>33.631999999999998</v>
      </c>
    </row>
    <row r="19" spans="1:5">
      <c r="A19" s="20">
        <v>1972</v>
      </c>
      <c r="B19" s="23">
        <v>48.8</v>
      </c>
      <c r="C19" s="23">
        <v>51.082000000000001</v>
      </c>
      <c r="D19" s="23">
        <v>23.683</v>
      </c>
      <c r="E19" s="23">
        <v>32.154000000000003</v>
      </c>
    </row>
    <row r="20" spans="1:5">
      <c r="A20" s="20">
        <v>1973</v>
      </c>
      <c r="B20" s="23">
        <v>48</v>
      </c>
      <c r="C20" s="23">
        <v>51.481999999999999</v>
      </c>
      <c r="D20" s="23">
        <v>23.372</v>
      </c>
      <c r="E20" s="23">
        <v>30.675000000000001</v>
      </c>
    </row>
    <row r="21" spans="1:5">
      <c r="A21" s="20">
        <v>1974</v>
      </c>
      <c r="B21" s="23">
        <v>47.199999999999996</v>
      </c>
      <c r="C21" s="23">
        <v>51.883000000000003</v>
      </c>
      <c r="D21" s="23">
        <v>22.702999999999999</v>
      </c>
      <c r="E21" s="23">
        <v>29.196999999999999</v>
      </c>
    </row>
    <row r="22" spans="1:5">
      <c r="A22" s="20">
        <v>1975</v>
      </c>
      <c r="B22" s="23">
        <v>46.300000000000004</v>
      </c>
      <c r="C22" s="23">
        <v>50.959000000000003</v>
      </c>
      <c r="D22" s="23">
        <v>21.966000000000001</v>
      </c>
      <c r="E22" s="23">
        <v>28.673999999999999</v>
      </c>
    </row>
    <row r="23" spans="1:5">
      <c r="A23" s="20">
        <v>1976</v>
      </c>
      <c r="B23" s="23">
        <v>45.5</v>
      </c>
      <c r="C23" s="23">
        <v>49.933</v>
      </c>
      <c r="D23" s="23">
        <v>21.228999999999999</v>
      </c>
      <c r="E23" s="23">
        <v>28.225000000000001</v>
      </c>
    </row>
    <row r="24" spans="1:5">
      <c r="A24" s="20">
        <v>1977</v>
      </c>
      <c r="B24" s="23">
        <v>44.7</v>
      </c>
      <c r="C24" s="23">
        <v>47.787999999999997</v>
      </c>
      <c r="D24" s="23">
        <v>20.492000000000001</v>
      </c>
      <c r="E24" s="23">
        <v>27.776</v>
      </c>
    </row>
    <row r="25" spans="1:5">
      <c r="A25" s="20">
        <v>1978</v>
      </c>
      <c r="B25" s="23">
        <v>43.8</v>
      </c>
      <c r="C25" s="23">
        <v>45.613999999999997</v>
      </c>
      <c r="D25" s="23">
        <v>19.754999999999999</v>
      </c>
      <c r="E25" s="23">
        <v>27.337</v>
      </c>
    </row>
    <row r="26" spans="1:5">
      <c r="A26" s="20">
        <v>1979</v>
      </c>
      <c r="B26" s="23">
        <v>43</v>
      </c>
      <c r="C26" s="23">
        <v>43.44</v>
      </c>
      <c r="D26" s="23">
        <v>19.018000000000001</v>
      </c>
      <c r="E26" s="23">
        <v>27.420999999999999</v>
      </c>
    </row>
    <row r="27" spans="1:5">
      <c r="A27" s="20">
        <v>1980</v>
      </c>
      <c r="B27" s="23">
        <v>42.199999999999996</v>
      </c>
      <c r="C27" s="23">
        <v>41.265999999999998</v>
      </c>
      <c r="D27" s="23">
        <v>18.25</v>
      </c>
      <c r="E27" s="23">
        <v>27.504000000000001</v>
      </c>
    </row>
    <row r="28" spans="1:5">
      <c r="A28" s="20">
        <v>1981</v>
      </c>
      <c r="B28" s="23">
        <v>41.9</v>
      </c>
      <c r="C28" s="23">
        <v>39.091000000000001</v>
      </c>
      <c r="D28" s="23">
        <v>17.469000000000001</v>
      </c>
      <c r="E28" s="23">
        <v>27.588000000000001</v>
      </c>
    </row>
    <row r="29" spans="1:5">
      <c r="A29" s="20">
        <v>1982</v>
      </c>
      <c r="B29" s="23">
        <v>41.6</v>
      </c>
      <c r="C29" s="23">
        <v>36.917000000000002</v>
      </c>
      <c r="D29" s="23">
        <v>16.689</v>
      </c>
      <c r="E29" s="23">
        <v>27.672000000000001</v>
      </c>
    </row>
    <row r="30" spans="1:5">
      <c r="A30" s="20">
        <v>1983</v>
      </c>
      <c r="B30" s="23">
        <v>41.3</v>
      </c>
      <c r="C30" s="23">
        <v>34.743000000000002</v>
      </c>
      <c r="D30" s="23">
        <v>15.909000000000001</v>
      </c>
      <c r="E30" s="23">
        <v>27.754999999999999</v>
      </c>
    </row>
    <row r="31" spans="1:5">
      <c r="A31" s="20">
        <v>1984</v>
      </c>
      <c r="B31" s="23">
        <v>41</v>
      </c>
      <c r="C31" s="23">
        <v>33.509</v>
      </c>
      <c r="D31" s="23">
        <v>15.128</v>
      </c>
      <c r="E31" s="23">
        <v>27.815999999999999</v>
      </c>
    </row>
    <row r="32" spans="1:5">
      <c r="A32" s="20">
        <v>1985</v>
      </c>
      <c r="B32" s="23">
        <v>40.699999999999996</v>
      </c>
      <c r="C32" s="23">
        <v>32.337000000000003</v>
      </c>
      <c r="D32" s="23">
        <v>14.472</v>
      </c>
      <c r="E32" s="23">
        <v>27.004999999999999</v>
      </c>
    </row>
    <row r="33" spans="1:5">
      <c r="A33" s="20">
        <v>1986</v>
      </c>
      <c r="B33" s="23">
        <v>40.400000000000006</v>
      </c>
      <c r="C33" s="23">
        <v>31.166</v>
      </c>
      <c r="D33" s="23">
        <v>13.831</v>
      </c>
      <c r="E33" s="23">
        <v>26.195</v>
      </c>
    </row>
    <row r="34" spans="1:5">
      <c r="A34" s="20">
        <v>1987</v>
      </c>
      <c r="B34" s="23">
        <v>40.699999999999996</v>
      </c>
      <c r="C34" s="23">
        <v>31.273</v>
      </c>
      <c r="D34" s="23">
        <v>13.189</v>
      </c>
      <c r="E34" s="23">
        <v>25.385000000000002</v>
      </c>
    </row>
    <row r="35" spans="1:5">
      <c r="A35" s="20">
        <v>1988</v>
      </c>
      <c r="B35" s="23">
        <v>41</v>
      </c>
      <c r="C35" s="23">
        <v>31.459</v>
      </c>
      <c r="D35" s="23">
        <v>12.548</v>
      </c>
      <c r="E35" s="23">
        <v>24.574000000000002</v>
      </c>
    </row>
    <row r="36" spans="1:5">
      <c r="A36" s="20">
        <v>1989</v>
      </c>
      <c r="B36" s="23">
        <v>41.4</v>
      </c>
      <c r="C36" s="23">
        <v>31.645</v>
      </c>
      <c r="D36" s="23">
        <v>12.12</v>
      </c>
      <c r="E36" s="23">
        <v>23.734999999999999</v>
      </c>
    </row>
    <row r="37" spans="1:5">
      <c r="A37" s="20">
        <v>1990</v>
      </c>
      <c r="B37" s="23">
        <v>41.699999999999996</v>
      </c>
      <c r="C37" s="23">
        <v>31.831</v>
      </c>
      <c r="D37" s="23">
        <v>11.839</v>
      </c>
      <c r="E37" s="23">
        <v>22.547999999999998</v>
      </c>
    </row>
    <row r="38" spans="1:5">
      <c r="A38" s="20">
        <v>1991</v>
      </c>
      <c r="B38" s="23">
        <v>42</v>
      </c>
      <c r="C38" s="23">
        <v>32.215000000000003</v>
      </c>
      <c r="D38" s="23">
        <v>11.557</v>
      </c>
      <c r="E38" s="23">
        <v>21.36</v>
      </c>
    </row>
    <row r="39" spans="1:5">
      <c r="A39" s="20">
        <v>1992</v>
      </c>
      <c r="B39" s="23">
        <v>42.4</v>
      </c>
      <c r="C39" s="23">
        <v>32.619999999999997</v>
      </c>
      <c r="D39" s="23">
        <v>11.275</v>
      </c>
      <c r="E39" s="23">
        <v>20.172999999999998</v>
      </c>
    </row>
    <row r="40" spans="1:5">
      <c r="A40" s="20">
        <v>1993</v>
      </c>
      <c r="B40" s="23">
        <v>42.699999999999996</v>
      </c>
      <c r="C40" s="23">
        <v>33.026000000000003</v>
      </c>
      <c r="D40" s="23">
        <v>10.994</v>
      </c>
      <c r="E40" s="23">
        <v>18.984999999999999</v>
      </c>
    </row>
    <row r="41" spans="1:5">
      <c r="A41" s="20">
        <v>1994</v>
      </c>
      <c r="B41" s="23">
        <v>43</v>
      </c>
      <c r="C41" s="23">
        <v>33.430999999999997</v>
      </c>
      <c r="D41" s="23">
        <v>10.816000000000001</v>
      </c>
      <c r="E41" s="23">
        <v>17.797000000000001</v>
      </c>
    </row>
    <row r="42" spans="1:5">
      <c r="A42" s="20">
        <v>1995</v>
      </c>
      <c r="B42" s="23">
        <v>43.4</v>
      </c>
      <c r="C42" s="23">
        <v>33.835999999999999</v>
      </c>
      <c r="D42" s="23">
        <v>10.945</v>
      </c>
      <c r="E42" s="23">
        <v>16.61</v>
      </c>
    </row>
  </sheetData>
  <mergeCells count="1">
    <mergeCell ref="B5:E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60"/>
  <sheetViews>
    <sheetView workbookViewId="0">
      <selection activeCell="A2" sqref="A2"/>
    </sheetView>
  </sheetViews>
  <sheetFormatPr defaultRowHeight="14.4"/>
  <cols>
    <col min="3" max="3" width="33.5546875" customWidth="1"/>
    <col min="4" max="4" width="66.5546875" customWidth="1"/>
    <col min="5" max="5" width="18.33203125" customWidth="1"/>
  </cols>
  <sheetData>
    <row r="1" spans="1:5">
      <c r="A1" t="s">
        <v>15</v>
      </c>
    </row>
    <row r="2" spans="1:5">
      <c r="A2" s="18" t="s">
        <v>14</v>
      </c>
    </row>
    <row r="3" spans="1:5">
      <c r="C3" t="s">
        <v>9</v>
      </c>
      <c r="D3" t="s">
        <v>10</v>
      </c>
      <c r="E3" t="s">
        <v>11</v>
      </c>
    </row>
    <row r="4" spans="1:5">
      <c r="B4" t="s">
        <v>12</v>
      </c>
      <c r="C4" s="45" t="s">
        <v>13</v>
      </c>
      <c r="D4" s="45"/>
      <c r="E4" s="45"/>
    </row>
    <row r="5" spans="1:5">
      <c r="B5">
        <v>1960</v>
      </c>
      <c r="C5">
        <v>8.6005776619966043E-2</v>
      </c>
      <c r="D5">
        <v>3.6212816211247889E-2</v>
      </c>
    </row>
    <row r="6" spans="1:5">
      <c r="B6">
        <v>1961</v>
      </c>
      <c r="C6">
        <v>9.0384806672636625E-2</v>
      </c>
      <c r="D6">
        <v>5.8173580126970818E-2</v>
      </c>
    </row>
    <row r="7" spans="1:5">
      <c r="B7">
        <v>1962</v>
      </c>
      <c r="C7">
        <v>8.507509260733935E-2</v>
      </c>
      <c r="D7">
        <v>0.10455931967637835</v>
      </c>
    </row>
    <row r="8" spans="1:5">
      <c r="B8">
        <v>1963</v>
      </c>
      <c r="C8">
        <v>0.14784509094599035</v>
      </c>
      <c r="D8">
        <v>0.12185599127578189</v>
      </c>
    </row>
    <row r="9" spans="1:5">
      <c r="B9">
        <v>1964</v>
      </c>
      <c r="C9">
        <v>0.1506633269734243</v>
      </c>
      <c r="D9">
        <v>0.19367598018262949</v>
      </c>
    </row>
    <row r="10" spans="1:5">
      <c r="B10">
        <v>1965</v>
      </c>
      <c r="C10">
        <v>0.11490124632377428</v>
      </c>
      <c r="D10">
        <v>0.2036784351237195</v>
      </c>
    </row>
    <row r="11" spans="1:5">
      <c r="B11">
        <v>1966</v>
      </c>
      <c r="C11">
        <v>9.2372540476789569E-2</v>
      </c>
      <c r="D11">
        <v>0.20784150032201951</v>
      </c>
    </row>
    <row r="12" spans="1:5">
      <c r="B12">
        <v>1967</v>
      </c>
      <c r="C12">
        <v>3.2201831380162756E-2</v>
      </c>
      <c r="D12">
        <v>0.20938861369629982</v>
      </c>
    </row>
    <row r="13" spans="1:5">
      <c r="B13">
        <v>1968</v>
      </c>
      <c r="C13">
        <v>2.7082592429711935E-2</v>
      </c>
      <c r="D13">
        <v>0.19407625578163146</v>
      </c>
    </row>
    <row r="14" spans="1:5">
      <c r="B14">
        <v>1969</v>
      </c>
      <c r="C14">
        <v>2.2875523697106225E-2</v>
      </c>
      <c r="D14">
        <v>0.21361088864003031</v>
      </c>
    </row>
    <row r="15" spans="1:5">
      <c r="B15">
        <v>1970</v>
      </c>
      <c r="C15">
        <v>4.3556837908272937E-2</v>
      </c>
      <c r="D15">
        <v>0.25426040299483549</v>
      </c>
      <c r="E15">
        <v>0.15634179358451569</v>
      </c>
    </row>
    <row r="16" spans="1:5">
      <c r="B16">
        <v>1971</v>
      </c>
      <c r="C16">
        <v>3.4117052363986274E-2</v>
      </c>
      <c r="D16">
        <v>0.25245646425514728</v>
      </c>
      <c r="E16">
        <v>0.12507855944545512</v>
      </c>
    </row>
    <row r="17" spans="2:5">
      <c r="B17">
        <v>1972</v>
      </c>
      <c r="C17">
        <v>5.7540189663727079E-2</v>
      </c>
      <c r="D17">
        <v>0.25634267379509584</v>
      </c>
      <c r="E17">
        <v>0.16852689618741551</v>
      </c>
    </row>
    <row r="18" spans="2:5">
      <c r="B18">
        <v>1973</v>
      </c>
      <c r="C18">
        <v>7.6791963200625632E-2</v>
      </c>
      <c r="D18">
        <v>0.24483830173794216</v>
      </c>
      <c r="E18">
        <v>0.10531672325632727</v>
      </c>
    </row>
    <row r="19" spans="2:5">
      <c r="B19">
        <v>1974</v>
      </c>
      <c r="C19">
        <v>8.3940508444634368E-2</v>
      </c>
      <c r="D19">
        <v>0.24973830336855202</v>
      </c>
      <c r="E19">
        <v>0.31446147978285821</v>
      </c>
    </row>
    <row r="20" spans="2:5">
      <c r="B20">
        <v>1975</v>
      </c>
      <c r="C20">
        <v>0.1078991125477812</v>
      </c>
      <c r="D20">
        <v>0.27578754200834898</v>
      </c>
      <c r="E20">
        <v>-1.56733177909462E-2</v>
      </c>
    </row>
    <row r="21" spans="2:5">
      <c r="B21">
        <v>1976</v>
      </c>
      <c r="C21">
        <v>0.12517701748487817</v>
      </c>
      <c r="D21">
        <v>0.26048040661470018</v>
      </c>
      <c r="E21">
        <v>3.0019597282608152E-3</v>
      </c>
    </row>
    <row r="22" spans="2:5">
      <c r="B22">
        <v>1977</v>
      </c>
      <c r="C22">
        <v>0.13669356307661756</v>
      </c>
      <c r="D22">
        <v>0.25707104217378141</v>
      </c>
      <c r="E22">
        <v>0.16541284722121102</v>
      </c>
    </row>
    <row r="23" spans="2:5">
      <c r="B23">
        <v>1978</v>
      </c>
      <c r="C23">
        <v>0.107635267703671</v>
      </c>
      <c r="D23">
        <v>0.26079962558603548</v>
      </c>
      <c r="E23">
        <v>2.3600273268106146E-2</v>
      </c>
    </row>
    <row r="24" spans="2:5">
      <c r="B24">
        <v>1979</v>
      </c>
      <c r="C24">
        <v>6.6305183664861184E-2</v>
      </c>
      <c r="D24">
        <v>0.28361847932947781</v>
      </c>
      <c r="E24">
        <v>3.2829688217336291E-2</v>
      </c>
    </row>
    <row r="25" spans="2:5">
      <c r="B25">
        <v>1980</v>
      </c>
      <c r="C25">
        <v>4.2678852588555638E-2</v>
      </c>
      <c r="D25">
        <v>0.29426555902416279</v>
      </c>
      <c r="E25">
        <v>-6.3315424388339181E-4</v>
      </c>
    </row>
    <row r="26" spans="2:5">
      <c r="B26">
        <v>1981</v>
      </c>
      <c r="C26">
        <v>1.3462525310297711E-2</v>
      </c>
      <c r="D26">
        <v>0.190430534964947</v>
      </c>
      <c r="E26">
        <v>-6.3606672393393604E-3</v>
      </c>
    </row>
    <row r="27" spans="2:5">
      <c r="B27">
        <v>1982</v>
      </c>
      <c r="C27">
        <v>3.6752214792700758E-2</v>
      </c>
      <c r="D27">
        <v>0.16286259662044023</v>
      </c>
      <c r="E27">
        <v>-0.17044518188349206</v>
      </c>
    </row>
    <row r="28" spans="2:5">
      <c r="B28">
        <v>1983</v>
      </c>
      <c r="C28">
        <v>1.1189139036375455E-2</v>
      </c>
      <c r="D28">
        <v>0.15137898807645264</v>
      </c>
      <c r="E28">
        <v>-0.16212372970996716</v>
      </c>
    </row>
    <row r="29" spans="2:5">
      <c r="B29">
        <v>1984</v>
      </c>
      <c r="C29">
        <v>-6.0668174628055703E-3</v>
      </c>
      <c r="D29">
        <v>3.5592414763152405E-2</v>
      </c>
      <c r="E29">
        <v>-0.2151184769245032</v>
      </c>
    </row>
    <row r="30" spans="2:5">
      <c r="B30">
        <v>1985</v>
      </c>
      <c r="C30">
        <v>-7.2805296368097933E-2</v>
      </c>
      <c r="D30">
        <v>2.7572787633003645E-3</v>
      </c>
      <c r="E30">
        <v>-0.26011757327494212</v>
      </c>
    </row>
    <row r="31" spans="2:5">
      <c r="B31">
        <v>1986</v>
      </c>
      <c r="C31">
        <v>-5.318393647051757E-2</v>
      </c>
      <c r="D31">
        <v>-4.1352343305118052E-3</v>
      </c>
      <c r="E31">
        <v>-0.25379679185570858</v>
      </c>
    </row>
    <row r="32" spans="2:5">
      <c r="B32">
        <v>1987</v>
      </c>
      <c r="C32">
        <v>-6.5569203972333887E-2</v>
      </c>
      <c r="D32">
        <v>-3.1077529800682444E-2</v>
      </c>
      <c r="E32">
        <v>-0.20444939165801584</v>
      </c>
    </row>
    <row r="33" spans="2:5">
      <c r="B33">
        <v>1988</v>
      </c>
      <c r="C33">
        <v>-8.0371178782349825E-2</v>
      </c>
      <c r="D33">
        <v>-6.3220239862418995E-2</v>
      </c>
      <c r="E33">
        <v>-0.13404380939548396</v>
      </c>
    </row>
    <row r="34" spans="2:5">
      <c r="B34">
        <v>1989</v>
      </c>
      <c r="C34">
        <v>-5.6333713352885624E-2</v>
      </c>
      <c r="D34">
        <v>-3.9723721023848704E-2</v>
      </c>
      <c r="E34">
        <v>-0.16021283380347512</v>
      </c>
    </row>
    <row r="35" spans="2:5">
      <c r="B35">
        <v>1990</v>
      </c>
      <c r="C35">
        <v>-9.5208112714361262E-2</v>
      </c>
      <c r="D35">
        <v>-6.3867764041014657E-2</v>
      </c>
      <c r="E35">
        <v>-0.18826760804326292</v>
      </c>
    </row>
    <row r="36" spans="2:5">
      <c r="B36">
        <v>1991</v>
      </c>
      <c r="C36">
        <v>-4.4887759966889124E-2</v>
      </c>
      <c r="D36">
        <v>-2.5992736572856653E-2</v>
      </c>
      <c r="E36">
        <v>-0.14838962010513387</v>
      </c>
    </row>
    <row r="37" spans="2:5">
      <c r="B37">
        <v>1992</v>
      </c>
      <c r="C37">
        <v>-4.460367637911878E-2</v>
      </c>
      <c r="D37">
        <v>8.6863366601845383E-3</v>
      </c>
      <c r="E37">
        <v>-0.15024235068775382</v>
      </c>
    </row>
    <row r="38" spans="2:5">
      <c r="B38">
        <v>1993</v>
      </c>
      <c r="C38">
        <v>3.6969432640993703E-3</v>
      </c>
      <c r="D38">
        <v>-4.3225566486891451E-2</v>
      </c>
      <c r="E38">
        <v>-0.16952134125709825</v>
      </c>
    </row>
    <row r="39" spans="2:5">
      <c r="B39">
        <v>1994</v>
      </c>
      <c r="C39">
        <v>-4.777724462581831E-2</v>
      </c>
      <c r="D39">
        <v>-1.8177226213276783E-2</v>
      </c>
      <c r="E39">
        <v>-0.14156707056753834</v>
      </c>
    </row>
    <row r="40" spans="2:5">
      <c r="B40">
        <v>1995</v>
      </c>
      <c r="C40">
        <v>-3.7201703671542803E-2</v>
      </c>
      <c r="D40">
        <v>1.1692638075557306E-3</v>
      </c>
      <c r="E40">
        <v>-8.0874485893676101E-2</v>
      </c>
    </row>
    <row r="41" spans="2:5">
      <c r="B41">
        <v>1996</v>
      </c>
      <c r="C41">
        <v>-3.7062960613076838E-2</v>
      </c>
      <c r="D41">
        <v>2.0799401332801247E-2</v>
      </c>
      <c r="E41">
        <v>-7.3066348543535151E-2</v>
      </c>
    </row>
    <row r="42" spans="2:5">
      <c r="B42">
        <v>1997</v>
      </c>
      <c r="C42">
        <v>1.3064801111105639E-2</v>
      </c>
      <c r="D42">
        <v>1.5778931016307174E-2</v>
      </c>
      <c r="E42">
        <v>-0.10565295699505664</v>
      </c>
    </row>
    <row r="43" spans="2:5">
      <c r="B43">
        <v>1998</v>
      </c>
      <c r="C43">
        <v>1.3331530439308251E-2</v>
      </c>
      <c r="D43">
        <v>1.7539157161552743E-2</v>
      </c>
      <c r="E43">
        <v>-5.0469074839780657E-2</v>
      </c>
    </row>
    <row r="44" spans="2:5">
      <c r="B44">
        <v>1999</v>
      </c>
      <c r="C44">
        <v>9.7679512937618972E-3</v>
      </c>
      <c r="D44">
        <v>1.4163935010017042E-2</v>
      </c>
      <c r="E44">
        <v>-3.2590571260149123E-2</v>
      </c>
    </row>
    <row r="45" spans="2:5">
      <c r="B45">
        <v>2000</v>
      </c>
      <c r="C45">
        <v>1.2244180659729017E-2</v>
      </c>
      <c r="D45">
        <v>7.4117214504466891E-3</v>
      </c>
      <c r="E45">
        <v>-1.1419632902469829E-2</v>
      </c>
    </row>
    <row r="46" spans="2:5">
      <c r="B46">
        <v>2001</v>
      </c>
      <c r="C46">
        <v>3.9525885086886141E-2</v>
      </c>
      <c r="D46">
        <v>1.4888076112826314E-2</v>
      </c>
      <c r="E46">
        <v>1.3308641394449266E-2</v>
      </c>
    </row>
    <row r="47" spans="2:5">
      <c r="B47">
        <v>2002</v>
      </c>
      <c r="C47">
        <v>2.0904686169554005E-2</v>
      </c>
      <c r="D47">
        <v>6.5770313690290794E-2</v>
      </c>
      <c r="E47">
        <v>2.2085573547293676E-2</v>
      </c>
    </row>
    <row r="48" spans="2:5">
      <c r="B48">
        <v>2003</v>
      </c>
      <c r="C48">
        <v>1.8366979602956784E-2</v>
      </c>
      <c r="D48">
        <v>6.4529316030492195E-2</v>
      </c>
      <c r="E48">
        <v>4.9860015330085794E-3</v>
      </c>
    </row>
    <row r="49" spans="2:5">
      <c r="B49">
        <v>2004</v>
      </c>
      <c r="C49">
        <v>1.0229097251787219E-2</v>
      </c>
      <c r="D49">
        <v>5.078338679637015E-2</v>
      </c>
      <c r="E49">
        <v>-6.0523864256600383E-3</v>
      </c>
    </row>
    <row r="50" spans="2:5">
      <c r="B50">
        <v>2005</v>
      </c>
      <c r="C50">
        <v>2.3523472079922982E-2</v>
      </c>
      <c r="D50">
        <v>4.7954704967075878E-2</v>
      </c>
      <c r="E50">
        <v>-1.2199053499065365E-2</v>
      </c>
    </row>
    <row r="51" spans="2:5">
      <c r="B51">
        <v>2006</v>
      </c>
      <c r="C51">
        <v>3.1363489216821951E-2</v>
      </c>
      <c r="D51">
        <v>4.4123213357876501E-2</v>
      </c>
      <c r="E51">
        <v>1.2089468991703428E-3</v>
      </c>
    </row>
    <row r="52" spans="2:5">
      <c r="B52">
        <v>2007</v>
      </c>
      <c r="C52">
        <v>2.2749778042053994E-2</v>
      </c>
      <c r="D52">
        <v>8.0884809320939929E-2</v>
      </c>
      <c r="E52">
        <v>8.0224460210823675E-3</v>
      </c>
    </row>
    <row r="53" spans="2:5">
      <c r="B53">
        <v>2008</v>
      </c>
      <c r="C53">
        <v>2.8419814122170456E-2</v>
      </c>
      <c r="D53">
        <v>5.8208551383935915E-2</v>
      </c>
      <c r="E53">
        <v>-1.6848207707729844E-2</v>
      </c>
    </row>
    <row r="54" spans="2:5">
      <c r="B54">
        <v>2009</v>
      </c>
      <c r="C54">
        <v>2.332621284166184E-2</v>
      </c>
      <c r="D54">
        <v>5.4100145874135655E-2</v>
      </c>
      <c r="E54">
        <v>-2.2305799849437209E-2</v>
      </c>
    </row>
    <row r="55" spans="2:5">
      <c r="B55">
        <v>2010</v>
      </c>
      <c r="C55">
        <v>1.3652817410807674E-2</v>
      </c>
      <c r="D55">
        <v>6.3615666514699881E-2</v>
      </c>
      <c r="E55">
        <v>-2.9095719437104414E-2</v>
      </c>
    </row>
    <row r="56" spans="2:5">
      <c r="B56">
        <v>2011</v>
      </c>
      <c r="C56">
        <v>1.1610322725814968E-2</v>
      </c>
      <c r="D56">
        <v>7.5987664195386273E-2</v>
      </c>
      <c r="E56">
        <v>-8.3129737082082517E-2</v>
      </c>
    </row>
    <row r="57" spans="2:5">
      <c r="B57">
        <v>2012</v>
      </c>
      <c r="C57">
        <v>-6.4278016968298904E-4</v>
      </c>
      <c r="D57">
        <v>5.9791214651073774E-2</v>
      </c>
      <c r="E57">
        <v>-9.247724555209097E-2</v>
      </c>
    </row>
    <row r="58" spans="2:5">
      <c r="B58">
        <v>2013</v>
      </c>
      <c r="C58">
        <v>-1.158061538815279E-2</v>
      </c>
      <c r="D58">
        <v>1.8922860564335682E-2</v>
      </c>
      <c r="E58">
        <v>-0.18784032666082742</v>
      </c>
    </row>
    <row r="59" spans="2:5">
      <c r="B59">
        <v>2014</v>
      </c>
      <c r="C59">
        <v>-0.1026062468468386</v>
      </c>
      <c r="D59">
        <v>-6.3372595601711879E-2</v>
      </c>
      <c r="E59">
        <v>-0.23157086427129708</v>
      </c>
    </row>
    <row r="60" spans="2:5">
      <c r="B60">
        <v>2015</v>
      </c>
      <c r="C60">
        <v>-8.8076412070568516E-2</v>
      </c>
      <c r="D60">
        <v>-6.3936473646231534E-2</v>
      </c>
      <c r="E60">
        <v>-0.21773029873229557</v>
      </c>
    </row>
  </sheetData>
  <mergeCells count="1">
    <mergeCell ref="C4:E4"/>
  </mergeCells>
  <hyperlinks>
    <hyperlink ref="A2" r:id="rId1" xr:uid="{00000000-0004-0000-07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REFS</vt:lpstr>
      <vt:lpstr>FIN_ETA</vt:lpstr>
      <vt:lpstr>PB COMMENTS</vt:lpstr>
      <vt:lpstr>Calcs</vt:lpstr>
      <vt:lpstr>Units</vt:lpstr>
      <vt:lpstr>IMO_2021</vt:lpstr>
      <vt:lpstr>IMO_2009</vt:lpstr>
      <vt:lpstr>Faber_2014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2022-04-21T12:51:40Z</dcterms:modified>
</cp:coreProperties>
</file>