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12AC5DA4-077A-4143-9E46-322A520F80E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FS" sheetId="11" r:id="rId1"/>
    <sheet name="FIN_ETA" sheetId="2" r:id="rId2"/>
    <sheet name="Calcs" sheetId="5" r:id="rId3"/>
    <sheet name="EnergyStar_2021" sheetId="6" r:id="rId4"/>
    <sheet name="RoomAirCon_USA" sheetId="7" r:id="rId5"/>
  </sheets>
  <externalReferences>
    <externalReference r:id="rId6"/>
    <externalReference r:id="rId7"/>
    <externalReference r:id="rId8"/>
  </externalReferences>
  <definedNames>
    <definedName name="COP_max">'[1]Domestic refrigeration'!$B$12</definedName>
    <definedName name="deltaE_food" localSheetId="2">#REF!</definedName>
    <definedName name="deltaE_food">#REF!</definedName>
    <definedName name="EER_to_COP">[2]Units!$B$2</definedName>
    <definedName name="Ep_tot_cap_2000" localSheetId="2">#REF!</definedName>
    <definedName name="Ep_tot_cap_2000">#REF!</definedName>
    <definedName name="eta_charcoal">[3]Afrane_2012!$B$6</definedName>
    <definedName name="N_ml" localSheetId="2">#REF!</definedName>
    <definedName name="N_ml">#REF!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 localSheetId="2">#REF!</definedName>
    <definedName name="S_food">#REF!</definedName>
    <definedName name="S_food_2000" localSheetId="2">#REF!</definedName>
    <definedName name="S_food_2000">#REF!</definedName>
    <definedName name="S_food_S_food_2000" localSheetId="2">#REF!</definedName>
    <definedName name="S_food_S_food_2000">#REF!</definedName>
    <definedName name="T_0_ref" localSheetId="4">RoomAirCon_USA!$B$13</definedName>
    <definedName name="T_0_ref">'[1]Domestic refrigeration'!$B$10</definedName>
    <definedName name="T_ref" localSheetId="4">RoomAirCon_USA!$B$14</definedName>
    <definedName name="T_ref">'[1]Domestic refrigeration'!$B$11</definedName>
    <definedName name="w" localSheetId="2">#REF!</definedName>
    <definedName name="w">#REF!</definedName>
    <definedName name="Year_Food" localSheetId="2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0" i="5" l="1"/>
  <c r="C46" i="5" l="1"/>
  <c r="C22" i="5"/>
  <c r="C6" i="5"/>
  <c r="C37" i="5"/>
  <c r="C29" i="5"/>
  <c r="C21" i="5"/>
  <c r="C13" i="5"/>
  <c r="C5" i="5"/>
  <c r="C52" i="5"/>
  <c r="C44" i="5"/>
  <c r="C36" i="5"/>
  <c r="C28" i="5"/>
  <c r="C20" i="5"/>
  <c r="C12" i="5"/>
  <c r="C4" i="5"/>
  <c r="C43" i="5"/>
  <c r="C11" i="5"/>
  <c r="C58" i="5"/>
  <c r="C34" i="5"/>
  <c r="C18" i="5"/>
  <c r="C57" i="5"/>
  <c r="C49" i="5"/>
  <c r="C41" i="5"/>
  <c r="C33" i="5"/>
  <c r="C25" i="5"/>
  <c r="C17" i="5"/>
  <c r="C9" i="5"/>
  <c r="C54" i="5"/>
  <c r="C30" i="5"/>
  <c r="C53" i="5"/>
  <c r="C35" i="5"/>
  <c r="C3" i="5"/>
  <c r="C42" i="5"/>
  <c r="C59" i="5"/>
  <c r="C56" i="5"/>
  <c r="C48" i="5"/>
  <c r="C40" i="5"/>
  <c r="C32" i="5"/>
  <c r="C24" i="5"/>
  <c r="C16" i="5"/>
  <c r="C8" i="5"/>
  <c r="C38" i="5"/>
  <c r="C14" i="5"/>
  <c r="C45" i="5"/>
  <c r="C51" i="5"/>
  <c r="C27" i="5"/>
  <c r="C19" i="5"/>
  <c r="C50" i="5"/>
  <c r="C26" i="5"/>
  <c r="C10" i="5"/>
  <c r="C55" i="5"/>
  <c r="C47" i="5"/>
  <c r="C39" i="5"/>
  <c r="C31" i="5"/>
  <c r="C23" i="5"/>
  <c r="C15" i="5"/>
  <c r="C7" i="5"/>
  <c r="N76" i="7"/>
  <c r="M76" i="7"/>
  <c r="O76" i="7" s="1"/>
  <c r="G76" i="7"/>
  <c r="G74" i="7" s="1"/>
  <c r="N75" i="7"/>
  <c r="M75" i="7"/>
  <c r="N74" i="7"/>
  <c r="M74" i="7"/>
  <c r="O74" i="7" s="1"/>
  <c r="N73" i="7"/>
  <c r="M73" i="7"/>
  <c r="N72" i="7"/>
  <c r="M72" i="7"/>
  <c r="O72" i="7" s="1"/>
  <c r="N71" i="7"/>
  <c r="M71" i="7"/>
  <c r="N70" i="7"/>
  <c r="M70" i="7"/>
  <c r="O70" i="7" s="1"/>
  <c r="F70" i="7"/>
  <c r="N69" i="7"/>
  <c r="M69" i="7"/>
  <c r="O69" i="7" s="1"/>
  <c r="F69" i="7"/>
  <c r="N68" i="7"/>
  <c r="M68" i="7"/>
  <c r="O68" i="7" s="1"/>
  <c r="F68" i="7"/>
  <c r="N67" i="7"/>
  <c r="M67" i="7"/>
  <c r="O67" i="7" s="1"/>
  <c r="F67" i="7"/>
  <c r="N66" i="7"/>
  <c r="M66" i="7"/>
  <c r="F66" i="7"/>
  <c r="N65" i="7"/>
  <c r="M65" i="7"/>
  <c r="O65" i="7" s="1"/>
  <c r="F65" i="7"/>
  <c r="N64" i="7"/>
  <c r="M64" i="7"/>
  <c r="O64" i="7" s="1"/>
  <c r="F64" i="7"/>
  <c r="N63" i="7"/>
  <c r="M63" i="7"/>
  <c r="O63" i="7" s="1"/>
  <c r="F63" i="7"/>
  <c r="N62" i="7"/>
  <c r="M62" i="7"/>
  <c r="O62" i="7" s="1"/>
  <c r="F62" i="7"/>
  <c r="N61" i="7"/>
  <c r="M61" i="7"/>
  <c r="F61" i="7"/>
  <c r="N60" i="7"/>
  <c r="M60" i="7"/>
  <c r="O60" i="7" s="1"/>
  <c r="F60" i="7"/>
  <c r="N59" i="7"/>
  <c r="M59" i="7"/>
  <c r="O59" i="7" s="1"/>
  <c r="F59" i="7"/>
  <c r="N58" i="7"/>
  <c r="M58" i="7"/>
  <c r="O58" i="7" s="1"/>
  <c r="F58" i="7"/>
  <c r="N57" i="7"/>
  <c r="M57" i="7"/>
  <c r="O57" i="7" s="1"/>
  <c r="F57" i="7"/>
  <c r="N56" i="7"/>
  <c r="M56" i="7"/>
  <c r="F56" i="7"/>
  <c r="N55" i="7"/>
  <c r="M55" i="7"/>
  <c r="O55" i="7" s="1"/>
  <c r="F55" i="7"/>
  <c r="N54" i="7"/>
  <c r="M54" i="7"/>
  <c r="O54" i="7" s="1"/>
  <c r="N53" i="7"/>
  <c r="M53" i="7"/>
  <c r="O53" i="7" s="1"/>
  <c r="F53" i="7"/>
  <c r="N52" i="7"/>
  <c r="M52" i="7"/>
  <c r="O52" i="7" s="1"/>
  <c r="F52" i="7"/>
  <c r="N51" i="7"/>
  <c r="M51" i="7"/>
  <c r="F51" i="7"/>
  <c r="N50" i="7"/>
  <c r="M50" i="7"/>
  <c r="O50" i="7" s="1"/>
  <c r="F50" i="7"/>
  <c r="N49" i="7"/>
  <c r="M49" i="7"/>
  <c r="O49" i="7" s="1"/>
  <c r="F49" i="7"/>
  <c r="N48" i="7"/>
  <c r="M48" i="7"/>
  <c r="F48" i="7"/>
  <c r="N47" i="7"/>
  <c r="M47" i="7"/>
  <c r="F47" i="7"/>
  <c r="N46" i="7"/>
  <c r="M46" i="7"/>
  <c r="O46" i="7" s="1"/>
  <c r="F46" i="7"/>
  <c r="N45" i="7"/>
  <c r="M45" i="7"/>
  <c r="F45" i="7"/>
  <c r="N44" i="7"/>
  <c r="M44" i="7"/>
  <c r="O44" i="7" s="1"/>
  <c r="F44" i="7"/>
  <c r="N43" i="7"/>
  <c r="M43" i="7"/>
  <c r="F43" i="7"/>
  <c r="N42" i="7"/>
  <c r="M42" i="7"/>
  <c r="O42" i="7" s="1"/>
  <c r="F42" i="7"/>
  <c r="N41" i="7"/>
  <c r="M41" i="7"/>
  <c r="F41" i="7"/>
  <c r="N40" i="7"/>
  <c r="M40" i="7"/>
  <c r="F40" i="7"/>
  <c r="N39" i="7"/>
  <c r="M39" i="7"/>
  <c r="F39" i="7"/>
  <c r="N38" i="7"/>
  <c r="M38" i="7"/>
  <c r="O38" i="7" s="1"/>
  <c r="F38" i="7"/>
  <c r="N37" i="7"/>
  <c r="M37" i="7"/>
  <c r="O37" i="7" s="1"/>
  <c r="F37" i="7"/>
  <c r="N36" i="7"/>
  <c r="M36" i="7"/>
  <c r="O36" i="7" s="1"/>
  <c r="F36" i="7"/>
  <c r="N35" i="7"/>
  <c r="M35" i="7"/>
  <c r="F35" i="7"/>
  <c r="N34" i="7"/>
  <c r="M34" i="7"/>
  <c r="O34" i="7" s="1"/>
  <c r="F34" i="7"/>
  <c r="N33" i="7"/>
  <c r="M33" i="7"/>
  <c r="F33" i="7"/>
  <c r="N32" i="7"/>
  <c r="M32" i="7"/>
  <c r="F32" i="7"/>
  <c r="N31" i="7"/>
  <c r="M31" i="7"/>
  <c r="F31" i="7"/>
  <c r="N30" i="7"/>
  <c r="M30" i="7"/>
  <c r="O30" i="7" s="1"/>
  <c r="F30" i="7"/>
  <c r="N29" i="7"/>
  <c r="M29" i="7"/>
  <c r="O29" i="7" s="1"/>
  <c r="F29" i="7"/>
  <c r="N28" i="7"/>
  <c r="M28" i="7"/>
  <c r="O28" i="7" s="1"/>
  <c r="F28" i="7"/>
  <c r="N27" i="7"/>
  <c r="M27" i="7"/>
  <c r="N26" i="7"/>
  <c r="M26" i="7"/>
  <c r="O26" i="7" s="1"/>
  <c r="F26" i="7"/>
  <c r="N25" i="7"/>
  <c r="M25" i="7"/>
  <c r="O25" i="7" s="1"/>
  <c r="N24" i="7"/>
  <c r="M24" i="7"/>
  <c r="O24" i="7" s="1"/>
  <c r="N23" i="7"/>
  <c r="O23" i="7" s="1"/>
  <c r="M23" i="7"/>
  <c r="N22" i="7"/>
  <c r="M22" i="7"/>
  <c r="O22" i="7" s="1"/>
  <c r="N21" i="7"/>
  <c r="M21" i="7"/>
  <c r="O21" i="7" s="1"/>
  <c r="N20" i="7"/>
  <c r="O20" i="7" s="1"/>
  <c r="M20" i="7"/>
  <c r="N19" i="7"/>
  <c r="M19" i="7"/>
  <c r="N18" i="7"/>
  <c r="M18" i="7"/>
  <c r="O18" i="7" s="1"/>
  <c r="N17" i="7"/>
  <c r="M17" i="7"/>
  <c r="O17" i="7" s="1"/>
  <c r="N16" i="7"/>
  <c r="M16" i="7"/>
  <c r="F16" i="7"/>
  <c r="N15" i="7"/>
  <c r="M15" i="7"/>
  <c r="O15" i="7" s="1"/>
  <c r="N14" i="7"/>
  <c r="M14" i="7"/>
  <c r="O14" i="7" s="1"/>
  <c r="N13" i="7"/>
  <c r="M13" i="7"/>
  <c r="O13" i="7" s="1"/>
  <c r="N12" i="7"/>
  <c r="M12" i="7"/>
  <c r="O12" i="7" s="1"/>
  <c r="N11" i="7"/>
  <c r="M11" i="7"/>
  <c r="N10" i="7"/>
  <c r="M10" i="7"/>
  <c r="O10" i="7" s="1"/>
  <c r="N9" i="7"/>
  <c r="M9" i="7"/>
  <c r="N8" i="7"/>
  <c r="M8" i="7"/>
  <c r="O8" i="7" s="1"/>
  <c r="N7" i="7"/>
  <c r="M7" i="7"/>
  <c r="O7" i="7" s="1"/>
  <c r="N6" i="7"/>
  <c r="M6" i="7"/>
  <c r="O6" i="7" s="1"/>
  <c r="G75" i="7" l="1"/>
  <c r="C62" i="5" s="1"/>
  <c r="C61" i="5"/>
  <c r="O33" i="7"/>
  <c r="O41" i="7"/>
  <c r="O73" i="7"/>
  <c r="O31" i="7"/>
  <c r="O27" i="7"/>
  <c r="O35" i="7"/>
  <c r="O43" i="7"/>
  <c r="C63" i="5"/>
  <c r="O11" i="7"/>
  <c r="O39" i="7"/>
  <c r="O71" i="7"/>
  <c r="H3" i="2" a="1"/>
  <c r="O51" i="7"/>
  <c r="O47" i="7"/>
  <c r="O19" i="7"/>
  <c r="O9" i="7"/>
  <c r="O16" i="7"/>
  <c r="O32" i="7"/>
  <c r="O40" i="7"/>
  <c r="O45" i="7"/>
  <c r="O48" i="7"/>
  <c r="O56" i="7"/>
  <c r="O61" i="7"/>
  <c r="O66" i="7"/>
  <c r="O75" i="7"/>
  <c r="F54" i="7"/>
  <c r="F27" i="7"/>
  <c r="F17" i="7"/>
  <c r="H3" i="2" l="1"/>
  <c r="H2" i="2" s="1"/>
  <c r="AZ3" i="2"/>
  <c r="AP3" i="2"/>
  <c r="BI3" i="2"/>
  <c r="K3" i="2"/>
  <c r="I3" i="2"/>
  <c r="M3" i="2"/>
  <c r="AV3" i="2"/>
  <c r="W3" i="2"/>
  <c r="BP3" i="2"/>
  <c r="AW3" i="2"/>
  <c r="AE3" i="2"/>
  <c r="L3" i="2"/>
  <c r="X3" i="2"/>
  <c r="S3" i="2"/>
  <c r="AO3" i="2"/>
  <c r="BO3" i="2"/>
  <c r="BN3" i="2"/>
  <c r="AQ3" i="2"/>
  <c r="AK3" i="2"/>
  <c r="AL3" i="2"/>
  <c r="AY3" i="2"/>
  <c r="Y3" i="2"/>
  <c r="V3" i="2"/>
  <c r="BL3" i="2"/>
  <c r="U3" i="2"/>
  <c r="N3" i="2"/>
  <c r="AA3" i="2"/>
  <c r="Q3" i="2"/>
  <c r="BA3" i="2"/>
  <c r="BD3" i="2"/>
  <c r="BC3" i="2"/>
  <c r="AB3" i="2"/>
  <c r="AH3" i="2"/>
  <c r="AS3" i="2"/>
  <c r="BM3" i="2"/>
  <c r="BK3" i="2"/>
  <c r="BH3" i="2"/>
  <c r="AN3" i="2"/>
  <c r="AI3" i="2"/>
  <c r="AT3" i="2"/>
  <c r="AR3" i="2"/>
  <c r="O3" i="2"/>
  <c r="P3" i="2"/>
  <c r="BF3" i="2"/>
  <c r="AM3" i="2"/>
  <c r="BG3" i="2"/>
  <c r="Z3" i="2"/>
  <c r="AC3" i="2"/>
  <c r="BE3" i="2"/>
  <c r="AU3" i="2"/>
  <c r="AJ3" i="2"/>
  <c r="AF3" i="2"/>
  <c r="R3" i="2"/>
  <c r="J3" i="2"/>
  <c r="AD3" i="2"/>
  <c r="BJ3" i="2"/>
  <c r="T3" i="2"/>
  <c r="AG3" i="2"/>
  <c r="BB3" i="2"/>
  <c r="AX3" i="2"/>
  <c r="F18" i="7"/>
  <c r="F19" i="7" l="1"/>
  <c r="F20" i="7" l="1"/>
  <c r="F21" i="7" l="1"/>
  <c r="F22" i="7" l="1"/>
  <c r="F23" i="7" l="1"/>
  <c r="F24" i="7" l="1"/>
  <c r="F25" i="7" l="1"/>
  <c r="AB2" i="2" l="1"/>
  <c r="BI2" i="2"/>
  <c r="BA2" i="2"/>
  <c r="AW2" i="2"/>
  <c r="U2" i="2"/>
  <c r="AJ2" i="2"/>
  <c r="BN2" i="2"/>
  <c r="BC2" i="2"/>
  <c r="BF2" i="2"/>
  <c r="AD2" i="2"/>
  <c r="BB2" i="2"/>
  <c r="AO2" i="2"/>
  <c r="BM2" i="2"/>
  <c r="AS2" i="2"/>
  <c r="BO2" i="2"/>
  <c r="I2" i="2"/>
  <c r="M2" i="2"/>
  <c r="AZ2" i="2"/>
  <c r="S2" i="2"/>
  <c r="W2" i="2"/>
  <c r="T2" i="2"/>
  <c r="AC2" i="2"/>
  <c r="AN2" i="2"/>
  <c r="AL2" i="2"/>
  <c r="K2" i="2"/>
  <c r="P2" i="2"/>
  <c r="J2" i="2"/>
  <c r="BL2" i="2"/>
  <c r="AG2" i="2"/>
  <c r="AI2" i="2"/>
  <c r="BG2" i="2"/>
  <c r="AH2" i="2"/>
  <c r="BD2" i="2"/>
  <c r="X2" i="2"/>
  <c r="Z2" i="2"/>
  <c r="AR2" i="2"/>
  <c r="AK2" i="2"/>
  <c r="AV2" i="2"/>
  <c r="AE2" i="2"/>
  <c r="Q2" i="2"/>
  <c r="L2" i="2"/>
  <c r="BK2" i="2"/>
  <c r="BJ2" i="2"/>
  <c r="AF2" i="2"/>
  <c r="AM2" i="2"/>
  <c r="AU2" i="2"/>
  <c r="N2" i="2"/>
  <c r="AA2" i="2"/>
  <c r="AP2" i="2"/>
  <c r="Y2" i="2"/>
  <c r="BP2" i="2"/>
  <c r="AX2" i="2"/>
  <c r="V2" i="2"/>
  <c r="AQ2" i="2"/>
  <c r="BE2" i="2"/>
  <c r="R2" i="2"/>
  <c r="O2" i="2"/>
  <c r="BH2" i="2"/>
  <c r="AT2" i="2"/>
  <c r="AY2" i="2"/>
</calcChain>
</file>

<file path=xl/sharedStrings.xml><?xml version="1.0" encoding="utf-8"?>
<sst xmlns="http://schemas.openxmlformats.org/spreadsheetml/2006/main" count="269" uniqueCount="58">
  <si>
    <t>Country</t>
  </si>
  <si>
    <t>Machine</t>
  </si>
  <si>
    <t>Eu.product</t>
  </si>
  <si>
    <t>Quantity</t>
  </si>
  <si>
    <t>Energy.type</t>
  </si>
  <si>
    <t>Last.stage</t>
  </si>
  <si>
    <t>Method</t>
  </si>
  <si>
    <t>Year</t>
  </si>
  <si>
    <t>Efficiency [-]</t>
  </si>
  <si>
    <t>Source/Method</t>
  </si>
  <si>
    <t>Type of Efficiency Data</t>
  </si>
  <si>
    <t>Energy Star (2021) - ENERGY STAR Certified Product Data Sets and APIs</t>
  </si>
  <si>
    <t>https://www.energystar.gov/productfinder/advanced</t>
  </si>
  <si>
    <t>year</t>
  </si>
  <si>
    <t>USA</t>
  </si>
  <si>
    <t>Raw Data</t>
  </si>
  <si>
    <t>Filled Data</t>
  </si>
  <si>
    <t>Maximum COP, set by Carnot efficiency</t>
  </si>
  <si>
    <t>EER [Btu/W-hour]</t>
  </si>
  <si>
    <t>COP [W/W]</t>
  </si>
  <si>
    <t>Notes</t>
  </si>
  <si>
    <t>T_1 [C]</t>
  </si>
  <si>
    <t>T_0 [C]</t>
  </si>
  <si>
    <t>T_1 [k]</t>
  </si>
  <si>
    <t>T_0 [k]</t>
  </si>
  <si>
    <t>COP_max</t>
  </si>
  <si>
    <t>Little (1961)</t>
  </si>
  <si>
    <t>Single data point for cutting-edge air conditioner, from U.S. military testing</t>
  </si>
  <si>
    <t>Interpolated</t>
  </si>
  <si>
    <t>Moyers (1973)</t>
  </si>
  <si>
    <t>Based on average EER of market average-capacity air conditioners</t>
  </si>
  <si>
    <t>Schipper &amp; hawk (1991)</t>
  </si>
  <si>
    <t>AHAM (1999)</t>
  </si>
  <si>
    <t>Shipment-weighted mean for year of production and shipment</t>
  </si>
  <si>
    <t>AHAM (2014)</t>
  </si>
  <si>
    <t>AHAM (2017)</t>
  </si>
  <si>
    <t>EnergyStar (2021)</t>
  </si>
  <si>
    <t>Unweighted mean by year available on market</t>
  </si>
  <si>
    <t>IEA (2020)</t>
  </si>
  <si>
    <t>Indexed to Room Air Conditioner Trend</t>
  </si>
  <si>
    <t>E</t>
  </si>
  <si>
    <t>Final</t>
  </si>
  <si>
    <t>PCM</t>
  </si>
  <si>
    <t>HVAC</t>
  </si>
  <si>
    <t>eta.fu</t>
  </si>
  <si>
    <t>See "Room air conditioners" Machine</t>
  </si>
  <si>
    <t>Date: Sheet copied on the 23/06/2021</t>
  </si>
  <si>
    <t>Eta.fu.mean</t>
  </si>
  <si>
    <t>Mean of new commercial HVAC</t>
  </si>
  <si>
    <t>LTC.20.C</t>
  </si>
  <si>
    <t>Energy Star (2021), 2009 value - 8 year lag</t>
  </si>
  <si>
    <t>WRLD</t>
  </si>
  <si>
    <t>@misc{energystar2021lchvac</t>
  </si>
  <si>
    <t xml:space="preserve">  url={https://data.energystar.gov/dataset/ENERGY-STAR-Certified-Light-Commercial-HVAC/e4mh-a2u3/data},</t>
  </si>
  <si>
    <t xml:space="preserve">  title={ENERGY STAR Certified Light Commercial HVAC},</t>
  </si>
  <si>
    <t xml:space="preserve">  author={Energy Star},</t>
  </si>
  <si>
    <t xml:space="preserve">  year={2021},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</si>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</sst>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3" fillId="0" borderId="0" xfId="2" applyAlignment="1">
      <alignment horizontal="center"/>
    </xf>
    <xf numFmtId="0" fontId="4" fillId="2" borderId="0" xfId="2" applyFont="1" applyFill="1" applyAlignment="1">
      <alignment horizontal="left"/>
    </xf>
    <xf numFmtId="0" fontId="3" fillId="2" borderId="0" xfId="2" applyFill="1" applyAlignment="1">
      <alignment horizontal="center"/>
    </xf>
    <xf numFmtId="0" fontId="4" fillId="0" borderId="1" xfId="2" applyFont="1" applyBorder="1" applyAlignment="1">
      <alignment horizontal="center"/>
    </xf>
    <xf numFmtId="10" fontId="3" fillId="0" borderId="0" xfId="2" applyNumberFormat="1" applyAlignment="1">
      <alignment horizontal="center"/>
    </xf>
    <xf numFmtId="10" fontId="5" fillId="0" borderId="0" xfId="2" applyNumberFormat="1" applyFont="1" applyAlignment="1">
      <alignment horizontal="center"/>
    </xf>
    <xf numFmtId="0" fontId="5" fillId="0" borderId="0" xfId="2" applyFont="1" applyAlignment="1">
      <alignment horizontal="center"/>
    </xf>
    <xf numFmtId="0" fontId="6" fillId="0" borderId="0" xfId="3"/>
    <xf numFmtId="0" fontId="7" fillId="3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7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/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center"/>
    </xf>
    <xf numFmtId="2" fontId="8" fillId="0" borderId="0" xfId="0" applyNumberFormat="1" applyFont="1" applyAlignment="1">
      <alignment horizontal="center"/>
    </xf>
    <xf numFmtId="0" fontId="8" fillId="0" borderId="0" xfId="0" applyFont="1" applyFill="1" applyAlignment="1">
      <alignment horizontal="center"/>
    </xf>
    <xf numFmtId="2" fontId="0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10" fontId="8" fillId="0" borderId="0" xfId="0" applyNumberFormat="1" applyFont="1" applyAlignment="1">
      <alignment horizontal="center"/>
    </xf>
    <xf numFmtId="0" fontId="0" fillId="4" borderId="0" xfId="0" applyFill="1"/>
    <xf numFmtId="0" fontId="9" fillId="4" borderId="0" xfId="0" applyFont="1" applyFill="1"/>
  </cellXfs>
  <cellStyles count="4">
    <cellStyle name="Hyperlink" xfId="3" builtinId="8"/>
    <cellStyle name="Normal" xfId="0" builtinId="0"/>
    <cellStyle name="Normal 2" xfId="2" xr:uid="{00000000-0005-0000-0000-000002000000}"/>
    <cellStyle name="Normal 2 2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Air%20conditioners/Air%20conditione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N_ETA"/>
      <sheetName val="Units"/>
      <sheetName val="Calcs_USA"/>
      <sheetName val="Calcs_ALL"/>
      <sheetName val="Zhou_2007"/>
      <sheetName val="Leff_1977"/>
      <sheetName val="McNeil_2008"/>
      <sheetName val="Abhyankar et al (2017)"/>
      <sheetName val="IEA_2020"/>
      <sheetName val="RMI_2018"/>
      <sheetName val="Shah_2013"/>
      <sheetName val="Schipper_1991"/>
      <sheetName val="Penrod_1947"/>
      <sheetName val="Little_1961"/>
      <sheetName val="Moyers_1973"/>
      <sheetName val="AHAM_1999"/>
      <sheetName val="AHAM_2014"/>
      <sheetName val="AHAM_2017"/>
      <sheetName val="EnergyStar_2021"/>
      <sheetName val="Fridley_2001"/>
      <sheetName val="deAlmeida_2006"/>
      <sheetName val="Santamouris_2016"/>
      <sheetName val="Phadke_2014"/>
      <sheetName val="Saul_1950"/>
    </sheetNames>
    <sheetDataSet>
      <sheetData sheetId="0" refreshError="1"/>
      <sheetData sheetId="1" refreshError="1"/>
      <sheetData sheetId="2">
        <row r="2">
          <cell r="B2">
            <v>0.29307121044271339</v>
          </cell>
        </row>
      </sheetData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5">
          <cell r="L25">
            <v>5.98</v>
          </cell>
        </row>
      </sheetData>
      <sheetData sheetId="13" refreshError="1"/>
      <sheetData sheetId="14" refreshError="1"/>
      <sheetData sheetId="15" refreshError="1"/>
      <sheetData sheetId="16">
        <row r="3">
          <cell r="N3">
            <v>7.02</v>
          </cell>
        </row>
      </sheetData>
      <sheetData sheetId="17">
        <row r="4">
          <cell r="M4">
            <v>8.73</v>
          </cell>
        </row>
      </sheetData>
      <sheetData sheetId="18">
        <row r="14">
          <cell r="B14">
            <v>9.07</v>
          </cell>
        </row>
      </sheetData>
      <sheetData sheetId="19">
        <row r="5">
          <cell r="AB5">
            <v>11.828124999999991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Edwards_2004"/>
      <sheetName val="FAO_2017"/>
      <sheetName val="CleanCookingCatalog_2021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/>
      <sheetData sheetId="10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gystar.gov/productfinder/advance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82942-3852-4908-83CF-BD188EB73C90}">
  <dimension ref="A1:A6"/>
  <sheetViews>
    <sheetView tabSelected="1" workbookViewId="0">
      <selection activeCell="E8" sqref="E8"/>
    </sheetView>
  </sheetViews>
  <sheetFormatPr defaultRowHeight="14.4" x14ac:dyDescent="0.3"/>
  <cols>
    <col min="1" max="16384" width="8.88671875" style="30"/>
  </cols>
  <sheetData>
    <row r="1" spans="1:1" x14ac:dyDescent="0.3">
      <c r="A1" s="31" t="s">
        <v>52</v>
      </c>
    </row>
    <row r="2" spans="1:1" x14ac:dyDescent="0.3">
      <c r="A2" s="31" t="s">
        <v>53</v>
      </c>
    </row>
    <row r="3" spans="1:1" x14ac:dyDescent="0.3">
      <c r="A3" s="31" t="s">
        <v>54</v>
      </c>
    </row>
    <row r="4" spans="1:1" x14ac:dyDescent="0.3">
      <c r="A4" s="31" t="s">
        <v>55</v>
      </c>
    </row>
    <row r="5" spans="1:1" x14ac:dyDescent="0.3">
      <c r="A5" s="31" t="s">
        <v>56</v>
      </c>
    </row>
    <row r="6" spans="1:1" x14ac:dyDescent="0.3">
      <c r="A6" s="3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9"/>
  <sheetViews>
    <sheetView zoomScale="80" zoomScaleNormal="80" workbookViewId="0">
      <selection activeCell="F8" sqref="F8"/>
    </sheetView>
  </sheetViews>
  <sheetFormatPr defaultRowHeight="14.4" x14ac:dyDescent="0.3"/>
  <cols>
    <col min="2" max="2" width="11.6640625" bestFit="1" customWidth="1"/>
    <col min="3" max="3" width="10.109375" bestFit="1" customWidth="1"/>
    <col min="4" max="4" width="8.109375" bestFit="1" customWidth="1"/>
    <col min="5" max="5" width="26.44140625" bestFit="1" customWidth="1"/>
    <col min="6" max="6" width="12.5546875" customWidth="1"/>
    <col min="7" max="7" width="11.44140625" customWidth="1"/>
  </cols>
  <sheetData>
    <row r="1" spans="1:68" s="1" customFormat="1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3">
      <c r="A2" s="2" t="s">
        <v>51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49</v>
      </c>
      <c r="G2" s="2" t="s">
        <v>44</v>
      </c>
      <c r="H2" s="3">
        <f>H3</f>
        <v>1.5342010192119053</v>
      </c>
      <c r="I2" s="3">
        <f t="shared" ref="I2:BP2" si="0">I3</f>
        <v>1.5914263661527615</v>
      </c>
      <c r="J2" s="3">
        <f t="shared" si="0"/>
        <v>1.6486517130936174</v>
      </c>
      <c r="K2" s="3">
        <f t="shared" si="0"/>
        <v>1.7058770600344735</v>
      </c>
      <c r="L2" s="3">
        <f t="shared" si="0"/>
        <v>1.7631024069753296</v>
      </c>
      <c r="M2" s="3">
        <f t="shared" si="0"/>
        <v>1.8203277539161857</v>
      </c>
      <c r="N2" s="3">
        <f t="shared" si="0"/>
        <v>1.8775531008570416</v>
      </c>
      <c r="O2" s="3">
        <f t="shared" si="0"/>
        <v>1.9347784477978978</v>
      </c>
      <c r="P2" s="3">
        <f t="shared" si="0"/>
        <v>1.9920037947387539</v>
      </c>
      <c r="Q2" s="3">
        <f t="shared" si="0"/>
        <v>2.0492291416796098</v>
      </c>
      <c r="R2" s="3">
        <f t="shared" si="0"/>
        <v>2.1064544886204652</v>
      </c>
      <c r="S2" s="3">
        <f t="shared" si="0"/>
        <v>2.102943731139431</v>
      </c>
      <c r="T2" s="3">
        <f t="shared" si="0"/>
        <v>2.0994329736583972</v>
      </c>
      <c r="U2" s="3">
        <f t="shared" si="0"/>
        <v>2.1579231763045197</v>
      </c>
      <c r="V2" s="3">
        <f t="shared" si="0"/>
        <v>2.1988411249611222</v>
      </c>
      <c r="W2" s="3">
        <f t="shared" si="0"/>
        <v>2.2397800679474611</v>
      </c>
      <c r="X2" s="3">
        <f t="shared" si="0"/>
        <v>2.2807190109337996</v>
      </c>
      <c r="Y2" s="3">
        <f t="shared" si="0"/>
        <v>2.3275153719166455</v>
      </c>
      <c r="Z2" s="3">
        <f t="shared" si="0"/>
        <v>2.374290738569754</v>
      </c>
      <c r="AA2" s="3">
        <f t="shared" si="0"/>
        <v>2.415229681556093</v>
      </c>
      <c r="AB2" s="3">
        <f t="shared" si="0"/>
        <v>2.4645517516859439</v>
      </c>
      <c r="AC2" s="3">
        <f t="shared" si="0"/>
        <v>2.47859478161008</v>
      </c>
      <c r="AD2" s="3">
        <f t="shared" si="0"/>
        <v>2.506680841458353</v>
      </c>
      <c r="AE2" s="3">
        <f t="shared" si="0"/>
        <v>2.5593422036738649</v>
      </c>
      <c r="AF2" s="3">
        <f t="shared" si="0"/>
        <v>2.6260465958135133</v>
      </c>
      <c r="AG2" s="3">
        <f t="shared" si="0"/>
        <v>2.7032832603962631</v>
      </c>
      <c r="AH2" s="3">
        <f t="shared" si="0"/>
        <v>2.7383908352066042</v>
      </c>
      <c r="AI2" s="3">
        <f t="shared" si="0"/>
        <v>2.8296705297134914</v>
      </c>
      <c r="AJ2" s="3">
        <f t="shared" si="0"/>
        <v>2.8893534068910713</v>
      </c>
      <c r="AK2" s="3">
        <f t="shared" si="0"/>
        <v>2.9771223439169239</v>
      </c>
      <c r="AL2" s="3">
        <f t="shared" si="0"/>
        <v>3.0648912809427769</v>
      </c>
      <c r="AM2" s="3">
        <f t="shared" si="0"/>
        <v>3.0894665833100157</v>
      </c>
      <c r="AN2" s="3">
        <f t="shared" si="0"/>
        <v>3.1175526431582883</v>
      </c>
      <c r="AO2" s="3">
        <f t="shared" si="0"/>
        <v>3.1772355203358682</v>
      </c>
      <c r="AP2" s="3">
        <f t="shared" si="0"/>
        <v>3.1491494604875951</v>
      </c>
      <c r="AQ2" s="3">
        <f t="shared" si="0"/>
        <v>3.1702140053737997</v>
      </c>
      <c r="AR2" s="3">
        <f t="shared" si="0"/>
        <v>3.1877677927789705</v>
      </c>
      <c r="AS2" s="3">
        <f t="shared" si="0"/>
        <v>3.1912785502600043</v>
      </c>
      <c r="AT2" s="3">
        <f t="shared" si="0"/>
        <v>3.1877677927789705</v>
      </c>
      <c r="AU2" s="3">
        <f t="shared" si="0"/>
        <v>3.1842570352979362</v>
      </c>
      <c r="AV2" s="3">
        <f t="shared" si="0"/>
        <v>3.2650044573617207</v>
      </c>
      <c r="AW2" s="3">
        <f t="shared" si="0"/>
        <v>3.3808594542358463</v>
      </c>
      <c r="AX2" s="3">
        <f t="shared" si="0"/>
        <v>3.4229885440082555</v>
      </c>
      <c r="AY2" s="3">
        <f t="shared" si="0"/>
        <v>3.4229885440082555</v>
      </c>
      <c r="AZ2" s="3">
        <f t="shared" si="0"/>
        <v>3.4089455140841194</v>
      </c>
      <c r="BA2" s="3">
        <f t="shared" si="0"/>
        <v>3.4932036936289372</v>
      </c>
      <c r="BB2" s="3">
        <f t="shared" si="0"/>
        <v>3.5177789959961765</v>
      </c>
      <c r="BC2" s="3">
        <f t="shared" si="0"/>
        <v>3.4440530888944605</v>
      </c>
      <c r="BD2" s="3">
        <f t="shared" si="0"/>
        <v>3.4861821786668692</v>
      </c>
      <c r="BE2" s="3">
        <f t="shared" si="0"/>
        <v>3.5283112684392788</v>
      </c>
      <c r="BF2" s="3">
        <f t="shared" si="0"/>
        <v>3.5739511156927222</v>
      </c>
      <c r="BG2" s="3">
        <f t="shared" si="0"/>
        <v>3.6090586905030628</v>
      </c>
      <c r="BH2" s="3">
        <f t="shared" si="0"/>
        <v>3.6090586905030628</v>
      </c>
      <c r="BI2" s="3">
        <f t="shared" si="0"/>
        <v>3.6160802054651318</v>
      </c>
      <c r="BJ2" s="3">
        <f t="shared" si="0"/>
        <v>3.6757630826427117</v>
      </c>
      <c r="BK2" s="3">
        <f t="shared" si="0"/>
        <v>3.8513009566944167</v>
      </c>
      <c r="BL2" s="3">
        <f t="shared" si="0"/>
        <v>3.9496021661633716</v>
      </c>
      <c r="BM2" s="3">
        <f t="shared" si="0"/>
        <v>3.9566236811254401</v>
      </c>
      <c r="BN2" s="3">
        <f t="shared" si="0"/>
        <v>4.314836565137294</v>
      </c>
      <c r="BO2" s="3">
        <f t="shared" si="0"/>
        <v>4.6730494491491488</v>
      </c>
      <c r="BP2" s="3">
        <f t="shared" si="0"/>
        <v>5.0312623331610036</v>
      </c>
    </row>
    <row r="3" spans="1:68" s="2" customFormat="1" x14ac:dyDescent="0.3">
      <c r="A3" s="2" t="s">
        <v>14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49</v>
      </c>
      <c r="G3" s="2" t="s">
        <v>44</v>
      </c>
      <c r="H3" s="3">
        <f t="array" ref="H3:BP3">TRANSPOSE(Calcs!C3:C63)</f>
        <v>1.5342010192119053</v>
      </c>
      <c r="I3" s="3">
        <v>1.5914263661527615</v>
      </c>
      <c r="J3" s="3">
        <v>1.6486517130936174</v>
      </c>
      <c r="K3" s="3">
        <v>1.7058770600344735</v>
      </c>
      <c r="L3" s="3">
        <v>1.7631024069753296</v>
      </c>
      <c r="M3" s="3">
        <v>1.8203277539161857</v>
      </c>
      <c r="N3" s="3">
        <v>1.8775531008570416</v>
      </c>
      <c r="O3" s="3">
        <v>1.9347784477978978</v>
      </c>
      <c r="P3" s="3">
        <v>1.9920037947387539</v>
      </c>
      <c r="Q3" s="3">
        <v>2.0492291416796098</v>
      </c>
      <c r="R3" s="3">
        <v>2.1064544886204652</v>
      </c>
      <c r="S3" s="3">
        <v>2.102943731139431</v>
      </c>
      <c r="T3" s="3">
        <v>2.0994329736583972</v>
      </c>
      <c r="U3" s="3">
        <v>2.1579231763045197</v>
      </c>
      <c r="V3" s="3">
        <v>2.1988411249611222</v>
      </c>
      <c r="W3" s="3">
        <v>2.2397800679474611</v>
      </c>
      <c r="X3" s="3">
        <v>2.2807190109337996</v>
      </c>
      <c r="Y3" s="3">
        <v>2.3275153719166455</v>
      </c>
      <c r="Z3" s="3">
        <v>2.374290738569754</v>
      </c>
      <c r="AA3" s="3">
        <v>2.415229681556093</v>
      </c>
      <c r="AB3" s="3">
        <v>2.4645517516859439</v>
      </c>
      <c r="AC3" s="3">
        <v>2.47859478161008</v>
      </c>
      <c r="AD3" s="3">
        <v>2.506680841458353</v>
      </c>
      <c r="AE3" s="3">
        <v>2.5593422036738649</v>
      </c>
      <c r="AF3" s="3">
        <v>2.6260465958135133</v>
      </c>
      <c r="AG3" s="3">
        <v>2.7032832603962631</v>
      </c>
      <c r="AH3" s="3">
        <v>2.7383908352066042</v>
      </c>
      <c r="AI3" s="3">
        <v>2.8296705297134914</v>
      </c>
      <c r="AJ3" s="3">
        <v>2.8893534068910713</v>
      </c>
      <c r="AK3" s="3">
        <v>2.9771223439169239</v>
      </c>
      <c r="AL3" s="3">
        <v>3.0648912809427769</v>
      </c>
      <c r="AM3" s="3">
        <v>3.0894665833100157</v>
      </c>
      <c r="AN3" s="3">
        <v>3.1175526431582883</v>
      </c>
      <c r="AO3" s="3">
        <v>3.1772355203358682</v>
      </c>
      <c r="AP3" s="3">
        <v>3.1491494604875951</v>
      </c>
      <c r="AQ3" s="3">
        <v>3.1702140053737997</v>
      </c>
      <c r="AR3" s="3">
        <v>3.1877677927789705</v>
      </c>
      <c r="AS3" s="3">
        <v>3.1912785502600043</v>
      </c>
      <c r="AT3" s="3">
        <v>3.1877677927789705</v>
      </c>
      <c r="AU3" s="3">
        <v>3.1842570352979362</v>
      </c>
      <c r="AV3" s="3">
        <v>3.2650044573617207</v>
      </c>
      <c r="AW3" s="3">
        <v>3.3808594542358463</v>
      </c>
      <c r="AX3" s="3">
        <v>3.4229885440082555</v>
      </c>
      <c r="AY3" s="3">
        <v>3.4229885440082555</v>
      </c>
      <c r="AZ3" s="3">
        <v>3.4089455140841194</v>
      </c>
      <c r="BA3" s="3">
        <v>3.4932036936289372</v>
      </c>
      <c r="BB3" s="3">
        <v>3.5177789959961765</v>
      </c>
      <c r="BC3" s="3">
        <v>3.4440530888944605</v>
      </c>
      <c r="BD3" s="3">
        <v>3.4861821786668692</v>
      </c>
      <c r="BE3" s="3">
        <v>3.5283112684392788</v>
      </c>
      <c r="BF3" s="3">
        <v>3.5739511156927222</v>
      </c>
      <c r="BG3" s="3">
        <v>3.6090586905030628</v>
      </c>
      <c r="BH3" s="3">
        <v>3.6090586905030628</v>
      </c>
      <c r="BI3" s="3">
        <v>3.6160802054651318</v>
      </c>
      <c r="BJ3" s="3">
        <v>3.6757630826427117</v>
      </c>
      <c r="BK3" s="3">
        <v>3.8513009566944167</v>
      </c>
      <c r="BL3" s="3">
        <v>3.9496021661633716</v>
      </c>
      <c r="BM3" s="3">
        <v>3.9566236811254401</v>
      </c>
      <c r="BN3" s="3">
        <v>4.314836565137294</v>
      </c>
      <c r="BO3" s="3">
        <v>4.6730494491491488</v>
      </c>
      <c r="BP3" s="3">
        <v>5.0312623331610036</v>
      </c>
    </row>
    <row r="4" spans="1:68" s="2" customFormat="1" x14ac:dyDescent="0.3"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</row>
    <row r="5" spans="1:68" s="2" customFormat="1" x14ac:dyDescent="0.3"/>
    <row r="6" spans="1:68" s="2" customFormat="1" x14ac:dyDescent="0.3"/>
    <row r="7" spans="1:68" s="2" customFormat="1" x14ac:dyDescent="0.3"/>
    <row r="8" spans="1:68" s="2" customFormat="1" x14ac:dyDescent="0.3"/>
    <row r="9" spans="1:68" s="2" customFormat="1" x14ac:dyDescent="0.3"/>
    <row r="10" spans="1:68" s="2" customFormat="1" x14ac:dyDescent="0.3"/>
    <row r="11" spans="1:68" s="2" customFormat="1" x14ac:dyDescent="0.3"/>
    <row r="12" spans="1:68" s="2" customFormat="1" x14ac:dyDescent="0.3"/>
    <row r="13" spans="1:68" s="2" customFormat="1" x14ac:dyDescent="0.3"/>
    <row r="14" spans="1:68" s="2" customFormat="1" x14ac:dyDescent="0.3"/>
    <row r="15" spans="1:68" s="2" customFormat="1" x14ac:dyDescent="0.3"/>
    <row r="16" spans="1:68" s="2" customFormat="1" x14ac:dyDescent="0.3"/>
    <row r="17" s="2" customFormat="1" x14ac:dyDescent="0.3"/>
    <row r="18" s="2" customFormat="1" x14ac:dyDescent="0.3"/>
    <row r="19" s="2" customFormat="1" x14ac:dyDescent="0.3"/>
    <row r="20" s="2" customFormat="1" x14ac:dyDescent="0.3"/>
    <row r="21" s="2" customFormat="1" x14ac:dyDescent="0.3"/>
    <row r="22" s="2" customFormat="1" x14ac:dyDescent="0.3"/>
    <row r="23" s="2" customFormat="1" x14ac:dyDescent="0.3"/>
    <row r="24" s="2" customFormat="1" x14ac:dyDescent="0.3"/>
    <row r="25" s="2" customFormat="1" x14ac:dyDescent="0.3"/>
    <row r="26" s="2" customFormat="1" x14ac:dyDescent="0.3"/>
    <row r="27" s="2" customFormat="1" x14ac:dyDescent="0.3"/>
    <row r="28" s="2" customFormat="1" x14ac:dyDescent="0.3"/>
    <row r="29" s="2" customForma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3"/>
  <sheetViews>
    <sheetView zoomScale="70" zoomScaleNormal="70" workbookViewId="0">
      <selection activeCell="G59" sqref="G59"/>
    </sheetView>
  </sheetViews>
  <sheetFormatPr defaultColWidth="9.109375" defaultRowHeight="15.6" x14ac:dyDescent="0.3"/>
  <cols>
    <col min="1" max="2" width="9.109375" style="4"/>
    <col min="3" max="3" width="13" style="4" bestFit="1" customWidth="1"/>
    <col min="4" max="4" width="39.33203125" style="4" bestFit="1" customWidth="1"/>
    <col min="5" max="5" width="44.44140625" style="4" customWidth="1"/>
    <col min="6" max="16384" width="9.109375" style="4"/>
  </cols>
  <sheetData>
    <row r="1" spans="1:5" x14ac:dyDescent="0.3">
      <c r="C1" s="5" t="s">
        <v>14</v>
      </c>
      <c r="D1" s="5"/>
      <c r="E1" s="6"/>
    </row>
    <row r="2" spans="1:5" s="7" customFormat="1" x14ac:dyDescent="0.3">
      <c r="A2" s="7" t="s">
        <v>7</v>
      </c>
      <c r="C2" s="7" t="s">
        <v>8</v>
      </c>
      <c r="D2" s="7" t="s">
        <v>10</v>
      </c>
      <c r="E2" s="7" t="s">
        <v>9</v>
      </c>
    </row>
    <row r="3" spans="1:5" x14ac:dyDescent="0.3">
      <c r="A3" s="4">
        <v>1960</v>
      </c>
      <c r="C3" s="9">
        <f>RoomAirCon_USA!G16*(Calcs!$C$60/RoomAirCon_USA!$G$73)</f>
        <v>1.5342010192119053</v>
      </c>
      <c r="E3" s="10" t="s">
        <v>39</v>
      </c>
    </row>
    <row r="4" spans="1:5" x14ac:dyDescent="0.3">
      <c r="A4" s="4">
        <v>1961</v>
      </c>
      <c r="C4" s="9">
        <f>RoomAirCon_USA!G17*(Calcs!$C$60/RoomAirCon_USA!$G$73)</f>
        <v>1.5914263661527615</v>
      </c>
      <c r="E4" s="10" t="s">
        <v>39</v>
      </c>
    </row>
    <row r="5" spans="1:5" x14ac:dyDescent="0.3">
      <c r="A5" s="4">
        <v>1962</v>
      </c>
      <c r="C5" s="9">
        <f>RoomAirCon_USA!G18*(Calcs!$C$60/RoomAirCon_USA!$G$73)</f>
        <v>1.6486517130936174</v>
      </c>
      <c r="E5" s="10" t="s">
        <v>39</v>
      </c>
    </row>
    <row r="6" spans="1:5" x14ac:dyDescent="0.3">
      <c r="A6" s="4">
        <v>1963</v>
      </c>
      <c r="C6" s="9">
        <f>RoomAirCon_USA!G19*(Calcs!$C$60/RoomAirCon_USA!$G$73)</f>
        <v>1.7058770600344735</v>
      </c>
      <c r="E6" s="10" t="s">
        <v>39</v>
      </c>
    </row>
    <row r="7" spans="1:5" x14ac:dyDescent="0.3">
      <c r="A7" s="4">
        <v>1964</v>
      </c>
      <c r="C7" s="9">
        <f>RoomAirCon_USA!G20*(Calcs!$C$60/RoomAirCon_USA!$G$73)</f>
        <v>1.7631024069753296</v>
      </c>
      <c r="E7" s="10" t="s">
        <v>39</v>
      </c>
    </row>
    <row r="8" spans="1:5" x14ac:dyDescent="0.3">
      <c r="A8" s="4">
        <v>1965</v>
      </c>
      <c r="C8" s="9">
        <f>RoomAirCon_USA!G21*(Calcs!$C$60/RoomAirCon_USA!$G$73)</f>
        <v>1.8203277539161857</v>
      </c>
      <c r="E8" s="10" t="s">
        <v>39</v>
      </c>
    </row>
    <row r="9" spans="1:5" x14ac:dyDescent="0.3">
      <c r="A9" s="4">
        <v>1966</v>
      </c>
      <c r="C9" s="9">
        <f>RoomAirCon_USA!G22*(Calcs!$C$60/RoomAirCon_USA!$G$73)</f>
        <v>1.8775531008570416</v>
      </c>
      <c r="E9" s="10" t="s">
        <v>39</v>
      </c>
    </row>
    <row r="10" spans="1:5" x14ac:dyDescent="0.3">
      <c r="A10" s="4">
        <v>1967</v>
      </c>
      <c r="C10" s="9">
        <f>RoomAirCon_USA!G23*(Calcs!$C$60/RoomAirCon_USA!$G$73)</f>
        <v>1.9347784477978978</v>
      </c>
      <c r="E10" s="10" t="s">
        <v>39</v>
      </c>
    </row>
    <row r="11" spans="1:5" x14ac:dyDescent="0.3">
      <c r="A11" s="4">
        <v>1968</v>
      </c>
      <c r="C11" s="9">
        <f>RoomAirCon_USA!G24*(Calcs!$C$60/RoomAirCon_USA!$G$73)</f>
        <v>1.9920037947387539</v>
      </c>
      <c r="E11" s="10" t="s">
        <v>39</v>
      </c>
    </row>
    <row r="12" spans="1:5" x14ac:dyDescent="0.3">
      <c r="A12" s="4">
        <v>1969</v>
      </c>
      <c r="C12" s="9">
        <f>RoomAirCon_USA!G25*(Calcs!$C$60/RoomAirCon_USA!$G$73)</f>
        <v>2.0492291416796098</v>
      </c>
      <c r="E12" s="10" t="s">
        <v>39</v>
      </c>
    </row>
    <row r="13" spans="1:5" x14ac:dyDescent="0.3">
      <c r="A13" s="4">
        <v>1970</v>
      </c>
      <c r="C13" s="9">
        <f>RoomAirCon_USA!G26*(Calcs!$C$60/RoomAirCon_USA!$G$73)</f>
        <v>2.1064544886204652</v>
      </c>
      <c r="E13" s="10" t="s">
        <v>39</v>
      </c>
    </row>
    <row r="14" spans="1:5" x14ac:dyDescent="0.3">
      <c r="A14" s="4">
        <v>1971</v>
      </c>
      <c r="C14" s="9">
        <f>RoomAirCon_USA!G27*(Calcs!$C$60/RoomAirCon_USA!$G$73)</f>
        <v>2.102943731139431</v>
      </c>
      <c r="E14" s="10" t="s">
        <v>39</v>
      </c>
    </row>
    <row r="15" spans="1:5" x14ac:dyDescent="0.3">
      <c r="A15" s="4">
        <v>1972</v>
      </c>
      <c r="C15" s="9">
        <f>RoomAirCon_USA!G28*(Calcs!$C$60/RoomAirCon_USA!$G$73)</f>
        <v>2.0994329736583972</v>
      </c>
      <c r="E15" s="10" t="s">
        <v>39</v>
      </c>
    </row>
    <row r="16" spans="1:5" x14ac:dyDescent="0.3">
      <c r="A16" s="4">
        <v>1973</v>
      </c>
      <c r="C16" s="9">
        <f>RoomAirCon_USA!G29*(Calcs!$C$60/RoomAirCon_USA!$G$73)</f>
        <v>2.1579231763045197</v>
      </c>
      <c r="E16" s="10" t="s">
        <v>39</v>
      </c>
    </row>
    <row r="17" spans="1:5" x14ac:dyDescent="0.3">
      <c r="A17" s="4">
        <v>1974</v>
      </c>
      <c r="C17" s="9">
        <f>RoomAirCon_USA!G30*(Calcs!$C$60/RoomAirCon_USA!$G$73)</f>
        <v>2.1988411249611222</v>
      </c>
      <c r="E17" s="10" t="s">
        <v>39</v>
      </c>
    </row>
    <row r="18" spans="1:5" x14ac:dyDescent="0.3">
      <c r="A18" s="4">
        <v>1975</v>
      </c>
      <c r="C18" s="9">
        <f>RoomAirCon_USA!G31*(Calcs!$C$60/RoomAirCon_USA!$G$73)</f>
        <v>2.2397800679474611</v>
      </c>
      <c r="E18" s="10" t="s">
        <v>39</v>
      </c>
    </row>
    <row r="19" spans="1:5" x14ac:dyDescent="0.3">
      <c r="A19" s="4">
        <v>1976</v>
      </c>
      <c r="C19" s="9">
        <f>RoomAirCon_USA!G32*(Calcs!$C$60/RoomAirCon_USA!$G$73)</f>
        <v>2.2807190109337996</v>
      </c>
      <c r="E19" s="10" t="s">
        <v>39</v>
      </c>
    </row>
    <row r="20" spans="1:5" x14ac:dyDescent="0.3">
      <c r="A20" s="4">
        <v>1977</v>
      </c>
      <c r="C20" s="9">
        <f>RoomAirCon_USA!G33*(Calcs!$C$60/RoomAirCon_USA!$G$73)</f>
        <v>2.3275153719166455</v>
      </c>
      <c r="E20" s="10" t="s">
        <v>39</v>
      </c>
    </row>
    <row r="21" spans="1:5" x14ac:dyDescent="0.3">
      <c r="A21" s="4">
        <v>1978</v>
      </c>
      <c r="C21" s="9">
        <f>RoomAirCon_USA!G34*(Calcs!$C$60/RoomAirCon_USA!$G$73)</f>
        <v>2.374290738569754</v>
      </c>
      <c r="E21" s="10" t="s">
        <v>39</v>
      </c>
    </row>
    <row r="22" spans="1:5" x14ac:dyDescent="0.3">
      <c r="A22" s="4">
        <v>1979</v>
      </c>
      <c r="C22" s="9">
        <f>RoomAirCon_USA!G35*(Calcs!$C$60/RoomAirCon_USA!$G$73)</f>
        <v>2.415229681556093</v>
      </c>
      <c r="E22" s="10" t="s">
        <v>39</v>
      </c>
    </row>
    <row r="23" spans="1:5" x14ac:dyDescent="0.3">
      <c r="A23" s="4">
        <v>1980</v>
      </c>
      <c r="C23" s="9">
        <f>RoomAirCon_USA!G36*(Calcs!$C$60/RoomAirCon_USA!$G$73)</f>
        <v>2.4645517516859439</v>
      </c>
      <c r="E23" s="10" t="s">
        <v>39</v>
      </c>
    </row>
    <row r="24" spans="1:5" x14ac:dyDescent="0.3">
      <c r="A24" s="4">
        <v>1981</v>
      </c>
      <c r="C24" s="9">
        <f>RoomAirCon_USA!G37*(Calcs!$C$60/RoomAirCon_USA!$G$73)</f>
        <v>2.47859478161008</v>
      </c>
      <c r="E24" s="10" t="s">
        <v>39</v>
      </c>
    </row>
    <row r="25" spans="1:5" x14ac:dyDescent="0.3">
      <c r="A25" s="4">
        <v>1982</v>
      </c>
      <c r="C25" s="9">
        <f>RoomAirCon_USA!G38*(Calcs!$C$60/RoomAirCon_USA!$G$73)</f>
        <v>2.506680841458353</v>
      </c>
      <c r="E25" s="10" t="s">
        <v>39</v>
      </c>
    </row>
    <row r="26" spans="1:5" x14ac:dyDescent="0.3">
      <c r="A26" s="4">
        <v>1983</v>
      </c>
      <c r="C26" s="9">
        <f>RoomAirCon_USA!G39*(Calcs!$C$60/RoomAirCon_USA!$G$73)</f>
        <v>2.5593422036738649</v>
      </c>
      <c r="E26" s="10" t="s">
        <v>39</v>
      </c>
    </row>
    <row r="27" spans="1:5" x14ac:dyDescent="0.3">
      <c r="A27" s="4">
        <v>1984</v>
      </c>
      <c r="C27" s="9">
        <f>RoomAirCon_USA!G40*(Calcs!$C$60/RoomAirCon_USA!$G$73)</f>
        <v>2.6260465958135133</v>
      </c>
      <c r="E27" s="10" t="s">
        <v>39</v>
      </c>
    </row>
    <row r="28" spans="1:5" x14ac:dyDescent="0.3">
      <c r="A28" s="4">
        <v>1985</v>
      </c>
      <c r="C28" s="9">
        <f>RoomAirCon_USA!G41*(Calcs!$C$60/RoomAirCon_USA!$G$73)</f>
        <v>2.7032832603962631</v>
      </c>
      <c r="E28" s="10" t="s">
        <v>39</v>
      </c>
    </row>
    <row r="29" spans="1:5" x14ac:dyDescent="0.3">
      <c r="A29" s="4">
        <v>1986</v>
      </c>
      <c r="C29" s="9">
        <f>RoomAirCon_USA!G42*(Calcs!$C$60/RoomAirCon_USA!$G$73)</f>
        <v>2.7383908352066042</v>
      </c>
      <c r="E29" s="10" t="s">
        <v>39</v>
      </c>
    </row>
    <row r="30" spans="1:5" x14ac:dyDescent="0.3">
      <c r="A30" s="4">
        <v>1987</v>
      </c>
      <c r="C30" s="9">
        <f>RoomAirCon_USA!G43*(Calcs!$C$60/RoomAirCon_USA!$G$73)</f>
        <v>2.8296705297134914</v>
      </c>
      <c r="E30" s="10" t="s">
        <v>39</v>
      </c>
    </row>
    <row r="31" spans="1:5" x14ac:dyDescent="0.3">
      <c r="A31" s="4">
        <v>1988</v>
      </c>
      <c r="C31" s="9">
        <f>RoomAirCon_USA!G44*(Calcs!$C$60/RoomAirCon_USA!$G$73)</f>
        <v>2.8893534068910713</v>
      </c>
      <c r="E31" s="10" t="s">
        <v>39</v>
      </c>
    </row>
    <row r="32" spans="1:5" x14ac:dyDescent="0.3">
      <c r="A32" s="4">
        <v>1989</v>
      </c>
      <c r="C32" s="9">
        <f>RoomAirCon_USA!G45*(Calcs!$C$60/RoomAirCon_USA!$G$73)</f>
        <v>2.9771223439169239</v>
      </c>
      <c r="E32" s="10" t="s">
        <v>39</v>
      </c>
    </row>
    <row r="33" spans="1:5" x14ac:dyDescent="0.3">
      <c r="A33" s="4">
        <v>1990</v>
      </c>
      <c r="C33" s="9">
        <f>RoomAirCon_USA!G46*(Calcs!$C$60/RoomAirCon_USA!$G$73)</f>
        <v>3.0648912809427769</v>
      </c>
      <c r="E33" s="10" t="s">
        <v>39</v>
      </c>
    </row>
    <row r="34" spans="1:5" x14ac:dyDescent="0.3">
      <c r="A34" s="4">
        <v>1991</v>
      </c>
      <c r="C34" s="9">
        <f>RoomAirCon_USA!G47*(Calcs!$C$60/RoomAirCon_USA!$G$73)</f>
        <v>3.0894665833100157</v>
      </c>
      <c r="E34" s="10" t="s">
        <v>39</v>
      </c>
    </row>
    <row r="35" spans="1:5" x14ac:dyDescent="0.3">
      <c r="A35" s="4">
        <v>1992</v>
      </c>
      <c r="C35" s="9">
        <f>RoomAirCon_USA!G48*(Calcs!$C$60/RoomAirCon_USA!$G$73)</f>
        <v>3.1175526431582883</v>
      </c>
      <c r="E35" s="10" t="s">
        <v>39</v>
      </c>
    </row>
    <row r="36" spans="1:5" x14ac:dyDescent="0.3">
      <c r="A36" s="4">
        <v>1993</v>
      </c>
      <c r="C36" s="9">
        <f>RoomAirCon_USA!G49*(Calcs!$C$60/RoomAirCon_USA!$G$73)</f>
        <v>3.1772355203358682</v>
      </c>
      <c r="E36" s="10" t="s">
        <v>39</v>
      </c>
    </row>
    <row r="37" spans="1:5" x14ac:dyDescent="0.3">
      <c r="A37" s="4">
        <v>1994</v>
      </c>
      <c r="C37" s="9">
        <f>RoomAirCon_USA!G50*(Calcs!$C$60/RoomAirCon_USA!$G$73)</f>
        <v>3.1491494604875951</v>
      </c>
      <c r="E37" s="10" t="s">
        <v>39</v>
      </c>
    </row>
    <row r="38" spans="1:5" x14ac:dyDescent="0.3">
      <c r="A38" s="4">
        <v>1995</v>
      </c>
      <c r="C38" s="9">
        <f>RoomAirCon_USA!G51*(Calcs!$C$60/RoomAirCon_USA!$G$73)</f>
        <v>3.1702140053737997</v>
      </c>
      <c r="E38" s="10" t="s">
        <v>39</v>
      </c>
    </row>
    <row r="39" spans="1:5" x14ac:dyDescent="0.3">
      <c r="A39" s="4">
        <v>1996</v>
      </c>
      <c r="C39" s="9">
        <f>RoomAirCon_USA!G52*(Calcs!$C$60/RoomAirCon_USA!$G$73)</f>
        <v>3.1877677927789705</v>
      </c>
      <c r="E39" s="10" t="s">
        <v>39</v>
      </c>
    </row>
    <row r="40" spans="1:5" x14ac:dyDescent="0.3">
      <c r="A40" s="4">
        <v>1997</v>
      </c>
      <c r="C40" s="9">
        <f>RoomAirCon_USA!G53*(Calcs!$C$60/RoomAirCon_USA!$G$73)</f>
        <v>3.1912785502600043</v>
      </c>
      <c r="E40" s="10" t="s">
        <v>39</v>
      </c>
    </row>
    <row r="41" spans="1:5" x14ac:dyDescent="0.3">
      <c r="A41" s="4">
        <v>1998</v>
      </c>
      <c r="C41" s="9">
        <f>RoomAirCon_USA!G54*(Calcs!$C$60/RoomAirCon_USA!$G$73)</f>
        <v>3.1877677927789705</v>
      </c>
      <c r="E41" s="10" t="s">
        <v>39</v>
      </c>
    </row>
    <row r="42" spans="1:5" x14ac:dyDescent="0.3">
      <c r="A42" s="4">
        <v>1999</v>
      </c>
      <c r="C42" s="9">
        <f>RoomAirCon_USA!G55*(Calcs!$C$60/RoomAirCon_USA!$G$73)</f>
        <v>3.1842570352979362</v>
      </c>
      <c r="E42" s="10" t="s">
        <v>39</v>
      </c>
    </row>
    <row r="43" spans="1:5" x14ac:dyDescent="0.3">
      <c r="A43" s="4">
        <v>2000</v>
      </c>
      <c r="C43" s="9">
        <f>RoomAirCon_USA!G56*(Calcs!$C$60/RoomAirCon_USA!$G$73)</f>
        <v>3.2650044573617207</v>
      </c>
      <c r="E43" s="10" t="s">
        <v>39</v>
      </c>
    </row>
    <row r="44" spans="1:5" x14ac:dyDescent="0.3">
      <c r="A44" s="4">
        <v>2001</v>
      </c>
      <c r="C44" s="9">
        <f>RoomAirCon_USA!G57*(Calcs!$C$60/RoomAirCon_USA!$G$73)</f>
        <v>3.3808594542358463</v>
      </c>
      <c r="E44" s="10" t="s">
        <v>39</v>
      </c>
    </row>
    <row r="45" spans="1:5" x14ac:dyDescent="0.3">
      <c r="A45" s="4">
        <v>2002</v>
      </c>
      <c r="C45" s="9">
        <f>RoomAirCon_USA!G58*(Calcs!$C$60/RoomAirCon_USA!$G$73)</f>
        <v>3.4229885440082555</v>
      </c>
      <c r="E45" s="10" t="s">
        <v>39</v>
      </c>
    </row>
    <row r="46" spans="1:5" x14ac:dyDescent="0.3">
      <c r="A46" s="4">
        <v>2003</v>
      </c>
      <c r="C46" s="9">
        <f>RoomAirCon_USA!G59*(Calcs!$C$60/RoomAirCon_USA!$G$73)</f>
        <v>3.4229885440082555</v>
      </c>
      <c r="E46" s="10" t="s">
        <v>39</v>
      </c>
    </row>
    <row r="47" spans="1:5" x14ac:dyDescent="0.3">
      <c r="A47" s="4">
        <v>2004</v>
      </c>
      <c r="C47" s="9">
        <f>RoomAirCon_USA!G60*(Calcs!$C$60/RoomAirCon_USA!$G$73)</f>
        <v>3.4089455140841194</v>
      </c>
      <c r="E47" s="10" t="s">
        <v>39</v>
      </c>
    </row>
    <row r="48" spans="1:5" x14ac:dyDescent="0.3">
      <c r="A48" s="4">
        <v>2005</v>
      </c>
      <c r="C48" s="9">
        <f>RoomAirCon_USA!G61*(Calcs!$C$60/RoomAirCon_USA!$G$73)</f>
        <v>3.4932036936289372</v>
      </c>
      <c r="E48" s="10" t="s">
        <v>39</v>
      </c>
    </row>
    <row r="49" spans="1:5" x14ac:dyDescent="0.3">
      <c r="A49" s="4">
        <v>2006</v>
      </c>
      <c r="C49" s="9">
        <f>RoomAirCon_USA!G62*(Calcs!$C$60/RoomAirCon_USA!$G$73)</f>
        <v>3.5177789959961765</v>
      </c>
      <c r="E49" s="10" t="s">
        <v>39</v>
      </c>
    </row>
    <row r="50" spans="1:5" x14ac:dyDescent="0.3">
      <c r="A50" s="4">
        <v>2007</v>
      </c>
      <c r="C50" s="9">
        <f>RoomAirCon_USA!G63*(Calcs!$C$60/RoomAirCon_USA!$G$73)</f>
        <v>3.4440530888944605</v>
      </c>
      <c r="E50" s="10" t="s">
        <v>39</v>
      </c>
    </row>
    <row r="51" spans="1:5" x14ac:dyDescent="0.3">
      <c r="A51" s="4">
        <v>2008</v>
      </c>
      <c r="C51" s="9">
        <f>RoomAirCon_USA!G64*(Calcs!$C$60/RoomAirCon_USA!$G$73)</f>
        <v>3.4861821786668692</v>
      </c>
      <c r="E51" s="10" t="s">
        <v>39</v>
      </c>
    </row>
    <row r="52" spans="1:5" x14ac:dyDescent="0.3">
      <c r="A52" s="4">
        <v>2009</v>
      </c>
      <c r="C52" s="9">
        <f>RoomAirCon_USA!G65*(Calcs!$C$60/RoomAirCon_USA!$G$73)</f>
        <v>3.5283112684392788</v>
      </c>
      <c r="E52" s="10" t="s">
        <v>39</v>
      </c>
    </row>
    <row r="53" spans="1:5" x14ac:dyDescent="0.3">
      <c r="A53" s="4">
        <v>2010</v>
      </c>
      <c r="C53" s="9">
        <f>RoomAirCon_USA!G66*(Calcs!$C$60/RoomAirCon_USA!$G$73)</f>
        <v>3.5739511156927222</v>
      </c>
      <c r="E53" s="10" t="s">
        <v>39</v>
      </c>
    </row>
    <row r="54" spans="1:5" x14ac:dyDescent="0.3">
      <c r="A54" s="4">
        <v>2011</v>
      </c>
      <c r="C54" s="9">
        <f>RoomAirCon_USA!G67*(Calcs!$C$60/RoomAirCon_USA!$G$73)</f>
        <v>3.6090586905030628</v>
      </c>
      <c r="E54" s="10" t="s">
        <v>39</v>
      </c>
    </row>
    <row r="55" spans="1:5" x14ac:dyDescent="0.3">
      <c r="A55" s="4">
        <v>2012</v>
      </c>
      <c r="C55" s="9">
        <f>RoomAirCon_USA!G68*(Calcs!$C$60/RoomAirCon_USA!$G$73)</f>
        <v>3.6090586905030628</v>
      </c>
      <c r="E55" s="10" t="s">
        <v>39</v>
      </c>
    </row>
    <row r="56" spans="1:5" x14ac:dyDescent="0.3">
      <c r="A56" s="4">
        <v>2013</v>
      </c>
      <c r="C56" s="9">
        <f>RoomAirCon_USA!G69*(Calcs!$C$60/RoomAirCon_USA!$G$73)</f>
        <v>3.6160802054651318</v>
      </c>
      <c r="E56" s="10" t="s">
        <v>39</v>
      </c>
    </row>
    <row r="57" spans="1:5" x14ac:dyDescent="0.3">
      <c r="A57" s="4">
        <v>2014</v>
      </c>
      <c r="C57" s="9">
        <f>RoomAirCon_USA!G70*(Calcs!$C$60/RoomAirCon_USA!$G$73)</f>
        <v>3.6757630826427117</v>
      </c>
      <c r="E57" s="10" t="s">
        <v>39</v>
      </c>
    </row>
    <row r="58" spans="1:5" x14ac:dyDescent="0.3">
      <c r="A58" s="4">
        <v>2015</v>
      </c>
      <c r="C58" s="9">
        <f>RoomAirCon_USA!G71*(Calcs!$C$60/RoomAirCon_USA!$G$73)</f>
        <v>3.8513009566944167</v>
      </c>
      <c r="E58" s="10" t="s">
        <v>39</v>
      </c>
    </row>
    <row r="59" spans="1:5" x14ac:dyDescent="0.3">
      <c r="A59" s="4">
        <v>2016</v>
      </c>
      <c r="C59" s="9">
        <f>RoomAirCon_USA!G72*(Calcs!$C$60/RoomAirCon_USA!$G$73)</f>
        <v>3.9496021661633716</v>
      </c>
      <c r="E59" s="10" t="s">
        <v>39</v>
      </c>
    </row>
    <row r="60" spans="1:5" x14ac:dyDescent="0.3">
      <c r="A60" s="4">
        <v>2017</v>
      </c>
      <c r="C60" s="8">
        <f>EnergyStar_2021!C5</f>
        <v>3.9566236811254401</v>
      </c>
      <c r="D60" s="4" t="s">
        <v>48</v>
      </c>
      <c r="E60" s="4" t="s">
        <v>50</v>
      </c>
    </row>
    <row r="61" spans="1:5" x14ac:dyDescent="0.3">
      <c r="A61" s="4">
        <v>2018</v>
      </c>
      <c r="C61" s="9">
        <f>RoomAirCon_USA!G74*(Calcs!$C$60/RoomAirCon_USA!$G$73)</f>
        <v>4.314836565137294</v>
      </c>
      <c r="E61" s="10" t="s">
        <v>39</v>
      </c>
    </row>
    <row r="62" spans="1:5" x14ac:dyDescent="0.3">
      <c r="A62" s="4">
        <v>2019</v>
      </c>
      <c r="C62" s="9">
        <f>RoomAirCon_USA!G75*(Calcs!$C$60/RoomAirCon_USA!$G$73)</f>
        <v>4.6730494491491488</v>
      </c>
      <c r="E62" s="10" t="s">
        <v>39</v>
      </c>
    </row>
    <row r="63" spans="1:5" x14ac:dyDescent="0.3">
      <c r="A63" s="4">
        <v>2020</v>
      </c>
      <c r="C63" s="9">
        <f>RoomAirCon_USA!G76*(Calcs!$C$60/RoomAirCon_USA!$G$73)</f>
        <v>5.0312623331610036</v>
      </c>
      <c r="E63" s="10" t="s">
        <v>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C17"/>
  <sheetViews>
    <sheetView topLeftCell="A7" workbookViewId="0">
      <selection activeCell="D12" sqref="D12"/>
    </sheetView>
  </sheetViews>
  <sheetFormatPr defaultRowHeight="14.4" x14ac:dyDescent="0.3"/>
  <cols>
    <col min="3" max="3" width="13" customWidth="1"/>
  </cols>
  <sheetData>
    <row r="1" spans="1:3" x14ac:dyDescent="0.3">
      <c r="A1" t="s">
        <v>11</v>
      </c>
    </row>
    <row r="2" spans="1:3" x14ac:dyDescent="0.3">
      <c r="A2" s="11" t="s">
        <v>12</v>
      </c>
    </row>
    <row r="4" spans="1:3" x14ac:dyDescent="0.3">
      <c r="A4" s="2"/>
      <c r="B4" s="2" t="s">
        <v>13</v>
      </c>
      <c r="C4" s="2" t="s">
        <v>47</v>
      </c>
    </row>
    <row r="5" spans="1:3" x14ac:dyDescent="0.3">
      <c r="A5" s="2">
        <v>1</v>
      </c>
      <c r="B5" s="2">
        <v>2009</v>
      </c>
      <c r="C5" s="2">
        <v>3.9566236811254401</v>
      </c>
    </row>
    <row r="6" spans="1:3" x14ac:dyDescent="0.3">
      <c r="A6" s="2">
        <v>2</v>
      </c>
      <c r="B6" s="2">
        <v>2010</v>
      </c>
      <c r="C6" s="2">
        <v>3.8693802993538502</v>
      </c>
    </row>
    <row r="7" spans="1:3" x14ac:dyDescent="0.3">
      <c r="A7" s="2">
        <v>3</v>
      </c>
      <c r="B7" s="2">
        <v>2011</v>
      </c>
      <c r="C7" s="2"/>
    </row>
    <row r="8" spans="1:3" x14ac:dyDescent="0.3">
      <c r="A8" s="2">
        <v>4</v>
      </c>
      <c r="B8" s="2">
        <v>2012</v>
      </c>
      <c r="C8" s="2">
        <v>4.1642098545335999</v>
      </c>
    </row>
    <row r="9" spans="1:3" x14ac:dyDescent="0.3">
      <c r="A9" s="2">
        <v>5</v>
      </c>
      <c r="B9" s="2">
        <v>2013</v>
      </c>
      <c r="C9" s="2">
        <v>5.6720713202323498</v>
      </c>
    </row>
    <row r="10" spans="1:3" x14ac:dyDescent="0.3">
      <c r="A10" s="2">
        <v>6</v>
      </c>
      <c r="B10" s="2">
        <v>2014</v>
      </c>
      <c r="C10" s="2">
        <v>5.8696578919322198</v>
      </c>
    </row>
    <row r="11" spans="1:3" x14ac:dyDescent="0.3">
      <c r="A11" s="2">
        <v>7</v>
      </c>
      <c r="B11" s="2">
        <v>2015</v>
      </c>
      <c r="C11" s="2">
        <v>5.9593591246580697</v>
      </c>
    </row>
    <row r="12" spans="1:3" x14ac:dyDescent="0.3">
      <c r="A12" s="2">
        <v>8</v>
      </c>
      <c r="B12" s="2">
        <v>2016</v>
      </c>
      <c r="C12" s="2"/>
    </row>
    <row r="13" spans="1:3" x14ac:dyDescent="0.3">
      <c r="A13" s="2">
        <v>9</v>
      </c>
      <c r="B13" s="2">
        <v>2017</v>
      </c>
      <c r="C13" s="2">
        <v>6.2524423602969899</v>
      </c>
    </row>
    <row r="14" spans="1:3" x14ac:dyDescent="0.3">
      <c r="A14" s="2">
        <v>10</v>
      </c>
      <c r="B14" s="2">
        <v>2018</v>
      </c>
      <c r="C14" s="2"/>
    </row>
    <row r="15" spans="1:3" x14ac:dyDescent="0.3">
      <c r="A15" s="2">
        <v>11</v>
      </c>
      <c r="B15" s="2">
        <v>2019</v>
      </c>
      <c r="C15" s="2"/>
    </row>
    <row r="16" spans="1:3" x14ac:dyDescent="0.3">
      <c r="A16" s="2">
        <v>12</v>
      </c>
      <c r="B16" s="2">
        <v>2020</v>
      </c>
      <c r="C16" s="2"/>
    </row>
    <row r="17" spans="1:3" x14ac:dyDescent="0.3">
      <c r="A17" s="2">
        <v>13</v>
      </c>
      <c r="B17" s="2">
        <v>2021</v>
      </c>
      <c r="C17" s="2">
        <v>6.1547479484173504</v>
      </c>
    </row>
  </sheetData>
  <hyperlinks>
    <hyperlink ref="A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76"/>
  <sheetViews>
    <sheetView zoomScale="80" zoomScaleNormal="80" workbookViewId="0">
      <selection activeCell="D12" sqref="D12"/>
    </sheetView>
  </sheetViews>
  <sheetFormatPr defaultRowHeight="14.4" x14ac:dyDescent="0.3"/>
  <cols>
    <col min="1" max="1" width="9.109375" style="2"/>
    <col min="2" max="2" width="17.33203125" style="2" bestFit="1" customWidth="1"/>
    <col min="3" max="3" width="11.5546875" style="2" bestFit="1" customWidth="1"/>
    <col min="4" max="4" width="24.109375" style="2" bestFit="1" customWidth="1"/>
    <col min="5" max="5" width="9.109375" style="2"/>
    <col min="6" max="6" width="17.33203125" style="2" bestFit="1" customWidth="1"/>
    <col min="7" max="7" width="13" bestFit="1" customWidth="1"/>
    <col min="8" max="8" width="24.109375" bestFit="1" customWidth="1"/>
    <col min="9" max="9" width="76.44140625" bestFit="1" customWidth="1"/>
    <col min="11" max="12" width="9.109375" style="2"/>
    <col min="15" max="15" width="10.5546875" style="2" customWidth="1"/>
    <col min="17" max="17" width="13.5546875" style="17" bestFit="1" customWidth="1"/>
    <col min="18" max="18" width="11.5546875" style="17" bestFit="1" customWidth="1"/>
    <col min="19" max="19" width="19.44140625" style="17" bestFit="1" customWidth="1"/>
    <col min="20" max="20" width="9.109375" style="17"/>
    <col min="21" max="21" width="13.5546875" style="17" bestFit="1" customWidth="1"/>
    <col min="22" max="22" width="11.5546875" style="17" bestFit="1" customWidth="1"/>
    <col min="23" max="23" width="15.109375" style="17" bestFit="1" customWidth="1"/>
    <col min="24" max="25" width="9.109375" style="17"/>
    <col min="26" max="26" width="9.109375" style="16"/>
    <col min="27" max="27" width="9.109375" style="17"/>
  </cols>
  <sheetData>
    <row r="1" spans="1:27" x14ac:dyDescent="0.3">
      <c r="A1" s="28" t="s">
        <v>45</v>
      </c>
    </row>
    <row r="2" spans="1:27" x14ac:dyDescent="0.3">
      <c r="A2" s="28" t="s">
        <v>46</v>
      </c>
    </row>
    <row r="4" spans="1:27" x14ac:dyDescent="0.3">
      <c r="B4" s="12" t="s">
        <v>15</v>
      </c>
      <c r="C4" s="12"/>
      <c r="F4" s="12" t="s">
        <v>16</v>
      </c>
      <c r="G4" s="13"/>
      <c r="K4" s="12" t="s">
        <v>17</v>
      </c>
      <c r="L4" s="14"/>
      <c r="M4" s="13"/>
      <c r="N4" s="13"/>
      <c r="Q4" s="15"/>
      <c r="R4" s="15"/>
      <c r="S4" s="16"/>
      <c r="T4" s="16"/>
      <c r="U4" s="15"/>
      <c r="Z4" s="15"/>
    </row>
    <row r="5" spans="1:27" s="19" customFormat="1" x14ac:dyDescent="0.3">
      <c r="A5" s="18" t="s">
        <v>7</v>
      </c>
      <c r="B5" s="18" t="s">
        <v>18</v>
      </c>
      <c r="C5" s="18" t="s">
        <v>19</v>
      </c>
      <c r="D5" s="18" t="s">
        <v>9</v>
      </c>
      <c r="E5" s="18"/>
      <c r="F5" s="18" t="s">
        <v>18</v>
      </c>
      <c r="G5" s="18" t="s">
        <v>19</v>
      </c>
      <c r="H5" s="18" t="s">
        <v>9</v>
      </c>
      <c r="I5" s="18" t="s">
        <v>20</v>
      </c>
      <c r="K5" s="18" t="s">
        <v>21</v>
      </c>
      <c r="L5" s="18" t="s">
        <v>22</v>
      </c>
      <c r="M5" s="18" t="s">
        <v>23</v>
      </c>
      <c r="N5" s="18" t="s">
        <v>24</v>
      </c>
      <c r="O5" s="18" t="s">
        <v>25</v>
      </c>
      <c r="Q5" s="20"/>
      <c r="R5" s="20"/>
      <c r="S5" s="20"/>
      <c r="T5" s="21"/>
      <c r="U5" s="20"/>
      <c r="V5" s="20"/>
      <c r="W5" s="20"/>
      <c r="X5" s="20"/>
      <c r="Y5" s="20"/>
      <c r="Z5" s="20"/>
      <c r="AA5" s="21"/>
    </row>
    <row r="6" spans="1:27" x14ac:dyDescent="0.3">
      <c r="A6" s="2">
        <v>1950</v>
      </c>
      <c r="G6" s="2"/>
      <c r="H6" s="2"/>
      <c r="K6" s="2">
        <v>15</v>
      </c>
      <c r="L6" s="2">
        <v>25</v>
      </c>
      <c r="M6">
        <f>K6+273.15</f>
        <v>288.14999999999998</v>
      </c>
      <c r="N6">
        <f>L6+273.15</f>
        <v>298.14999999999998</v>
      </c>
      <c r="O6" s="2">
        <f>M6/(N6-M6)</f>
        <v>28.814999999999998</v>
      </c>
    </row>
    <row r="7" spans="1:27" x14ac:dyDescent="0.3">
      <c r="A7" s="2">
        <v>1951</v>
      </c>
      <c r="G7" s="2"/>
      <c r="H7" s="2"/>
      <c r="K7" s="2">
        <v>15</v>
      </c>
      <c r="L7" s="2">
        <v>25</v>
      </c>
      <c r="M7">
        <f t="shared" ref="M7:N70" si="0">K7+273.15</f>
        <v>288.14999999999998</v>
      </c>
      <c r="N7">
        <f t="shared" si="0"/>
        <v>298.14999999999998</v>
      </c>
      <c r="O7" s="2">
        <f t="shared" ref="O7:O70" si="1">M7/(N7-M7)</f>
        <v>28.814999999999998</v>
      </c>
    </row>
    <row r="8" spans="1:27" x14ac:dyDescent="0.3">
      <c r="A8" s="2">
        <v>1952</v>
      </c>
      <c r="G8" s="2"/>
      <c r="H8" s="2"/>
      <c r="K8" s="2">
        <v>15</v>
      </c>
      <c r="L8" s="2">
        <v>25</v>
      </c>
      <c r="M8">
        <f t="shared" si="0"/>
        <v>288.14999999999998</v>
      </c>
      <c r="N8">
        <f t="shared" si="0"/>
        <v>298.14999999999998</v>
      </c>
      <c r="O8" s="2">
        <f t="shared" si="1"/>
        <v>28.814999999999998</v>
      </c>
    </row>
    <row r="9" spans="1:27" x14ac:dyDescent="0.3">
      <c r="A9" s="2">
        <v>1953</v>
      </c>
      <c r="G9" s="2"/>
      <c r="H9" s="2"/>
      <c r="K9" s="2">
        <v>15</v>
      </c>
      <c r="L9" s="2">
        <v>25</v>
      </c>
      <c r="M9">
        <f t="shared" si="0"/>
        <v>288.14999999999998</v>
      </c>
      <c r="N9">
        <f t="shared" si="0"/>
        <v>298.14999999999998</v>
      </c>
      <c r="O9" s="2">
        <f t="shared" si="1"/>
        <v>28.814999999999998</v>
      </c>
    </row>
    <row r="10" spans="1:27" x14ac:dyDescent="0.3">
      <c r="A10" s="2">
        <v>1954</v>
      </c>
      <c r="G10" s="2"/>
      <c r="H10" s="2"/>
      <c r="K10" s="2">
        <v>15</v>
      </c>
      <c r="L10" s="2">
        <v>25</v>
      </c>
      <c r="M10">
        <f t="shared" si="0"/>
        <v>288.14999999999998</v>
      </c>
      <c r="N10">
        <f t="shared" si="0"/>
        <v>298.14999999999998</v>
      </c>
      <c r="O10" s="2">
        <f t="shared" si="1"/>
        <v>28.814999999999998</v>
      </c>
    </row>
    <row r="11" spans="1:27" x14ac:dyDescent="0.3">
      <c r="A11" s="2">
        <v>1955</v>
      </c>
      <c r="G11" s="2"/>
      <c r="H11" s="2"/>
      <c r="K11" s="2">
        <v>15</v>
      </c>
      <c r="L11" s="2">
        <v>25</v>
      </c>
      <c r="M11">
        <f t="shared" si="0"/>
        <v>288.14999999999998</v>
      </c>
      <c r="N11">
        <f t="shared" si="0"/>
        <v>298.14999999999998</v>
      </c>
      <c r="O11" s="2">
        <f t="shared" si="1"/>
        <v>28.814999999999998</v>
      </c>
    </row>
    <row r="12" spans="1:27" x14ac:dyDescent="0.3">
      <c r="A12" s="2">
        <v>1956</v>
      </c>
      <c r="G12" s="2"/>
      <c r="H12" s="2"/>
      <c r="K12" s="2">
        <v>15</v>
      </c>
      <c r="L12" s="2">
        <v>25</v>
      </c>
      <c r="M12">
        <f t="shared" si="0"/>
        <v>288.14999999999998</v>
      </c>
      <c r="N12">
        <f t="shared" si="0"/>
        <v>298.14999999999998</v>
      </c>
      <c r="O12" s="2">
        <f t="shared" si="1"/>
        <v>28.814999999999998</v>
      </c>
    </row>
    <row r="13" spans="1:27" x14ac:dyDescent="0.3">
      <c r="A13" s="2">
        <v>1957</v>
      </c>
      <c r="G13" s="2"/>
      <c r="H13" s="2"/>
      <c r="K13" s="2">
        <v>15</v>
      </c>
      <c r="L13" s="2">
        <v>25</v>
      </c>
      <c r="M13">
        <f t="shared" si="0"/>
        <v>288.14999999999998</v>
      </c>
      <c r="N13">
        <f t="shared" si="0"/>
        <v>298.14999999999998</v>
      </c>
      <c r="O13" s="2">
        <f t="shared" si="1"/>
        <v>28.814999999999998</v>
      </c>
    </row>
    <row r="14" spans="1:27" x14ac:dyDescent="0.3">
      <c r="A14" s="2">
        <v>1958</v>
      </c>
      <c r="G14" s="2"/>
      <c r="H14" s="2"/>
      <c r="K14" s="2">
        <v>15</v>
      </c>
      <c r="L14" s="2">
        <v>25</v>
      </c>
      <c r="M14">
        <f t="shared" si="0"/>
        <v>288.14999999999998</v>
      </c>
      <c r="N14">
        <f t="shared" si="0"/>
        <v>298.14999999999998</v>
      </c>
      <c r="O14" s="2">
        <f t="shared" si="1"/>
        <v>28.814999999999998</v>
      </c>
    </row>
    <row r="15" spans="1:27" x14ac:dyDescent="0.3">
      <c r="A15" s="2">
        <v>1959</v>
      </c>
      <c r="G15" s="2"/>
      <c r="H15" s="2"/>
      <c r="K15" s="2">
        <v>15</v>
      </c>
      <c r="L15" s="2">
        <v>25</v>
      </c>
      <c r="M15">
        <f t="shared" si="0"/>
        <v>288.14999999999998</v>
      </c>
      <c r="N15">
        <f t="shared" si="0"/>
        <v>298.14999999999998</v>
      </c>
      <c r="O15" s="2">
        <f t="shared" si="1"/>
        <v>28.814999999999998</v>
      </c>
    </row>
    <row r="16" spans="1:27" x14ac:dyDescent="0.3">
      <c r="A16" s="2">
        <v>1960</v>
      </c>
      <c r="B16" s="2">
        <v>4.37</v>
      </c>
      <c r="D16" s="2" t="s">
        <v>26</v>
      </c>
      <c r="F16" s="2">
        <f>B16</f>
        <v>4.37</v>
      </c>
      <c r="G16" s="22">
        <v>1.2807211896346575</v>
      </c>
      <c r="H16" s="2" t="s">
        <v>26</v>
      </c>
      <c r="I16" s="23" t="s">
        <v>27</v>
      </c>
      <c r="K16" s="2">
        <v>15</v>
      </c>
      <c r="L16" s="2">
        <v>25</v>
      </c>
      <c r="M16">
        <f t="shared" si="0"/>
        <v>288.14999999999998</v>
      </c>
      <c r="N16">
        <f t="shared" si="0"/>
        <v>298.14999999999998</v>
      </c>
      <c r="O16" s="2">
        <f t="shared" si="1"/>
        <v>28.814999999999998</v>
      </c>
    </row>
    <row r="17" spans="1:15" x14ac:dyDescent="0.3">
      <c r="A17" s="2">
        <v>1961</v>
      </c>
      <c r="F17" s="24">
        <f>F16+(($F$26-$F$16)/($A$26-$A$16))</f>
        <v>4.5330000000000004</v>
      </c>
      <c r="G17" s="25">
        <v>1.32849179693682</v>
      </c>
      <c r="H17" s="24" t="s">
        <v>28</v>
      </c>
      <c r="I17" s="2"/>
      <c r="K17" s="2">
        <v>15</v>
      </c>
      <c r="L17" s="2">
        <v>25</v>
      </c>
      <c r="M17">
        <f t="shared" si="0"/>
        <v>288.14999999999998</v>
      </c>
      <c r="N17">
        <f t="shared" si="0"/>
        <v>298.14999999999998</v>
      </c>
      <c r="O17" s="2">
        <f t="shared" si="1"/>
        <v>28.814999999999998</v>
      </c>
    </row>
    <row r="18" spans="1:15" x14ac:dyDescent="0.3">
      <c r="A18" s="2">
        <v>1962</v>
      </c>
      <c r="F18" s="24">
        <f t="shared" ref="F18:F25" si="2">F17+(($F$26-$F$16)/($A$26-$A$16))</f>
        <v>4.6960000000000006</v>
      </c>
      <c r="G18" s="25">
        <v>1.3762624042389822</v>
      </c>
      <c r="H18" s="24" t="s">
        <v>28</v>
      </c>
      <c r="I18" s="2"/>
      <c r="K18" s="2">
        <v>15</v>
      </c>
      <c r="L18" s="2">
        <v>25</v>
      </c>
      <c r="M18">
        <f t="shared" si="0"/>
        <v>288.14999999999998</v>
      </c>
      <c r="N18">
        <f t="shared" si="0"/>
        <v>298.14999999999998</v>
      </c>
      <c r="O18" s="2">
        <f t="shared" si="1"/>
        <v>28.814999999999998</v>
      </c>
    </row>
    <row r="19" spans="1:15" x14ac:dyDescent="0.3">
      <c r="A19" s="2">
        <v>1963</v>
      </c>
      <c r="F19" s="24">
        <f t="shared" si="2"/>
        <v>4.8590000000000009</v>
      </c>
      <c r="G19" s="25">
        <v>1.4240330115411446</v>
      </c>
      <c r="H19" s="24" t="s">
        <v>28</v>
      </c>
      <c r="I19" s="2"/>
      <c r="K19" s="2">
        <v>15</v>
      </c>
      <c r="L19" s="2">
        <v>25</v>
      </c>
      <c r="M19">
        <f t="shared" si="0"/>
        <v>288.14999999999998</v>
      </c>
      <c r="N19">
        <f t="shared" si="0"/>
        <v>298.14999999999998</v>
      </c>
      <c r="O19" s="2">
        <f t="shared" si="1"/>
        <v>28.814999999999998</v>
      </c>
    </row>
    <row r="20" spans="1:15" x14ac:dyDescent="0.3">
      <c r="A20" s="2">
        <v>1964</v>
      </c>
      <c r="F20" s="24">
        <f t="shared" si="2"/>
        <v>5.0220000000000011</v>
      </c>
      <c r="G20" s="25">
        <v>1.471803618843307</v>
      </c>
      <c r="H20" s="24" t="s">
        <v>28</v>
      </c>
      <c r="I20" s="2"/>
      <c r="K20" s="2">
        <v>15</v>
      </c>
      <c r="L20" s="2">
        <v>25</v>
      </c>
      <c r="M20">
        <f t="shared" si="0"/>
        <v>288.14999999999998</v>
      </c>
      <c r="N20">
        <f t="shared" si="0"/>
        <v>298.14999999999998</v>
      </c>
      <c r="O20" s="2">
        <f t="shared" si="1"/>
        <v>28.814999999999998</v>
      </c>
    </row>
    <row r="21" spans="1:15" x14ac:dyDescent="0.3">
      <c r="A21" s="2">
        <v>1965</v>
      </c>
      <c r="F21" s="24">
        <f t="shared" si="2"/>
        <v>5.1850000000000014</v>
      </c>
      <c r="G21" s="25">
        <v>1.5195742261454694</v>
      </c>
      <c r="H21" s="24" t="s">
        <v>28</v>
      </c>
      <c r="I21" s="2"/>
      <c r="K21" s="2">
        <v>15</v>
      </c>
      <c r="L21" s="2">
        <v>25</v>
      </c>
      <c r="M21">
        <f t="shared" si="0"/>
        <v>288.14999999999998</v>
      </c>
      <c r="N21">
        <f t="shared" si="0"/>
        <v>298.14999999999998</v>
      </c>
      <c r="O21" s="2">
        <f t="shared" si="1"/>
        <v>28.814999999999998</v>
      </c>
    </row>
    <row r="22" spans="1:15" x14ac:dyDescent="0.3">
      <c r="A22" s="2">
        <v>1966</v>
      </c>
      <c r="F22" s="24">
        <f t="shared" si="2"/>
        <v>5.3480000000000016</v>
      </c>
      <c r="G22" s="25">
        <v>1.5673448334476316</v>
      </c>
      <c r="H22" s="24" t="s">
        <v>28</v>
      </c>
      <c r="I22" s="2"/>
      <c r="K22" s="2">
        <v>15</v>
      </c>
      <c r="L22" s="2">
        <v>25</v>
      </c>
      <c r="M22">
        <f t="shared" si="0"/>
        <v>288.14999999999998</v>
      </c>
      <c r="N22">
        <f t="shared" si="0"/>
        <v>298.14999999999998</v>
      </c>
      <c r="O22" s="2">
        <f t="shared" si="1"/>
        <v>28.814999999999998</v>
      </c>
    </row>
    <row r="23" spans="1:15" x14ac:dyDescent="0.3">
      <c r="A23" s="2">
        <v>1967</v>
      </c>
      <c r="F23" s="24">
        <f t="shared" si="2"/>
        <v>5.5110000000000019</v>
      </c>
      <c r="G23" s="25">
        <v>1.6151154407497941</v>
      </c>
      <c r="H23" s="24" t="s">
        <v>28</v>
      </c>
      <c r="I23" s="2"/>
      <c r="K23" s="2">
        <v>15</v>
      </c>
      <c r="L23" s="2">
        <v>25</v>
      </c>
      <c r="M23">
        <f t="shared" si="0"/>
        <v>288.14999999999998</v>
      </c>
      <c r="N23">
        <f t="shared" si="0"/>
        <v>298.14999999999998</v>
      </c>
      <c r="O23" s="2">
        <f t="shared" si="1"/>
        <v>28.814999999999998</v>
      </c>
    </row>
    <row r="24" spans="1:15" x14ac:dyDescent="0.3">
      <c r="A24" s="2">
        <v>1968</v>
      </c>
      <c r="F24" s="24">
        <f t="shared" si="2"/>
        <v>5.6740000000000022</v>
      </c>
      <c r="G24" s="25">
        <v>1.6628860480519565</v>
      </c>
      <c r="H24" s="24" t="s">
        <v>28</v>
      </c>
      <c r="I24" s="2"/>
      <c r="K24" s="2">
        <v>15</v>
      </c>
      <c r="L24" s="2">
        <v>25</v>
      </c>
      <c r="M24">
        <f t="shared" si="0"/>
        <v>288.14999999999998</v>
      </c>
      <c r="N24">
        <f t="shared" si="0"/>
        <v>298.14999999999998</v>
      </c>
      <c r="O24" s="2">
        <f t="shared" si="1"/>
        <v>28.814999999999998</v>
      </c>
    </row>
    <row r="25" spans="1:15" x14ac:dyDescent="0.3">
      <c r="A25" s="2">
        <v>1969</v>
      </c>
      <c r="F25" s="24">
        <f t="shared" si="2"/>
        <v>5.8370000000000024</v>
      </c>
      <c r="G25" s="25">
        <v>1.7106566553541187</v>
      </c>
      <c r="H25" s="24" t="s">
        <v>28</v>
      </c>
      <c r="I25" s="2"/>
      <c r="K25" s="2">
        <v>15</v>
      </c>
      <c r="L25" s="2">
        <v>25</v>
      </c>
      <c r="M25">
        <f t="shared" si="0"/>
        <v>288.14999999999998</v>
      </c>
      <c r="N25">
        <f t="shared" si="0"/>
        <v>298.14999999999998</v>
      </c>
      <c r="O25" s="2">
        <f t="shared" si="1"/>
        <v>28.814999999999998</v>
      </c>
    </row>
    <row r="26" spans="1:15" x14ac:dyDescent="0.3">
      <c r="A26" s="2">
        <v>1970</v>
      </c>
      <c r="B26" s="2">
        <v>6</v>
      </c>
      <c r="D26" s="2" t="s">
        <v>29</v>
      </c>
      <c r="F26" s="2">
        <f>B26</f>
        <v>6</v>
      </c>
      <c r="G26" s="22">
        <v>1.7584272626562805</v>
      </c>
      <c r="H26" s="2" t="s">
        <v>29</v>
      </c>
      <c r="I26" s="23" t="s">
        <v>30</v>
      </c>
      <c r="K26" s="2">
        <v>15</v>
      </c>
      <c r="L26" s="2">
        <v>25</v>
      </c>
      <c r="M26">
        <f t="shared" si="0"/>
        <v>288.14999999999998</v>
      </c>
      <c r="N26">
        <f t="shared" si="0"/>
        <v>298.14999999999998</v>
      </c>
      <c r="O26" s="2">
        <f t="shared" si="1"/>
        <v>28.814999999999998</v>
      </c>
    </row>
    <row r="27" spans="1:15" x14ac:dyDescent="0.3">
      <c r="A27" s="2">
        <v>1971</v>
      </c>
      <c r="F27" s="24">
        <f>F26+(($F$28-$F$26)/($A$28-$A$26))</f>
        <v>5.99</v>
      </c>
      <c r="G27" s="25">
        <v>1.7554965505518534</v>
      </c>
      <c r="H27" s="26" t="s">
        <v>28</v>
      </c>
      <c r="I27" s="2"/>
      <c r="K27" s="2">
        <v>15</v>
      </c>
      <c r="L27" s="2">
        <v>25</v>
      </c>
      <c r="M27">
        <f t="shared" si="0"/>
        <v>288.14999999999998</v>
      </c>
      <c r="N27">
        <f t="shared" si="0"/>
        <v>298.14999999999998</v>
      </c>
      <c r="O27" s="2">
        <f t="shared" si="1"/>
        <v>28.814999999999998</v>
      </c>
    </row>
    <row r="28" spans="1:15" x14ac:dyDescent="0.3">
      <c r="A28" s="2">
        <v>1972</v>
      </c>
      <c r="B28" s="22">
        <v>5.98</v>
      </c>
      <c r="D28" s="2" t="s">
        <v>31</v>
      </c>
      <c r="F28" s="27">
        <f>B28</f>
        <v>5.98</v>
      </c>
      <c r="G28" s="22">
        <v>1.7525658384474263</v>
      </c>
      <c r="H28" s="2" t="s">
        <v>31</v>
      </c>
      <c r="I28" s="2"/>
      <c r="K28" s="2">
        <v>15</v>
      </c>
      <c r="L28" s="2">
        <v>25</v>
      </c>
      <c r="M28">
        <f t="shared" si="0"/>
        <v>288.14999999999998</v>
      </c>
      <c r="N28">
        <f t="shared" si="0"/>
        <v>298.14999999999998</v>
      </c>
      <c r="O28" s="2">
        <f t="shared" si="1"/>
        <v>28.814999999999998</v>
      </c>
    </row>
    <row r="29" spans="1:15" x14ac:dyDescent="0.3">
      <c r="A29" s="2">
        <v>1973</v>
      </c>
      <c r="B29" s="22">
        <v>6.1466028000000001</v>
      </c>
      <c r="D29" s="2" t="s">
        <v>31</v>
      </c>
      <c r="F29" s="27">
        <f t="shared" ref="F29:F35" si="3">B29</f>
        <v>6.1466028000000001</v>
      </c>
      <c r="G29" s="22">
        <v>1.8013923227065713</v>
      </c>
      <c r="H29" s="2" t="s">
        <v>31</v>
      </c>
      <c r="I29" s="2"/>
      <c r="K29" s="2">
        <v>15</v>
      </c>
      <c r="L29" s="2">
        <v>25</v>
      </c>
      <c r="M29">
        <f t="shared" si="0"/>
        <v>288.14999999999998</v>
      </c>
      <c r="N29">
        <f t="shared" si="0"/>
        <v>298.14999999999998</v>
      </c>
      <c r="O29" s="2">
        <f t="shared" si="1"/>
        <v>28.814999999999998</v>
      </c>
    </row>
    <row r="30" spans="1:15" x14ac:dyDescent="0.3">
      <c r="A30" s="2">
        <v>1974</v>
      </c>
      <c r="B30" s="22">
        <v>6.2631530000000009</v>
      </c>
      <c r="D30" s="2" t="s">
        <v>31</v>
      </c>
      <c r="F30" s="27">
        <f t="shared" si="3"/>
        <v>6.2631530000000009</v>
      </c>
      <c r="G30" s="22">
        <v>1.8355498308979119</v>
      </c>
      <c r="H30" s="2" t="s">
        <v>31</v>
      </c>
      <c r="I30" s="2"/>
      <c r="K30" s="2">
        <v>15</v>
      </c>
      <c r="L30" s="2">
        <v>25</v>
      </c>
      <c r="M30">
        <f t="shared" si="0"/>
        <v>288.14999999999998</v>
      </c>
      <c r="N30">
        <f t="shared" si="0"/>
        <v>298.14999999999998</v>
      </c>
      <c r="O30" s="2">
        <f t="shared" si="1"/>
        <v>28.814999999999998</v>
      </c>
    </row>
    <row r="31" spans="1:15" x14ac:dyDescent="0.3">
      <c r="A31" s="2">
        <v>1975</v>
      </c>
      <c r="B31" s="22">
        <v>6.3797630000000005</v>
      </c>
      <c r="D31" s="2" t="s">
        <v>31</v>
      </c>
      <c r="F31" s="27">
        <f t="shared" si="3"/>
        <v>6.3797630000000005</v>
      </c>
      <c r="G31" s="22">
        <v>1.8697248647476368</v>
      </c>
      <c r="H31" s="2" t="s">
        <v>31</v>
      </c>
      <c r="I31" s="2"/>
      <c r="K31" s="2">
        <v>15</v>
      </c>
      <c r="L31" s="2">
        <v>25</v>
      </c>
      <c r="M31">
        <f t="shared" si="0"/>
        <v>288.14999999999998</v>
      </c>
      <c r="N31">
        <f t="shared" si="0"/>
        <v>298.14999999999998</v>
      </c>
      <c r="O31" s="2">
        <f t="shared" si="1"/>
        <v>28.814999999999998</v>
      </c>
    </row>
    <row r="32" spans="1:15" x14ac:dyDescent="0.3">
      <c r="A32" s="2">
        <v>1976</v>
      </c>
      <c r="B32" s="22">
        <v>6.4963730000000002</v>
      </c>
      <c r="D32" s="2" t="s">
        <v>31</v>
      </c>
      <c r="F32" s="27">
        <f t="shared" si="3"/>
        <v>6.4963730000000002</v>
      </c>
      <c r="G32" s="22">
        <v>1.9038998985973614</v>
      </c>
      <c r="H32" s="2" t="s">
        <v>31</v>
      </c>
      <c r="I32" s="2"/>
      <c r="K32" s="2">
        <v>15</v>
      </c>
      <c r="L32" s="2">
        <v>25</v>
      </c>
      <c r="M32">
        <f t="shared" si="0"/>
        <v>288.14999999999998</v>
      </c>
      <c r="N32">
        <f t="shared" si="0"/>
        <v>298.14999999999998</v>
      </c>
      <c r="O32" s="2">
        <f t="shared" si="1"/>
        <v>28.814999999999998</v>
      </c>
    </row>
    <row r="33" spans="1:15" x14ac:dyDescent="0.3">
      <c r="A33" s="2">
        <v>1977</v>
      </c>
      <c r="B33" s="22">
        <v>6.629667200000001</v>
      </c>
      <c r="D33" s="2" t="s">
        <v>31</v>
      </c>
      <c r="F33" s="27">
        <f t="shared" si="3"/>
        <v>6.629667200000001</v>
      </c>
      <c r="G33" s="22">
        <v>1.9429645911363547</v>
      </c>
      <c r="H33" s="2" t="s">
        <v>31</v>
      </c>
      <c r="I33" s="2"/>
      <c r="K33" s="2">
        <v>15</v>
      </c>
      <c r="L33" s="2">
        <v>25</v>
      </c>
      <c r="M33">
        <f t="shared" si="0"/>
        <v>288.14999999999998</v>
      </c>
      <c r="N33">
        <f t="shared" si="0"/>
        <v>298.14999999999998</v>
      </c>
      <c r="O33" s="2">
        <f t="shared" si="1"/>
        <v>28.814999999999998</v>
      </c>
    </row>
    <row r="34" spans="1:15" x14ac:dyDescent="0.3">
      <c r="A34" s="2">
        <v>1978</v>
      </c>
      <c r="B34" s="22">
        <v>6.7629016000000002</v>
      </c>
      <c r="D34" s="2" t="s">
        <v>31</v>
      </c>
      <c r="F34" s="27">
        <f t="shared" si="3"/>
        <v>6.7629016000000002</v>
      </c>
      <c r="G34" s="22">
        <v>1.9820117580169632</v>
      </c>
      <c r="H34" s="2" t="s">
        <v>31</v>
      </c>
      <c r="I34" s="2"/>
      <c r="K34" s="2">
        <v>15</v>
      </c>
      <c r="L34" s="2">
        <v>25</v>
      </c>
      <c r="M34">
        <f t="shared" si="0"/>
        <v>288.14999999999998</v>
      </c>
      <c r="N34">
        <f t="shared" si="0"/>
        <v>298.14999999999998</v>
      </c>
      <c r="O34" s="2">
        <f t="shared" si="1"/>
        <v>28.814999999999998</v>
      </c>
    </row>
    <row r="35" spans="1:15" x14ac:dyDescent="0.3">
      <c r="A35" s="2">
        <v>1979</v>
      </c>
      <c r="B35" s="22">
        <v>6.8795116000000007</v>
      </c>
      <c r="D35" s="2" t="s">
        <v>31</v>
      </c>
      <c r="F35" s="27">
        <f t="shared" si="3"/>
        <v>6.8795116000000007</v>
      </c>
      <c r="G35" s="22">
        <v>2.016186791866688</v>
      </c>
      <c r="H35" s="2" t="s">
        <v>31</v>
      </c>
      <c r="I35" s="2"/>
      <c r="K35" s="2">
        <v>15</v>
      </c>
      <c r="L35" s="2">
        <v>25</v>
      </c>
      <c r="M35">
        <f t="shared" si="0"/>
        <v>288.14999999999998</v>
      </c>
      <c r="N35">
        <f t="shared" si="0"/>
        <v>298.14999999999998</v>
      </c>
      <c r="O35" s="2">
        <f t="shared" si="1"/>
        <v>28.814999999999998</v>
      </c>
    </row>
    <row r="36" spans="1:15" x14ac:dyDescent="0.3">
      <c r="A36" s="2">
        <v>1980</v>
      </c>
      <c r="B36" s="2">
        <v>7.02</v>
      </c>
      <c r="D36" s="2" t="s">
        <v>32</v>
      </c>
      <c r="F36" s="22">
        <f>B36</f>
        <v>7.02</v>
      </c>
      <c r="G36" s="22">
        <v>2.057359897307848</v>
      </c>
      <c r="H36" s="2" t="s">
        <v>32</v>
      </c>
      <c r="I36" s="23" t="s">
        <v>33</v>
      </c>
      <c r="K36" s="2">
        <v>15</v>
      </c>
      <c r="L36" s="2">
        <v>25</v>
      </c>
      <c r="M36">
        <f t="shared" si="0"/>
        <v>288.14999999999998</v>
      </c>
      <c r="N36">
        <f t="shared" si="0"/>
        <v>298.14999999999998</v>
      </c>
      <c r="O36" s="2">
        <f t="shared" si="1"/>
        <v>28.814999999999998</v>
      </c>
    </row>
    <row r="37" spans="1:15" x14ac:dyDescent="0.3">
      <c r="A37" s="2">
        <v>1981</v>
      </c>
      <c r="B37" s="2">
        <v>7.06</v>
      </c>
      <c r="D37" s="2" t="s">
        <v>32</v>
      </c>
      <c r="F37" s="22">
        <f t="shared" ref="F37:F53" si="4">B37</f>
        <v>7.06</v>
      </c>
      <c r="G37" s="22">
        <v>2.0690827457255563</v>
      </c>
      <c r="H37" s="2" t="s">
        <v>32</v>
      </c>
      <c r="I37" s="23" t="s">
        <v>33</v>
      </c>
      <c r="K37" s="2">
        <v>15</v>
      </c>
      <c r="L37" s="2">
        <v>25</v>
      </c>
      <c r="M37">
        <f t="shared" si="0"/>
        <v>288.14999999999998</v>
      </c>
      <c r="N37">
        <f t="shared" si="0"/>
        <v>298.14999999999998</v>
      </c>
      <c r="O37" s="2">
        <f t="shared" si="1"/>
        <v>28.814999999999998</v>
      </c>
    </row>
    <row r="38" spans="1:15" x14ac:dyDescent="0.3">
      <c r="A38" s="2">
        <v>1982</v>
      </c>
      <c r="B38" s="2">
        <v>7.14</v>
      </c>
      <c r="D38" s="2" t="s">
        <v>32</v>
      </c>
      <c r="F38" s="22">
        <f t="shared" si="4"/>
        <v>7.14</v>
      </c>
      <c r="G38" s="22">
        <v>2.0925284425609734</v>
      </c>
      <c r="H38" s="2" t="s">
        <v>32</v>
      </c>
      <c r="I38" s="23" t="s">
        <v>33</v>
      </c>
      <c r="K38" s="2">
        <v>15</v>
      </c>
      <c r="L38" s="2">
        <v>25</v>
      </c>
      <c r="M38">
        <f t="shared" si="0"/>
        <v>288.14999999999998</v>
      </c>
      <c r="N38">
        <f t="shared" si="0"/>
        <v>298.14999999999998</v>
      </c>
      <c r="O38" s="2">
        <f t="shared" si="1"/>
        <v>28.814999999999998</v>
      </c>
    </row>
    <row r="39" spans="1:15" x14ac:dyDescent="0.3">
      <c r="A39" s="2">
        <v>1983</v>
      </c>
      <c r="B39" s="2">
        <v>7.29</v>
      </c>
      <c r="D39" s="2" t="s">
        <v>32</v>
      </c>
      <c r="F39" s="22">
        <f t="shared" si="4"/>
        <v>7.29</v>
      </c>
      <c r="G39" s="22">
        <v>2.1364891241273805</v>
      </c>
      <c r="H39" s="2" t="s">
        <v>32</v>
      </c>
      <c r="I39" s="23" t="s">
        <v>33</v>
      </c>
      <c r="K39" s="2">
        <v>15</v>
      </c>
      <c r="L39" s="2">
        <v>25</v>
      </c>
      <c r="M39">
        <f t="shared" si="0"/>
        <v>288.14999999999998</v>
      </c>
      <c r="N39">
        <f t="shared" si="0"/>
        <v>298.14999999999998</v>
      </c>
      <c r="O39" s="2">
        <f t="shared" si="1"/>
        <v>28.814999999999998</v>
      </c>
    </row>
    <row r="40" spans="1:15" x14ac:dyDescent="0.3">
      <c r="A40" s="2">
        <v>1984</v>
      </c>
      <c r="B40" s="2">
        <v>7.48</v>
      </c>
      <c r="D40" s="2" t="s">
        <v>32</v>
      </c>
      <c r="F40" s="22">
        <f t="shared" si="4"/>
        <v>7.48</v>
      </c>
      <c r="G40" s="22">
        <v>2.1921726541114963</v>
      </c>
      <c r="H40" s="2" t="s">
        <v>32</v>
      </c>
      <c r="I40" s="23" t="s">
        <v>33</v>
      </c>
      <c r="K40" s="2">
        <v>15</v>
      </c>
      <c r="L40" s="2">
        <v>25</v>
      </c>
      <c r="M40">
        <f t="shared" si="0"/>
        <v>288.14999999999998</v>
      </c>
      <c r="N40">
        <f t="shared" si="0"/>
        <v>298.14999999999998</v>
      </c>
      <c r="O40" s="2">
        <f t="shared" si="1"/>
        <v>28.814999999999998</v>
      </c>
    </row>
    <row r="41" spans="1:15" x14ac:dyDescent="0.3">
      <c r="A41" s="2">
        <v>1985</v>
      </c>
      <c r="B41" s="2">
        <v>7.7</v>
      </c>
      <c r="D41" s="2" t="s">
        <v>32</v>
      </c>
      <c r="F41" s="22">
        <f t="shared" si="4"/>
        <v>7.7</v>
      </c>
      <c r="G41" s="22">
        <v>2.256648320408893</v>
      </c>
      <c r="H41" s="2" t="s">
        <v>32</v>
      </c>
      <c r="I41" s="23" t="s">
        <v>33</v>
      </c>
      <c r="K41" s="2">
        <v>15</v>
      </c>
      <c r="L41" s="2">
        <v>25</v>
      </c>
      <c r="M41">
        <f t="shared" si="0"/>
        <v>288.14999999999998</v>
      </c>
      <c r="N41">
        <f t="shared" si="0"/>
        <v>298.14999999999998</v>
      </c>
      <c r="O41" s="2">
        <f t="shared" si="1"/>
        <v>28.814999999999998</v>
      </c>
    </row>
    <row r="42" spans="1:15" x14ac:dyDescent="0.3">
      <c r="A42" s="2">
        <v>1986</v>
      </c>
      <c r="B42" s="2">
        <v>7.8</v>
      </c>
      <c r="D42" s="2" t="s">
        <v>32</v>
      </c>
      <c r="F42" s="22">
        <f t="shared" si="4"/>
        <v>7.8</v>
      </c>
      <c r="G42" s="22">
        <v>2.2859554414531642</v>
      </c>
      <c r="H42" s="2" t="s">
        <v>32</v>
      </c>
      <c r="I42" s="23" t="s">
        <v>33</v>
      </c>
      <c r="K42" s="2">
        <v>15</v>
      </c>
      <c r="L42" s="2">
        <v>25</v>
      </c>
      <c r="M42">
        <f t="shared" si="0"/>
        <v>288.14999999999998</v>
      </c>
      <c r="N42">
        <f t="shared" si="0"/>
        <v>298.14999999999998</v>
      </c>
      <c r="O42" s="2">
        <f t="shared" si="1"/>
        <v>28.814999999999998</v>
      </c>
    </row>
    <row r="43" spans="1:15" x14ac:dyDescent="0.3">
      <c r="A43" s="2">
        <v>1987</v>
      </c>
      <c r="B43" s="2">
        <v>8.06</v>
      </c>
      <c r="D43" s="2" t="s">
        <v>32</v>
      </c>
      <c r="F43" s="22">
        <f t="shared" si="4"/>
        <v>8.06</v>
      </c>
      <c r="G43" s="22">
        <v>2.3621539561682701</v>
      </c>
      <c r="H43" s="2" t="s">
        <v>32</v>
      </c>
      <c r="I43" s="23" t="s">
        <v>33</v>
      </c>
      <c r="K43" s="2">
        <v>15</v>
      </c>
      <c r="L43" s="2">
        <v>25</v>
      </c>
      <c r="M43">
        <f t="shared" si="0"/>
        <v>288.14999999999998</v>
      </c>
      <c r="N43">
        <f t="shared" si="0"/>
        <v>298.14999999999998</v>
      </c>
      <c r="O43" s="2">
        <f t="shared" si="1"/>
        <v>28.814999999999998</v>
      </c>
    </row>
    <row r="44" spans="1:15" x14ac:dyDescent="0.3">
      <c r="A44" s="2">
        <v>1988</v>
      </c>
      <c r="B44" s="2">
        <v>8.23</v>
      </c>
      <c r="D44" s="2" t="s">
        <v>32</v>
      </c>
      <c r="F44" s="22">
        <f t="shared" si="4"/>
        <v>8.23</v>
      </c>
      <c r="G44" s="22">
        <v>2.4119760619435313</v>
      </c>
      <c r="H44" s="2" t="s">
        <v>32</v>
      </c>
      <c r="I44" s="23" t="s">
        <v>33</v>
      </c>
      <c r="K44" s="2">
        <v>15</v>
      </c>
      <c r="L44" s="2">
        <v>25</v>
      </c>
      <c r="M44">
        <f t="shared" si="0"/>
        <v>288.14999999999998</v>
      </c>
      <c r="N44">
        <f t="shared" si="0"/>
        <v>298.14999999999998</v>
      </c>
      <c r="O44" s="2">
        <f t="shared" si="1"/>
        <v>28.814999999999998</v>
      </c>
    </row>
    <row r="45" spans="1:15" x14ac:dyDescent="0.3">
      <c r="A45" s="2">
        <v>1989</v>
      </c>
      <c r="B45" s="2">
        <v>8.48</v>
      </c>
      <c r="D45" s="2" t="s">
        <v>32</v>
      </c>
      <c r="F45" s="22">
        <f t="shared" si="4"/>
        <v>8.48</v>
      </c>
      <c r="G45" s="22">
        <v>2.4852438645542096</v>
      </c>
      <c r="H45" s="2" t="s">
        <v>32</v>
      </c>
      <c r="I45" s="23" t="s">
        <v>33</v>
      </c>
      <c r="K45" s="2">
        <v>15</v>
      </c>
      <c r="L45" s="2">
        <v>25</v>
      </c>
      <c r="M45">
        <f t="shared" si="0"/>
        <v>288.14999999999998</v>
      </c>
      <c r="N45">
        <f t="shared" si="0"/>
        <v>298.14999999999998</v>
      </c>
      <c r="O45" s="2">
        <f t="shared" si="1"/>
        <v>28.814999999999998</v>
      </c>
    </row>
    <row r="46" spans="1:15" x14ac:dyDescent="0.3">
      <c r="A46" s="2">
        <v>1990</v>
      </c>
      <c r="B46" s="2">
        <v>8.73</v>
      </c>
      <c r="D46" s="2" t="s">
        <v>34</v>
      </c>
      <c r="F46" s="22">
        <f t="shared" si="4"/>
        <v>8.73</v>
      </c>
      <c r="G46" s="22">
        <v>2.558511667164888</v>
      </c>
      <c r="H46" s="2" t="s">
        <v>34</v>
      </c>
      <c r="I46" s="23" t="s">
        <v>33</v>
      </c>
      <c r="K46" s="2">
        <v>15</v>
      </c>
      <c r="L46" s="2">
        <v>25</v>
      </c>
      <c r="M46">
        <f t="shared" si="0"/>
        <v>288.14999999999998</v>
      </c>
      <c r="N46">
        <f t="shared" si="0"/>
        <v>298.14999999999998</v>
      </c>
      <c r="O46" s="2">
        <f t="shared" si="1"/>
        <v>28.814999999999998</v>
      </c>
    </row>
    <row r="47" spans="1:15" x14ac:dyDescent="0.3">
      <c r="A47" s="2">
        <v>1991</v>
      </c>
      <c r="B47" s="2">
        <v>8.8000000000000007</v>
      </c>
      <c r="D47" s="2" t="s">
        <v>34</v>
      </c>
      <c r="F47" s="22">
        <f t="shared" si="4"/>
        <v>8.8000000000000007</v>
      </c>
      <c r="G47" s="22">
        <v>2.579026651895878</v>
      </c>
      <c r="H47" s="2" t="s">
        <v>34</v>
      </c>
      <c r="I47" s="23" t="s">
        <v>33</v>
      </c>
      <c r="K47" s="2">
        <v>15</v>
      </c>
      <c r="L47" s="2">
        <v>25</v>
      </c>
      <c r="M47">
        <f t="shared" si="0"/>
        <v>288.14999999999998</v>
      </c>
      <c r="N47">
        <f t="shared" si="0"/>
        <v>298.14999999999998</v>
      </c>
      <c r="O47" s="2">
        <f t="shared" si="1"/>
        <v>28.814999999999998</v>
      </c>
    </row>
    <row r="48" spans="1:15" x14ac:dyDescent="0.3">
      <c r="A48" s="2">
        <v>1992</v>
      </c>
      <c r="B48" s="2">
        <v>8.8800000000000008</v>
      </c>
      <c r="D48" s="2" t="s">
        <v>34</v>
      </c>
      <c r="F48" s="22">
        <f t="shared" si="4"/>
        <v>8.8800000000000008</v>
      </c>
      <c r="G48" s="22">
        <v>2.6024723487312951</v>
      </c>
      <c r="H48" s="2" t="s">
        <v>34</v>
      </c>
      <c r="I48" s="23" t="s">
        <v>33</v>
      </c>
      <c r="K48" s="2">
        <v>15</v>
      </c>
      <c r="L48" s="2">
        <v>25</v>
      </c>
      <c r="M48">
        <f t="shared" si="0"/>
        <v>288.14999999999998</v>
      </c>
      <c r="N48">
        <f t="shared" si="0"/>
        <v>298.14999999999998</v>
      </c>
      <c r="O48" s="2">
        <f t="shared" si="1"/>
        <v>28.814999999999998</v>
      </c>
    </row>
    <row r="49" spans="1:15" x14ac:dyDescent="0.3">
      <c r="A49" s="2">
        <v>1993</v>
      </c>
      <c r="B49" s="2">
        <v>9.0500000000000007</v>
      </c>
      <c r="D49" s="2" t="s">
        <v>34</v>
      </c>
      <c r="F49" s="22">
        <f t="shared" si="4"/>
        <v>9.0500000000000007</v>
      </c>
      <c r="G49" s="22">
        <v>2.6522944545065563</v>
      </c>
      <c r="H49" s="2" t="s">
        <v>34</v>
      </c>
      <c r="I49" s="23" t="s">
        <v>33</v>
      </c>
      <c r="K49" s="2">
        <v>15</v>
      </c>
      <c r="L49" s="2">
        <v>25</v>
      </c>
      <c r="M49">
        <f t="shared" si="0"/>
        <v>288.14999999999998</v>
      </c>
      <c r="N49">
        <f t="shared" si="0"/>
        <v>298.14999999999998</v>
      </c>
      <c r="O49" s="2">
        <f t="shared" si="1"/>
        <v>28.814999999999998</v>
      </c>
    </row>
    <row r="50" spans="1:15" x14ac:dyDescent="0.3">
      <c r="A50" s="2">
        <v>1994</v>
      </c>
      <c r="B50" s="2">
        <v>8.9700000000000006</v>
      </c>
      <c r="D50" s="2" t="s">
        <v>34</v>
      </c>
      <c r="F50" s="22">
        <f t="shared" si="4"/>
        <v>8.9700000000000006</v>
      </c>
      <c r="G50" s="22">
        <v>2.6288487576711392</v>
      </c>
      <c r="H50" s="2" t="s">
        <v>34</v>
      </c>
      <c r="I50" s="23" t="s">
        <v>33</v>
      </c>
      <c r="K50" s="2">
        <v>15</v>
      </c>
      <c r="L50" s="2">
        <v>25</v>
      </c>
      <c r="M50">
        <f t="shared" si="0"/>
        <v>288.14999999999998</v>
      </c>
      <c r="N50">
        <f t="shared" si="0"/>
        <v>298.14999999999998</v>
      </c>
      <c r="O50" s="2">
        <f t="shared" si="1"/>
        <v>28.814999999999998</v>
      </c>
    </row>
    <row r="51" spans="1:15" x14ac:dyDescent="0.3">
      <c r="A51" s="2">
        <v>1995</v>
      </c>
      <c r="B51" s="2">
        <v>9.0299999999999994</v>
      </c>
      <c r="D51" s="2" t="s">
        <v>34</v>
      </c>
      <c r="F51" s="22">
        <f t="shared" si="4"/>
        <v>9.0299999999999994</v>
      </c>
      <c r="G51" s="22">
        <v>2.6464330302977017</v>
      </c>
      <c r="H51" s="2" t="s">
        <v>34</v>
      </c>
      <c r="I51" s="23" t="s">
        <v>33</v>
      </c>
      <c r="K51" s="2">
        <v>15</v>
      </c>
      <c r="L51" s="2">
        <v>25</v>
      </c>
      <c r="M51">
        <f t="shared" si="0"/>
        <v>288.14999999999998</v>
      </c>
      <c r="N51">
        <f t="shared" si="0"/>
        <v>298.14999999999998</v>
      </c>
      <c r="O51" s="2">
        <f t="shared" si="1"/>
        <v>28.814999999999998</v>
      </c>
    </row>
    <row r="52" spans="1:15" x14ac:dyDescent="0.3">
      <c r="A52" s="2">
        <v>1996</v>
      </c>
      <c r="B52" s="2">
        <v>9.08</v>
      </c>
      <c r="D52" s="2" t="s">
        <v>34</v>
      </c>
      <c r="F52" s="22">
        <f t="shared" si="4"/>
        <v>9.08</v>
      </c>
      <c r="G52" s="22">
        <v>2.6610865908198376</v>
      </c>
      <c r="H52" s="2" t="s">
        <v>34</v>
      </c>
      <c r="I52" s="23" t="s">
        <v>33</v>
      </c>
      <c r="K52" s="2">
        <v>15</v>
      </c>
      <c r="L52" s="2">
        <v>25</v>
      </c>
      <c r="M52">
        <f t="shared" si="0"/>
        <v>288.14999999999998</v>
      </c>
      <c r="N52">
        <f t="shared" si="0"/>
        <v>298.14999999999998</v>
      </c>
      <c r="O52" s="2">
        <f t="shared" si="1"/>
        <v>28.814999999999998</v>
      </c>
    </row>
    <row r="53" spans="1:15" x14ac:dyDescent="0.3">
      <c r="A53" s="2">
        <v>1997</v>
      </c>
      <c r="B53" s="2">
        <v>9.09</v>
      </c>
      <c r="D53" s="2" t="s">
        <v>34</v>
      </c>
      <c r="F53" s="22">
        <f t="shared" si="4"/>
        <v>9.09</v>
      </c>
      <c r="G53" s="22">
        <v>2.6640173029242646</v>
      </c>
      <c r="H53" s="2" t="s">
        <v>34</v>
      </c>
      <c r="I53" s="23" t="s">
        <v>33</v>
      </c>
      <c r="K53" s="2">
        <v>15</v>
      </c>
      <c r="L53" s="2">
        <v>25</v>
      </c>
      <c r="M53">
        <f t="shared" si="0"/>
        <v>288.14999999999998</v>
      </c>
      <c r="N53">
        <f t="shared" si="0"/>
        <v>298.14999999999998</v>
      </c>
      <c r="O53" s="2">
        <f t="shared" si="1"/>
        <v>28.814999999999998</v>
      </c>
    </row>
    <row r="54" spans="1:15" x14ac:dyDescent="0.3">
      <c r="A54" s="2">
        <v>1998</v>
      </c>
      <c r="F54" s="25">
        <f>(F55+F53)/2</f>
        <v>9.08</v>
      </c>
      <c r="G54" s="25">
        <v>2.6610865908198376</v>
      </c>
      <c r="H54" s="24" t="s">
        <v>28</v>
      </c>
      <c r="I54" s="2"/>
      <c r="K54" s="2">
        <v>15</v>
      </c>
      <c r="L54" s="2">
        <v>25</v>
      </c>
      <c r="M54">
        <f t="shared" si="0"/>
        <v>288.14999999999998</v>
      </c>
      <c r="N54">
        <f t="shared" si="0"/>
        <v>298.14999999999998</v>
      </c>
      <c r="O54" s="2">
        <f t="shared" si="1"/>
        <v>28.814999999999998</v>
      </c>
    </row>
    <row r="55" spans="1:15" x14ac:dyDescent="0.3">
      <c r="A55" s="2">
        <v>1999</v>
      </c>
      <c r="B55" s="22">
        <v>9.07</v>
      </c>
      <c r="D55" s="2" t="s">
        <v>35</v>
      </c>
      <c r="F55" s="22">
        <f>B55</f>
        <v>9.07</v>
      </c>
      <c r="G55" s="22">
        <v>2.6581558787154105</v>
      </c>
      <c r="H55" s="2" t="s">
        <v>35</v>
      </c>
      <c r="I55" s="23" t="s">
        <v>33</v>
      </c>
      <c r="K55" s="2">
        <v>15</v>
      </c>
      <c r="L55" s="2">
        <v>25</v>
      </c>
      <c r="M55">
        <f t="shared" si="0"/>
        <v>288.14999999999998</v>
      </c>
      <c r="N55">
        <f t="shared" si="0"/>
        <v>298.14999999999998</v>
      </c>
      <c r="O55" s="2">
        <f t="shared" si="1"/>
        <v>28.814999999999998</v>
      </c>
    </row>
    <row r="56" spans="1:15" x14ac:dyDescent="0.3">
      <c r="A56" s="2">
        <v>2000</v>
      </c>
      <c r="B56" s="22">
        <v>9.3000000000000007</v>
      </c>
      <c r="D56" s="2" t="s">
        <v>35</v>
      </c>
      <c r="F56" s="22">
        <f t="shared" ref="F56:F70" si="5">B56</f>
        <v>9.3000000000000007</v>
      </c>
      <c r="G56" s="22">
        <v>2.7255622571172347</v>
      </c>
      <c r="H56" s="2" t="s">
        <v>35</v>
      </c>
      <c r="I56" s="23" t="s">
        <v>33</v>
      </c>
      <c r="K56" s="2">
        <v>15</v>
      </c>
      <c r="L56" s="2">
        <v>25</v>
      </c>
      <c r="M56">
        <f t="shared" si="0"/>
        <v>288.14999999999998</v>
      </c>
      <c r="N56">
        <f t="shared" si="0"/>
        <v>298.14999999999998</v>
      </c>
      <c r="O56" s="2">
        <f t="shared" si="1"/>
        <v>28.814999999999998</v>
      </c>
    </row>
    <row r="57" spans="1:15" x14ac:dyDescent="0.3">
      <c r="A57" s="2">
        <v>2001</v>
      </c>
      <c r="B57" s="22">
        <v>9.6300000000000008</v>
      </c>
      <c r="D57" s="2" t="s">
        <v>35</v>
      </c>
      <c r="F57" s="22">
        <f t="shared" si="5"/>
        <v>9.6300000000000008</v>
      </c>
      <c r="G57" s="22">
        <v>2.8222757565633301</v>
      </c>
      <c r="H57" s="2" t="s">
        <v>35</v>
      </c>
      <c r="I57" s="23" t="s">
        <v>33</v>
      </c>
      <c r="K57" s="2">
        <v>15</v>
      </c>
      <c r="L57" s="2">
        <v>25</v>
      </c>
      <c r="M57">
        <f t="shared" si="0"/>
        <v>288.14999999999998</v>
      </c>
      <c r="N57">
        <f t="shared" si="0"/>
        <v>298.14999999999998</v>
      </c>
      <c r="O57" s="2">
        <f t="shared" si="1"/>
        <v>28.814999999999998</v>
      </c>
    </row>
    <row r="58" spans="1:15" x14ac:dyDescent="0.3">
      <c r="A58" s="2">
        <v>2002</v>
      </c>
      <c r="B58" s="22">
        <v>9.75</v>
      </c>
      <c r="D58" s="2" t="s">
        <v>35</v>
      </c>
      <c r="F58" s="22">
        <f t="shared" si="5"/>
        <v>9.75</v>
      </c>
      <c r="G58" s="22">
        <v>2.8574443018164555</v>
      </c>
      <c r="H58" s="2" t="s">
        <v>35</v>
      </c>
      <c r="I58" s="23" t="s">
        <v>33</v>
      </c>
      <c r="K58" s="2">
        <v>15</v>
      </c>
      <c r="L58" s="2">
        <v>25</v>
      </c>
      <c r="M58">
        <f t="shared" si="0"/>
        <v>288.14999999999998</v>
      </c>
      <c r="N58">
        <f t="shared" si="0"/>
        <v>298.14999999999998</v>
      </c>
      <c r="O58" s="2">
        <f t="shared" si="1"/>
        <v>28.814999999999998</v>
      </c>
    </row>
    <row r="59" spans="1:15" x14ac:dyDescent="0.3">
      <c r="A59" s="2">
        <v>2003</v>
      </c>
      <c r="B59" s="22">
        <v>9.75</v>
      </c>
      <c r="D59" s="2" t="s">
        <v>35</v>
      </c>
      <c r="F59" s="22">
        <f t="shared" si="5"/>
        <v>9.75</v>
      </c>
      <c r="G59" s="22">
        <v>2.8574443018164555</v>
      </c>
      <c r="H59" s="2" t="s">
        <v>35</v>
      </c>
      <c r="I59" s="23" t="s">
        <v>33</v>
      </c>
      <c r="K59" s="2">
        <v>15</v>
      </c>
      <c r="L59" s="2">
        <v>25</v>
      </c>
      <c r="M59">
        <f t="shared" si="0"/>
        <v>288.14999999999998</v>
      </c>
      <c r="N59">
        <f t="shared" si="0"/>
        <v>298.14999999999998</v>
      </c>
      <c r="O59" s="2">
        <f t="shared" si="1"/>
        <v>28.814999999999998</v>
      </c>
    </row>
    <row r="60" spans="1:15" x14ac:dyDescent="0.3">
      <c r="A60" s="2">
        <v>2004</v>
      </c>
      <c r="B60" s="22">
        <v>9.7100000000000009</v>
      </c>
      <c r="D60" s="2" t="s">
        <v>35</v>
      </c>
      <c r="F60" s="22">
        <f t="shared" si="5"/>
        <v>9.7100000000000009</v>
      </c>
      <c r="G60" s="22">
        <v>2.8457214533987472</v>
      </c>
      <c r="H60" s="2" t="s">
        <v>35</v>
      </c>
      <c r="I60" s="23" t="s">
        <v>33</v>
      </c>
      <c r="K60" s="2">
        <v>15</v>
      </c>
      <c r="L60" s="2">
        <v>25</v>
      </c>
      <c r="M60">
        <f t="shared" si="0"/>
        <v>288.14999999999998</v>
      </c>
      <c r="N60">
        <f t="shared" si="0"/>
        <v>298.14999999999998</v>
      </c>
      <c r="O60" s="2">
        <f t="shared" si="1"/>
        <v>28.814999999999998</v>
      </c>
    </row>
    <row r="61" spans="1:15" x14ac:dyDescent="0.3">
      <c r="A61" s="2">
        <v>2005</v>
      </c>
      <c r="B61" s="22">
        <v>9.9499999999999993</v>
      </c>
      <c r="D61" s="2" t="s">
        <v>35</v>
      </c>
      <c r="F61" s="22">
        <f t="shared" si="5"/>
        <v>9.9499999999999993</v>
      </c>
      <c r="G61" s="22">
        <v>2.916058543904998</v>
      </c>
      <c r="H61" s="2" t="s">
        <v>35</v>
      </c>
      <c r="I61" s="23" t="s">
        <v>33</v>
      </c>
      <c r="K61" s="2">
        <v>15</v>
      </c>
      <c r="L61" s="2">
        <v>25</v>
      </c>
      <c r="M61">
        <f t="shared" si="0"/>
        <v>288.14999999999998</v>
      </c>
      <c r="N61">
        <f t="shared" si="0"/>
        <v>298.14999999999998</v>
      </c>
      <c r="O61" s="2">
        <f t="shared" si="1"/>
        <v>28.814999999999998</v>
      </c>
    </row>
    <row r="62" spans="1:15" x14ac:dyDescent="0.3">
      <c r="A62" s="2">
        <v>2006</v>
      </c>
      <c r="B62" s="22">
        <v>10.02</v>
      </c>
      <c r="D62" s="2" t="s">
        <v>35</v>
      </c>
      <c r="F62" s="22">
        <f t="shared" si="5"/>
        <v>10.02</v>
      </c>
      <c r="G62" s="22">
        <v>2.936573528635988</v>
      </c>
      <c r="H62" s="2" t="s">
        <v>35</v>
      </c>
      <c r="I62" s="23" t="s">
        <v>33</v>
      </c>
      <c r="K62" s="2">
        <v>15</v>
      </c>
      <c r="L62" s="2">
        <v>25</v>
      </c>
      <c r="M62">
        <f t="shared" si="0"/>
        <v>288.14999999999998</v>
      </c>
      <c r="N62">
        <f t="shared" si="0"/>
        <v>298.14999999999998</v>
      </c>
      <c r="O62" s="2">
        <f t="shared" si="1"/>
        <v>28.814999999999998</v>
      </c>
    </row>
    <row r="63" spans="1:15" x14ac:dyDescent="0.3">
      <c r="A63" s="2">
        <v>2007</v>
      </c>
      <c r="B63" s="22">
        <v>9.81</v>
      </c>
      <c r="D63" s="2" t="s">
        <v>35</v>
      </c>
      <c r="F63" s="22">
        <f t="shared" si="5"/>
        <v>9.81</v>
      </c>
      <c r="G63" s="22">
        <v>2.8750285744430184</v>
      </c>
      <c r="H63" s="2" t="s">
        <v>35</v>
      </c>
      <c r="I63" s="23" t="s">
        <v>33</v>
      </c>
      <c r="K63" s="2">
        <v>15</v>
      </c>
      <c r="L63" s="2">
        <v>25</v>
      </c>
      <c r="M63">
        <f t="shared" si="0"/>
        <v>288.14999999999998</v>
      </c>
      <c r="N63">
        <f t="shared" si="0"/>
        <v>298.14999999999998</v>
      </c>
      <c r="O63" s="2">
        <f t="shared" si="1"/>
        <v>28.814999999999998</v>
      </c>
    </row>
    <row r="64" spans="1:15" x14ac:dyDescent="0.3">
      <c r="A64" s="2">
        <v>2008</v>
      </c>
      <c r="B64" s="22">
        <v>9.93</v>
      </c>
      <c r="D64" s="2" t="s">
        <v>35</v>
      </c>
      <c r="F64" s="22">
        <f t="shared" si="5"/>
        <v>9.93</v>
      </c>
      <c r="G64" s="22">
        <v>2.9101971196961438</v>
      </c>
      <c r="H64" s="2" t="s">
        <v>35</v>
      </c>
      <c r="I64" s="23" t="s">
        <v>33</v>
      </c>
      <c r="K64" s="2">
        <v>15</v>
      </c>
      <c r="L64" s="2">
        <v>25</v>
      </c>
      <c r="M64">
        <f t="shared" si="0"/>
        <v>288.14999999999998</v>
      </c>
      <c r="N64">
        <f t="shared" si="0"/>
        <v>298.14999999999998</v>
      </c>
      <c r="O64" s="2">
        <f t="shared" si="1"/>
        <v>28.814999999999998</v>
      </c>
    </row>
    <row r="65" spans="1:15" x14ac:dyDescent="0.3">
      <c r="A65" s="2">
        <v>2009</v>
      </c>
      <c r="B65" s="22">
        <v>10.050000000000001</v>
      </c>
      <c r="D65" s="2" t="s">
        <v>35</v>
      </c>
      <c r="F65" s="22">
        <f t="shared" si="5"/>
        <v>10.050000000000001</v>
      </c>
      <c r="G65" s="22">
        <v>2.9453656649492697</v>
      </c>
      <c r="H65" s="2" t="s">
        <v>35</v>
      </c>
      <c r="I65" s="23" t="s">
        <v>33</v>
      </c>
      <c r="K65" s="2">
        <v>15</v>
      </c>
      <c r="L65" s="2">
        <v>25</v>
      </c>
      <c r="M65">
        <f t="shared" si="0"/>
        <v>288.14999999999998</v>
      </c>
      <c r="N65">
        <f t="shared" si="0"/>
        <v>298.14999999999998</v>
      </c>
      <c r="O65" s="2">
        <f t="shared" si="1"/>
        <v>28.814999999999998</v>
      </c>
    </row>
    <row r="66" spans="1:15" x14ac:dyDescent="0.3">
      <c r="A66" s="2">
        <v>2010</v>
      </c>
      <c r="B66" s="22">
        <v>10.18</v>
      </c>
      <c r="D66" s="2" t="s">
        <v>35</v>
      </c>
      <c r="F66" s="22">
        <f t="shared" si="5"/>
        <v>10.18</v>
      </c>
      <c r="G66" s="22">
        <v>2.9834649223068221</v>
      </c>
      <c r="H66" s="2" t="s">
        <v>35</v>
      </c>
      <c r="I66" s="23" t="s">
        <v>33</v>
      </c>
      <c r="K66" s="2">
        <v>15</v>
      </c>
      <c r="L66" s="2">
        <v>25</v>
      </c>
      <c r="M66">
        <f t="shared" si="0"/>
        <v>288.14999999999998</v>
      </c>
      <c r="N66">
        <f t="shared" si="0"/>
        <v>298.14999999999998</v>
      </c>
      <c r="O66" s="2">
        <f t="shared" si="1"/>
        <v>28.814999999999998</v>
      </c>
    </row>
    <row r="67" spans="1:15" x14ac:dyDescent="0.3">
      <c r="A67" s="2">
        <v>2011</v>
      </c>
      <c r="B67" s="22">
        <v>10.28</v>
      </c>
      <c r="D67" s="2" t="s">
        <v>35</v>
      </c>
      <c r="F67" s="22">
        <f t="shared" si="5"/>
        <v>10.28</v>
      </c>
      <c r="G67" s="22">
        <v>3.0127720433510934</v>
      </c>
      <c r="H67" s="2" t="s">
        <v>35</v>
      </c>
      <c r="I67" s="23" t="s">
        <v>33</v>
      </c>
      <c r="K67" s="2">
        <v>15</v>
      </c>
      <c r="L67" s="2">
        <v>25</v>
      </c>
      <c r="M67">
        <f t="shared" si="0"/>
        <v>288.14999999999998</v>
      </c>
      <c r="N67">
        <f t="shared" si="0"/>
        <v>298.14999999999998</v>
      </c>
      <c r="O67" s="2">
        <f t="shared" si="1"/>
        <v>28.814999999999998</v>
      </c>
    </row>
    <row r="68" spans="1:15" x14ac:dyDescent="0.3">
      <c r="A68" s="2">
        <v>2012</v>
      </c>
      <c r="B68" s="22">
        <v>10.28</v>
      </c>
      <c r="D68" s="2" t="s">
        <v>35</v>
      </c>
      <c r="F68" s="22">
        <f t="shared" si="5"/>
        <v>10.28</v>
      </c>
      <c r="G68" s="22">
        <v>3.0127720433510934</v>
      </c>
      <c r="H68" s="2" t="s">
        <v>35</v>
      </c>
      <c r="I68" s="23" t="s">
        <v>33</v>
      </c>
      <c r="K68" s="2">
        <v>15</v>
      </c>
      <c r="L68" s="2">
        <v>25</v>
      </c>
      <c r="M68">
        <f t="shared" si="0"/>
        <v>288.14999999999998</v>
      </c>
      <c r="N68">
        <f t="shared" si="0"/>
        <v>298.14999999999998</v>
      </c>
      <c r="O68" s="2">
        <f t="shared" si="1"/>
        <v>28.814999999999998</v>
      </c>
    </row>
    <row r="69" spans="1:15" x14ac:dyDescent="0.3">
      <c r="A69" s="2">
        <v>2013</v>
      </c>
      <c r="B69" s="22">
        <v>10.3</v>
      </c>
      <c r="D69" s="2" t="s">
        <v>35</v>
      </c>
      <c r="F69" s="22">
        <f t="shared" si="5"/>
        <v>10.3</v>
      </c>
      <c r="G69" s="22">
        <v>3.018633467559948</v>
      </c>
      <c r="H69" s="2" t="s">
        <v>35</v>
      </c>
      <c r="I69" s="23" t="s">
        <v>33</v>
      </c>
      <c r="K69" s="2">
        <v>15</v>
      </c>
      <c r="L69" s="2">
        <v>25</v>
      </c>
      <c r="M69">
        <f t="shared" si="0"/>
        <v>288.14999999999998</v>
      </c>
      <c r="N69">
        <f t="shared" si="0"/>
        <v>298.14999999999998</v>
      </c>
      <c r="O69" s="2">
        <f t="shared" si="1"/>
        <v>28.814999999999998</v>
      </c>
    </row>
    <row r="70" spans="1:15" x14ac:dyDescent="0.3">
      <c r="A70" s="2">
        <v>2014</v>
      </c>
      <c r="B70" s="22">
        <v>10.47</v>
      </c>
      <c r="D70" s="2" t="s">
        <v>35</v>
      </c>
      <c r="F70" s="22">
        <f t="shared" si="5"/>
        <v>10.47</v>
      </c>
      <c r="G70" s="22">
        <v>3.0684555733352092</v>
      </c>
      <c r="H70" s="2" t="s">
        <v>35</v>
      </c>
      <c r="I70" s="23" t="s">
        <v>33</v>
      </c>
      <c r="K70" s="2">
        <v>15</v>
      </c>
      <c r="L70" s="2">
        <v>25</v>
      </c>
      <c r="M70">
        <f t="shared" si="0"/>
        <v>288.14999999999998</v>
      </c>
      <c r="N70">
        <f t="shared" si="0"/>
        <v>298.14999999999998</v>
      </c>
      <c r="O70" s="2">
        <f t="shared" si="1"/>
        <v>28.814999999999998</v>
      </c>
    </row>
    <row r="71" spans="1:15" x14ac:dyDescent="0.3">
      <c r="A71" s="2">
        <v>2015</v>
      </c>
      <c r="B71" s="22">
        <v>10.97</v>
      </c>
      <c r="D71" s="2" t="s">
        <v>35</v>
      </c>
      <c r="F71" s="22"/>
      <c r="G71" s="22">
        <v>3.2149911785565659</v>
      </c>
      <c r="H71" s="2" t="s">
        <v>35</v>
      </c>
      <c r="I71" s="23" t="s">
        <v>33</v>
      </c>
      <c r="K71" s="2">
        <v>15</v>
      </c>
      <c r="L71" s="2">
        <v>25</v>
      </c>
      <c r="M71">
        <f t="shared" ref="M71:N76" si="6">K71+273.15</f>
        <v>288.14999999999998</v>
      </c>
      <c r="N71">
        <f t="shared" si="6"/>
        <v>298.14999999999998</v>
      </c>
      <c r="O71" s="2">
        <f t="shared" ref="O71:O76" si="7">M71/(N71-M71)</f>
        <v>28.814999999999998</v>
      </c>
    </row>
    <row r="72" spans="1:15" x14ac:dyDescent="0.3">
      <c r="A72" s="2">
        <v>2016</v>
      </c>
      <c r="B72" s="22">
        <v>11.25</v>
      </c>
      <c r="D72" s="2" t="s">
        <v>35</v>
      </c>
      <c r="F72" s="22"/>
      <c r="G72" s="22">
        <v>3.2970511174805255</v>
      </c>
      <c r="H72" s="2" t="s">
        <v>35</v>
      </c>
      <c r="I72" s="23" t="s">
        <v>33</v>
      </c>
      <c r="K72" s="2">
        <v>15</v>
      </c>
      <c r="L72" s="2">
        <v>25</v>
      </c>
      <c r="M72">
        <f t="shared" si="6"/>
        <v>288.14999999999998</v>
      </c>
      <c r="N72">
        <f t="shared" si="6"/>
        <v>298.14999999999998</v>
      </c>
      <c r="O72" s="2">
        <f t="shared" si="7"/>
        <v>28.814999999999998</v>
      </c>
    </row>
    <row r="73" spans="1:15" x14ac:dyDescent="0.3">
      <c r="A73" s="2">
        <v>2017</v>
      </c>
      <c r="B73" s="22">
        <v>11.27</v>
      </c>
      <c r="D73" s="2" t="s">
        <v>35</v>
      </c>
      <c r="F73" s="22"/>
      <c r="G73" s="22">
        <v>3.3029125416893796</v>
      </c>
      <c r="H73" s="2" t="s">
        <v>35</v>
      </c>
      <c r="I73" s="23" t="s">
        <v>33</v>
      </c>
      <c r="K73" s="2">
        <v>15</v>
      </c>
      <c r="L73" s="2">
        <v>25</v>
      </c>
      <c r="M73">
        <f t="shared" si="6"/>
        <v>288.14999999999998</v>
      </c>
      <c r="N73">
        <f t="shared" si="6"/>
        <v>298.14999999999998</v>
      </c>
      <c r="O73" s="2">
        <f t="shared" si="7"/>
        <v>28.814999999999998</v>
      </c>
    </row>
    <row r="74" spans="1:15" x14ac:dyDescent="0.3">
      <c r="A74" s="2">
        <v>2018</v>
      </c>
      <c r="B74" s="22">
        <v>11.828124999999991</v>
      </c>
      <c r="D74" s="2" t="s">
        <v>36</v>
      </c>
      <c r="F74" s="22"/>
      <c r="G74" s="25">
        <f>G73+(($G$76-$G$73)/($A$76-$A$73))</f>
        <v>3.6019416944595863</v>
      </c>
      <c r="H74" s="24" t="s">
        <v>28</v>
      </c>
      <c r="I74" s="23" t="s">
        <v>37</v>
      </c>
      <c r="K74" s="2">
        <v>15</v>
      </c>
      <c r="L74" s="2">
        <v>25</v>
      </c>
      <c r="M74">
        <f t="shared" si="6"/>
        <v>288.14999999999998</v>
      </c>
      <c r="N74">
        <f t="shared" si="6"/>
        <v>298.14999999999998</v>
      </c>
      <c r="O74" s="2">
        <f t="shared" si="7"/>
        <v>28.814999999999998</v>
      </c>
    </row>
    <row r="75" spans="1:15" x14ac:dyDescent="0.3">
      <c r="A75" s="2">
        <v>2019</v>
      </c>
      <c r="B75" s="22">
        <v>11.636594202898547</v>
      </c>
      <c r="D75" s="2" t="s">
        <v>36</v>
      </c>
      <c r="F75" s="22"/>
      <c r="G75" s="25">
        <f>G74+(($G$76-$G$73)/($A$76-$A$73))</f>
        <v>3.900970847229793</v>
      </c>
      <c r="H75" s="24" t="s">
        <v>28</v>
      </c>
      <c r="I75" s="23" t="s">
        <v>37</v>
      </c>
      <c r="K75" s="2">
        <v>15</v>
      </c>
      <c r="L75" s="2">
        <v>25</v>
      </c>
      <c r="M75">
        <f t="shared" si="6"/>
        <v>288.14999999999998</v>
      </c>
      <c r="N75">
        <f t="shared" si="6"/>
        <v>298.14999999999998</v>
      </c>
      <c r="O75" s="2">
        <f t="shared" si="7"/>
        <v>28.814999999999998</v>
      </c>
    </row>
    <row r="76" spans="1:15" x14ac:dyDescent="0.3">
      <c r="A76" s="2">
        <v>2020</v>
      </c>
      <c r="C76" s="2">
        <v>4.2</v>
      </c>
      <c r="D76" s="2" t="s">
        <v>38</v>
      </c>
      <c r="F76" s="22"/>
      <c r="G76" s="22">
        <f>C76</f>
        <v>4.2</v>
      </c>
      <c r="H76" s="2" t="s">
        <v>38</v>
      </c>
      <c r="I76" s="23" t="s">
        <v>37</v>
      </c>
      <c r="K76" s="2">
        <v>15</v>
      </c>
      <c r="L76" s="2">
        <v>25</v>
      </c>
      <c r="M76">
        <f t="shared" si="6"/>
        <v>288.14999999999998</v>
      </c>
      <c r="N76">
        <f t="shared" si="6"/>
        <v>298.14999999999998</v>
      </c>
      <c r="O76" s="2">
        <f t="shared" si="7"/>
        <v>28.814999999999998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REFS</vt:lpstr>
      <vt:lpstr>FIN_ETA</vt:lpstr>
      <vt:lpstr>Calcs</vt:lpstr>
      <vt:lpstr>EnergyStar_2021</vt:lpstr>
      <vt:lpstr>RoomAirCon_USA</vt:lpstr>
      <vt:lpstr>RoomAirCon_USA!T_0_ref</vt:lpstr>
      <vt:lpstr>RoomAirCon_USA!T_ref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2022-07-07T08:31:07Z</dcterms:modified>
</cp:coreProperties>
</file>