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International_aircraft\"/>
    </mc:Choice>
  </mc:AlternateContent>
  <xr:revisionPtr revIDLastSave="0" documentId="13_ncr:1_{EB3AFF14-887B-4EE7-B5D7-B40BB18EBD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8" r:id="rId1"/>
    <sheet name="FIN_ETA" sheetId="5" r:id="rId2"/>
    <sheet name="Calcs" sheetId="10" r:id="rId3"/>
    <sheet name="Epstein_2014" sheetId="11" r:id="rId4"/>
    <sheet name="Calcs_ICCT" sheetId="4" r:id="rId5"/>
    <sheet name="ICCT_2020" sheetId="6" r:id="rId6"/>
    <sheet name="Jet_Fuel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 localSheetId="2">#REF!</definedName>
    <definedName name="_1.2__Average_distance_travelled_by_mode_of_travel__1975_76__1985_86_and_1993_95" localSheetId="3">#REF!</definedName>
    <definedName name="_1.2__Average_distance_travelled_by_mode_of_travel__1975_76__1985_86_and_1993_95">#REF!</definedName>
    <definedName name="_1981" localSheetId="2">#REF!</definedName>
    <definedName name="_1981" localSheetId="3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 localSheetId="2">#REF!</definedName>
    <definedName name="_tab13" localSheetId="3">#REF!</definedName>
    <definedName name="_tab13">#REF!</definedName>
    <definedName name="_tab13n">#REF!</definedName>
    <definedName name="_tab14" localSheetId="2">#REF!</definedName>
    <definedName name="_tab14" localSheetId="3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 localSheetId="2">#REF!</definedName>
    <definedName name="activeCell" localSheetId="3">#REF!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2">#REF!</definedName>
    <definedName name="ANNUAL" localSheetId="3">#REF!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 localSheetId="2">#REF!</definedName>
    <definedName name="BARQTR" localSheetId="3">#REF!</definedName>
    <definedName name="BARQTR">#REF!</definedName>
    <definedName name="BELGIUM" localSheetId="2">#REF!</definedName>
    <definedName name="BELGIUM" localSheetId="3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 localSheetId="2">#REF!</definedName>
    <definedName name="CategoryTitle" localSheetId="3">#REF!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 localSheetId="2">'[3]Domestic refrigeration'!$B$12</definedName>
    <definedName name="COP_max" localSheetId="3">'[3]Domestic refrigeration'!$B$12</definedName>
    <definedName name="COP_max">'[3]Domestic refrigeration'!$B$12</definedName>
    <definedName name="d">#REF!</definedName>
    <definedName name="DASH">!#REF!</definedName>
    <definedName name="Data_col1">!#REF!</definedName>
    <definedName name="DEFLATOR" localSheetId="2">#REF!</definedName>
    <definedName name="DEFLATOR" localSheetId="3">#REF!</definedName>
    <definedName name="DEFLATOR">#REF!</definedName>
    <definedName name="delta_t">'[2]Manual labor'!$E$2:$BF$2</definedName>
    <definedName name="deltaE_feed_E_consumed_head">'[2]GH Feed'!$B$57</definedName>
    <definedName name="deltaE_food" localSheetId="2">#REF!</definedName>
    <definedName name="deltaE_food" localSheetId="3">#REF!</definedName>
    <definedName name="deltaE_food">#REF!</definedName>
    <definedName name="dgdsfyh" localSheetId="2">#REF!</definedName>
    <definedName name="dgdsfyh" localSheetId="3">#REF!</definedName>
    <definedName name="dgdsfyh">#REF!</definedName>
    <definedName name="DK" localSheetId="2">#REF!</definedName>
    <definedName name="DK" localSheetId="3">#REF!</definedName>
    <definedName name="DK">#REF!</definedName>
    <definedName name="DNK_D" localSheetId="2">#REF!</definedName>
    <definedName name="DNK_D" localSheetId="3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'[4]5 GB Food'!$R$13:$BH$13</definedName>
    <definedName name="EIRE" localSheetId="2">#REF!</definedName>
    <definedName name="EIRE" localSheetId="3">#REF!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 localSheetId="2">#REF!</definedName>
    <definedName name="Ep_tot_cap_2000" localSheetId="3">#REF!</definedName>
    <definedName name="Ep_tot_cap_2000">#REF!</definedName>
    <definedName name="eta_charcoal" localSheetId="2">[5]Afrane_2012!$B$6</definedName>
    <definedName name="eta_charcoal" localSheetId="3">[5]Afrane_2012!$B$6</definedName>
    <definedName name="eta_charcoal">[5]Afrane_2012!$B$6</definedName>
    <definedName name="eta_firewood">'[6]Stove efficiencies'!$B$5</definedName>
    <definedName name="eta_kerosene">'[6]Stove efficiencies'!$B$7</definedName>
    <definedName name="eta_LPG">'[6]Stove efficiencies'!$B$8</definedName>
    <definedName name="Eu_feed">'[2]GH Feed'!$E$6:$AU$6</definedName>
    <definedName name="Eu_ME">'[4]5 GB Food'!$B$48</definedName>
    <definedName name="exchange_rate">!#REF!</definedName>
    <definedName name="fbegyear" localSheetId="2">#REF!</definedName>
    <definedName name="fbegyear" localSheetId="3">#REF!</definedName>
    <definedName name="fbegyear">#REF!</definedName>
    <definedName name="fendyear">[7]Year!$B$3</definedName>
    <definedName name="FL" localSheetId="2">#REF!</definedName>
    <definedName name="FL" localSheetId="3">#REF!</definedName>
    <definedName name="FL">#REF!</definedName>
    <definedName name="Footnotes" localSheetId="2">#REF!</definedName>
    <definedName name="Footnotes" localSheetId="3">#REF!</definedName>
    <definedName name="Footnotes">#REF!</definedName>
    <definedName name="FOREIGN">[1]TABLE1a!$P$38:$P$52</definedName>
    <definedName name="FRANCE" localSheetId="2">#REF!</definedName>
    <definedName name="FRANCE" localSheetId="3">#REF!</definedName>
    <definedName name="FRANCE">#REF!</definedName>
    <definedName name="FU_subdays">'[2]GH Feed'!$B$49</definedName>
    <definedName name="FU_workdays">'[2]GH Feed'!$B$48</definedName>
    <definedName name="fyear">[7]c11!$D$42</definedName>
    <definedName name="GE_cap_2000">'[4]5 GB Food'!$G$28</definedName>
    <definedName name="GEOG9703">!#REF!</definedName>
    <definedName name="GERMANY" localSheetId="2">#REF!</definedName>
    <definedName name="GERMANY" localSheetId="3">#REF!</definedName>
    <definedName name="GERMANY">#REF!</definedName>
    <definedName name="GraphData">'[8]TIS-INDEX'!$B$13:$Q$44,'[8]TIS-INDEX'!$E$9:$R$9</definedName>
    <definedName name="GraphTitle" localSheetId="2">#REF!</definedName>
    <definedName name="GraphTitle" localSheetId="3">#REF!</definedName>
    <definedName name="GraphTitle">#REF!</definedName>
    <definedName name="ITALY" localSheetId="2">#REF!</definedName>
    <definedName name="ITALY" localSheetId="3">#REF!</definedName>
    <definedName name="ITALY">#REF!</definedName>
    <definedName name="lf_1984">'[2]Manual labor'!$AC$25</definedName>
    <definedName name="Lon">!#REF!</definedName>
    <definedName name="ME_cap_2000">'[4]5 GB Food'!$G$27</definedName>
    <definedName name="MIN">!#REF!</definedName>
    <definedName name="mincheck">!#REF!</definedName>
    <definedName name="ml_1984">'[2]Manual labor'!$AC$34</definedName>
    <definedName name="Month">[9]DATA!$D$2</definedName>
    <definedName name="Month_RL">[10]DATA!$D$2</definedName>
    <definedName name="MonthAndYear">[11]Data!$K$16</definedName>
    <definedName name="MonthAndYear_RL">[12]Data!$K$16</definedName>
    <definedName name="MonthName" localSheetId="2">#REF!</definedName>
    <definedName name="MonthName" localSheetId="3">#REF!</definedName>
    <definedName name="MonthName">#REF!</definedName>
    <definedName name="MonthName_MV" localSheetId="2">#REF!</definedName>
    <definedName name="MonthName_MV" localSheetId="3">#REF!</definedName>
    <definedName name="MonthName_MV">#REF!</definedName>
    <definedName name="MonthName_MV2" localSheetId="2">#REF!</definedName>
    <definedName name="MonthName_MV2" localSheetId="3">#REF!</definedName>
    <definedName name="MonthName_MV2">#REF!</definedName>
    <definedName name="MonthName_MV3" localSheetId="2">#REF!</definedName>
    <definedName name="MonthName_MV3" localSheetId="3">#REF!</definedName>
    <definedName name="MonthName_MV3">#REF!</definedName>
    <definedName name="MonthName_RL" localSheetId="2">#REF!</definedName>
    <definedName name="MonthName_RL" localSheetId="3">#REF!</definedName>
    <definedName name="MonthName_RL">#REF!</definedName>
    <definedName name="MonthNum" localSheetId="2">#REF!</definedName>
    <definedName name="MonthNum" localSheetId="3">#REF!</definedName>
    <definedName name="MonthNum">#REF!</definedName>
    <definedName name="MonthNum_MV" localSheetId="2">#REF!</definedName>
    <definedName name="MonthNum_MV" localSheetId="3">#REF!</definedName>
    <definedName name="MonthNum_MV">#REF!</definedName>
    <definedName name="MonthNum_MV2" localSheetId="2">#REF!</definedName>
    <definedName name="MonthNum_MV2" localSheetId="3">#REF!</definedName>
    <definedName name="MonthNum_MV2">#REF!</definedName>
    <definedName name="MonthNum_MV3" localSheetId="2">#REF!</definedName>
    <definedName name="MonthNum_MV3" localSheetId="3">#REF!</definedName>
    <definedName name="MonthNum_MV3">#REF!</definedName>
    <definedName name="MonthNum_RL" localSheetId="2">#REF!</definedName>
    <definedName name="MonthNum_RL" localSheetId="3">#REF!</definedName>
    <definedName name="MonthNum_RL">#REF!</definedName>
    <definedName name="MonthTable" localSheetId="2">#REF!</definedName>
    <definedName name="MonthTable" localSheetId="3">#REF!</definedName>
    <definedName name="MonthTable">#REF!</definedName>
    <definedName name="MonthTable_MV" localSheetId="2">#REF!</definedName>
    <definedName name="MonthTable_MV" localSheetId="3">#REF!</definedName>
    <definedName name="MonthTable_MV">#REF!</definedName>
    <definedName name="MonthTable_MV2" localSheetId="2">#REF!</definedName>
    <definedName name="MonthTable_MV2" localSheetId="3">#REF!</definedName>
    <definedName name="MonthTable_MV2">#REF!</definedName>
    <definedName name="MonthTable_MV3" localSheetId="2">#REF!</definedName>
    <definedName name="MonthTable_MV3" localSheetId="3">#REF!</definedName>
    <definedName name="MonthTable_MV3">#REF!</definedName>
    <definedName name="MonthTable_RL" localSheetId="2">#REF!</definedName>
    <definedName name="MonthTable_RL" localSheetId="3">#REF!</definedName>
    <definedName name="MonthTable_RL">#REF!</definedName>
    <definedName name="N_DA">'[2]GH Feed'!$E$3:$AU$3</definedName>
    <definedName name="N_ml" localSheetId="2">#REF!</definedName>
    <definedName name="N_ml" localSheetId="3">#REF!</definedName>
    <definedName name="N_ml">#REF!</definedName>
    <definedName name="name">!#REF!</definedName>
    <definedName name="NLS" localSheetId="2">#REF!</definedName>
    <definedName name="NLS" localSheetId="3">#REF!</definedName>
    <definedName name="NLS">#REF!</definedName>
    <definedName name="NONEC" localSheetId="2">#REF!</definedName>
    <definedName name="NONEC" localSheetId="3">#REF!</definedName>
    <definedName name="NONEC">#REF!</definedName>
    <definedName name="NORTHSEA">#N/A</definedName>
    <definedName name="OldData" localSheetId="2">#REF!</definedName>
    <definedName name="OldData" localSheetId="3">#REF!</definedName>
    <definedName name="OldData">#REF!</definedName>
    <definedName name="OTHER">#N/A</definedName>
    <definedName name="OTHEREC" localSheetId="2">#REF!</definedName>
    <definedName name="OTHEREC" localSheetId="3">#REF!</definedName>
    <definedName name="OTHEREC">#REF!</definedName>
    <definedName name="phi_Combustible_renewables" localSheetId="2">[3]phi_heat!$C$17</definedName>
    <definedName name="phi_Combustible_renewables" localSheetId="3">[3]phi_heat!$C$17</definedName>
    <definedName name="phi_Combustible_renewables">[3]phi_heat!$C$17</definedName>
    <definedName name="phi_Electricity" localSheetId="2">[3]phi_heat!$C$28</definedName>
    <definedName name="phi_Electricity" localSheetId="3">[3]phi_heat!$C$28</definedName>
    <definedName name="phi_Electricity">[3]phi_heat!$C$28</definedName>
    <definedName name="phi_Feed" localSheetId="2">[3]phi_heat!$C$27</definedName>
    <definedName name="phi_Feed" localSheetId="3">[3]phi_heat!$C$27</definedName>
    <definedName name="phi_Feed">[3]phi_heat!$C$27</definedName>
    <definedName name="phi_Food" localSheetId="2">[3]phi_heat!$C$26</definedName>
    <definedName name="phi_Food" localSheetId="3">[3]phi_heat!$C$26</definedName>
    <definedName name="phi_Food">[3]phi_heat!$C$26</definedName>
    <definedName name="phi_HTH.600.C">[3]phi_heat!$C$10</definedName>
    <definedName name="phi_Hydro" localSheetId="2">[3]phi_heat!$C$19</definedName>
    <definedName name="phi_Hydro" localSheetId="3">[3]phi_heat!$C$19</definedName>
    <definedName name="phi_Hydro">[3]phi_heat!$C$19</definedName>
    <definedName name="phi_LTH.neg20.C">[3]phi_heat!$C$6</definedName>
    <definedName name="phi_MTH.100.C">[3]phi_heat!$C$8</definedName>
    <definedName name="phi_MTH.200.C" localSheetId="2">[3]phi_heat!$C$9</definedName>
    <definedName name="phi_MTH.200.C" localSheetId="3">[3]phi_heat!$C$9</definedName>
    <definedName name="phi_MTH.200.C">[3]phi_heat!$C$9</definedName>
    <definedName name="phi_Natural_gas" localSheetId="2">[3]phi_heat!$C$15</definedName>
    <definedName name="phi_Natural_gas" localSheetId="3">[3]phi_heat!$C$15</definedName>
    <definedName name="phi_Natural_gas">[3]phi_heat!$C$15</definedName>
    <definedName name="phi_Oil_and_oil_products" localSheetId="2">[3]phi_heat!$C$16</definedName>
    <definedName name="phi_Oil_and_oil_products" localSheetId="3">[3]phi_heat!$C$16</definedName>
    <definedName name="phi_Oil_and_oil_products">[3]phi_heat!$C$16</definedName>
    <definedName name="phi_Phytomass" localSheetId="2">[3]phi_heat!$C$29</definedName>
    <definedName name="phi_Phytomass" localSheetId="3">[3]phi_heat!$C$29</definedName>
    <definedName name="phi_Phytomass">[3]phi_heat!$C$29</definedName>
    <definedName name="PIE" localSheetId="2">#REF!</definedName>
    <definedName name="PIE" localSheetId="3">#REF!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 localSheetId="2">#REF!</definedName>
    <definedName name="_xlnm.Print_Area" localSheetId="3">#REF!</definedName>
    <definedName name="_xlnm.Print_Area">#REF!</definedName>
    <definedName name="Print_Area_MI">[1]TABLE1a!$A$1:$O$37</definedName>
    <definedName name="PU">!#REF!</definedName>
    <definedName name="PUBLISH_Print_Area" localSheetId="2">#REF!</definedName>
    <definedName name="PUBLISH_Print_Area" localSheetId="3">#REF!</definedName>
    <definedName name="PUBLISH_Print_Area">#REF!</definedName>
    <definedName name="PUBLISH1998_Print_Area" localSheetId="2">#REF!</definedName>
    <definedName name="PUBLISH1998_Print_Area" localSheetId="3">#REF!</definedName>
    <definedName name="PUBLISH1998_Print_Area">#REF!</definedName>
    <definedName name="qryNonEUBreakdown" localSheetId="2">#REF!</definedName>
    <definedName name="qryNonEUBreakdown" localSheetId="3">#REF!</definedName>
    <definedName name="qryNonEUBreakdown">#REF!</definedName>
    <definedName name="QUARTER" localSheetId="2">#REF!</definedName>
    <definedName name="QUARTER" localSheetId="3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 localSheetId="2">#REF!</definedName>
    <definedName name="S_food" localSheetId="3">#REF!</definedName>
    <definedName name="S_food">#REF!</definedName>
    <definedName name="S_food_2000" localSheetId="2">#REF!</definedName>
    <definedName name="S_food_2000" localSheetId="3">#REF!</definedName>
    <definedName name="S_food_2000">#REF!</definedName>
    <definedName name="S_food_S_food_2000" localSheetId="2">#REF!</definedName>
    <definedName name="S_food_S_food_2000" localSheetId="3">#REF!</definedName>
    <definedName name="S_food_S_food_2000">#REF!</definedName>
    <definedName name="solver_adj" localSheetId="5" hidden="1">ICCT_2020!#REF!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ICCT_2020!#REF!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18.409</definedName>
    <definedName name="solver_ver" localSheetId="5" hidden="1">3</definedName>
    <definedName name="SPAIN" localSheetId="2">#REF!</definedName>
    <definedName name="SPAIN" localSheetId="3">#REF!</definedName>
    <definedName name="SPAIN">#REF!</definedName>
    <definedName name="T_0_ref" localSheetId="2">'[3]Domestic refrigeration'!$B$10</definedName>
    <definedName name="T_0_ref" localSheetId="3">'[3]Domestic refrigeration'!$B$10</definedName>
    <definedName name="T_0_ref">'[3]Domestic refrigeration'!$B$10</definedName>
    <definedName name="T_ref" localSheetId="2">'[3]Domestic refrigeration'!$B$11</definedName>
    <definedName name="T_ref" localSheetId="3">'[3]Domestic refrigeration'!$B$11</definedName>
    <definedName name="T_ref">'[3]Domestic refrigeration'!$B$11</definedName>
    <definedName name="tab">[13]TABLE1a!$U$3:$U$3</definedName>
    <definedName name="TAB4ALL">#N/A</definedName>
    <definedName name="TAB4PV">#N/A</definedName>
    <definedName name="TAB4UT">#N/A</definedName>
    <definedName name="TAB5cQT">!#REF!</definedName>
    <definedName name="TableTitle" localSheetId="2">#REF!</definedName>
    <definedName name="TableTitle" localSheetId="3">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 localSheetId="2">#REF!</definedName>
    <definedName name="testing" localSheetId="3">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 localSheetId="2">#REF!</definedName>
    <definedName name="ValueTitle" localSheetId="3">#REF!</definedName>
    <definedName name="ValueTitle">#REF!</definedName>
    <definedName name="w" localSheetId="2">#REF!</definedName>
    <definedName name="w" localSheetId="3">#REF!</definedName>
    <definedName name="w">#REF!</definedName>
    <definedName name="w_feed">'[2]GH Feed'!$O$40</definedName>
    <definedName name="Year" localSheetId="2">#REF!</definedName>
    <definedName name="Year" localSheetId="3">#REF!</definedName>
    <definedName name="Year">#REF!</definedName>
    <definedName name="Year_Food" localSheetId="2">#REF!</definedName>
    <definedName name="Year_Food" localSheetId="3">#REF!</definedName>
    <definedName name="Year_Food">#REF!</definedName>
    <definedName name="Year_MV" localSheetId="2">#REF!</definedName>
    <definedName name="Year_MV" localSheetId="3">#REF!</definedName>
    <definedName name="Year_MV">#REF!</definedName>
    <definedName name="Year_MV2" localSheetId="2">#REF!</definedName>
    <definedName name="Year_MV2" localSheetId="3">#REF!</definedName>
    <definedName name="Year_MV2">#REF!</definedName>
    <definedName name="Year_MV3" localSheetId="2">#REF!</definedName>
    <definedName name="Year_MV3" localSheetId="3">#REF!</definedName>
    <definedName name="Year_MV3">#REF!</definedName>
    <definedName name="Year_RL" localSheetId="2">#REF!</definedName>
    <definedName name="Year_RL" localSheetId="3">#REF!</definedName>
    <definedName name="Year_RL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3" i="10" l="1"/>
  <c r="C18" i="10"/>
  <c r="V29" i="11"/>
  <c r="U29" i="11"/>
  <c r="T28" i="11"/>
  <c r="T27" i="11"/>
  <c r="E7" i="11"/>
  <c r="E6" i="11"/>
  <c r="T29" i="11" l="1"/>
  <c r="C19" i="10"/>
  <c r="C20" i="10"/>
  <c r="C21" i="10" l="1"/>
  <c r="C22" i="10" l="1"/>
  <c r="C23" i="10" l="1"/>
  <c r="A8" i="7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C4" i="4"/>
  <c r="BJ6" i="4" s="1"/>
  <c r="C24" i="10" l="1"/>
  <c r="AE6" i="4"/>
  <c r="Q6" i="4"/>
  <c r="J6" i="4"/>
  <c r="R6" i="4"/>
  <c r="Z6" i="4"/>
  <c r="AH6" i="4"/>
  <c r="AP6" i="4"/>
  <c r="AX6" i="4"/>
  <c r="BF6" i="4"/>
  <c r="G6" i="4"/>
  <c r="AM6" i="4"/>
  <c r="X6" i="4"/>
  <c r="BD6" i="4"/>
  <c r="AO6" i="4"/>
  <c r="AA6" i="4"/>
  <c r="BG6" i="4"/>
  <c r="AU6" i="4"/>
  <c r="S6" i="4"/>
  <c r="AY6" i="4"/>
  <c r="D6" i="4"/>
  <c r="L6" i="4"/>
  <c r="T6" i="4"/>
  <c r="AB6" i="4"/>
  <c r="AJ6" i="4"/>
  <c r="AR6" i="4"/>
  <c r="AZ6" i="4"/>
  <c r="BH6" i="4"/>
  <c r="W6" i="4"/>
  <c r="H6" i="4"/>
  <c r="AF6" i="4"/>
  <c r="AV6" i="4"/>
  <c r="I6" i="4"/>
  <c r="AG6" i="4"/>
  <c r="BE6" i="4"/>
  <c r="K6" i="4"/>
  <c r="AQ6" i="4"/>
  <c r="E6" i="4"/>
  <c r="M6" i="4"/>
  <c r="U6" i="4"/>
  <c r="AC6" i="4"/>
  <c r="AK6" i="4"/>
  <c r="AS6" i="4"/>
  <c r="BA6" i="4"/>
  <c r="BI6" i="4"/>
  <c r="O6" i="4"/>
  <c r="BC6" i="4"/>
  <c r="P6" i="4"/>
  <c r="AN6" i="4"/>
  <c r="Y6" i="4"/>
  <c r="AW6" i="4"/>
  <c r="C6" i="4"/>
  <c r="AI6" i="4"/>
  <c r="F6" i="4"/>
  <c r="N6" i="4"/>
  <c r="V6" i="4"/>
  <c r="AD6" i="4"/>
  <c r="AL6" i="4"/>
  <c r="AT6" i="4"/>
  <c r="BB6" i="4"/>
  <c r="C25" i="10" l="1"/>
  <c r="C26" i="10" l="1"/>
  <c r="C27" i="10" l="1"/>
  <c r="C28" i="10" l="1"/>
  <c r="C29" i="10" l="1"/>
  <c r="C30" i="10" l="1"/>
  <c r="C31" i="10" l="1"/>
  <c r="C32" i="10" l="1"/>
  <c r="C33" i="10" l="1"/>
  <c r="C34" i="10" l="1"/>
  <c r="C35" i="10" l="1"/>
  <c r="C36" i="10" l="1"/>
  <c r="C37" i="10" l="1"/>
  <c r="C38" i="10" l="1"/>
  <c r="C39" i="10" l="1"/>
  <c r="C40" i="10" l="1"/>
  <c r="C41" i="10" l="1"/>
  <c r="C42" i="10" l="1"/>
  <c r="C43" i="10" l="1"/>
  <c r="C44" i="10" l="1"/>
  <c r="C45" i="10" l="1"/>
  <c r="C46" i="10" l="1"/>
  <c r="C47" i="10" l="1"/>
  <c r="C48" i="10" l="1"/>
  <c r="C49" i="10" l="1"/>
  <c r="C50" i="10" l="1"/>
  <c r="C51" i="10" l="1"/>
  <c r="C52" i="10" l="1"/>
  <c r="C53" i="10" l="1"/>
  <c r="C54" i="10" l="1"/>
  <c r="C55" i="10" l="1"/>
  <c r="C56" i="10" l="1"/>
  <c r="C57" i="10" l="1"/>
  <c r="C58" i="10" l="1"/>
  <c r="C59" i="10" l="1"/>
  <c r="C60" i="10" l="1"/>
  <c r="C61" i="10" l="1"/>
  <c r="C62" i="10" l="1"/>
  <c r="C15" i="10" l="1"/>
  <c r="C7" i="10"/>
  <c r="C11" i="10"/>
  <c r="C4" i="10"/>
  <c r="C5" i="10"/>
  <c r="C14" i="10"/>
  <c r="C8" i="10"/>
  <c r="C17" i="10"/>
  <c r="C3" i="10"/>
  <c r="C6" i="10"/>
  <c r="C12" i="10"/>
  <c r="C9" i="10"/>
  <c r="C10" i="10"/>
  <c r="C13" i="10"/>
  <c r="C16" i="10"/>
  <c r="H2" i="5" l="1" a="1"/>
  <c r="H2" i="5" l="1"/>
  <c r="H3" i="5" s="1"/>
  <c r="BA2" i="5"/>
  <c r="BA3" i="5" s="1"/>
  <c r="AD2" i="5"/>
  <c r="AD3" i="5" s="1"/>
  <c r="AC2" i="5"/>
  <c r="AC3" i="5" s="1"/>
  <c r="L2" i="5"/>
  <c r="L3" i="5" s="1"/>
  <c r="BF2" i="5"/>
  <c r="BF3" i="5" s="1"/>
  <c r="BE2" i="5"/>
  <c r="BE3" i="5" s="1"/>
  <c r="BD2" i="5"/>
  <c r="BD3" i="5" s="1"/>
  <c r="BI2" i="5"/>
  <c r="BI3" i="5" s="1"/>
  <c r="AS2" i="5"/>
  <c r="AS3" i="5" s="1"/>
  <c r="BL2" i="5"/>
  <c r="BL3" i="5" s="1"/>
  <c r="AK2" i="5"/>
  <c r="AK3" i="5" s="1"/>
  <c r="BK2" i="5"/>
  <c r="BK3" i="5" s="1"/>
  <c r="M2" i="5"/>
  <c r="M3" i="5" s="1"/>
  <c r="BG2" i="5"/>
  <c r="BG3" i="5" s="1"/>
  <c r="AX2" i="5"/>
  <c r="AX3" i="5" s="1"/>
  <c r="AW2" i="5"/>
  <c r="AW3" i="5" s="1"/>
  <c r="AV2" i="5"/>
  <c r="AV3" i="5" s="1"/>
  <c r="Z2" i="5"/>
  <c r="Z3" i="5" s="1"/>
  <c r="BB2" i="5"/>
  <c r="BB3" i="5" s="1"/>
  <c r="AA2" i="5"/>
  <c r="AA3" i="5" s="1"/>
  <c r="Q2" i="5"/>
  <c r="Q3" i="5" s="1"/>
  <c r="AL2" i="5"/>
  <c r="AL3" i="5" s="1"/>
  <c r="K2" i="5"/>
  <c r="K3" i="5" s="1"/>
  <c r="N2" i="5"/>
  <c r="N3" i="5" s="1"/>
  <c r="BN2" i="5"/>
  <c r="BN3" i="5" s="1"/>
  <c r="BC2" i="5"/>
  <c r="BC3" i="5" s="1"/>
  <c r="U2" i="5"/>
  <c r="U3" i="5" s="1"/>
  <c r="W2" i="5"/>
  <c r="W3" i="5" s="1"/>
  <c r="BP2" i="5"/>
  <c r="BP3" i="5" s="1"/>
  <c r="AY2" i="5"/>
  <c r="AY3" i="5" s="1"/>
  <c r="AP2" i="5"/>
  <c r="AP3" i="5" s="1"/>
  <c r="AO2" i="5"/>
  <c r="AO3" i="5" s="1"/>
  <c r="AN2" i="5"/>
  <c r="AN3" i="5" s="1"/>
  <c r="V2" i="5"/>
  <c r="V3" i="5" s="1"/>
  <c r="AB2" i="5"/>
  <c r="AB3" i="5" s="1"/>
  <c r="T2" i="5"/>
  <c r="T3" i="5" s="1"/>
  <c r="AM2" i="5"/>
  <c r="AM3" i="5" s="1"/>
  <c r="BH2" i="5"/>
  <c r="BH3" i="5" s="1"/>
  <c r="BJ2" i="5"/>
  <c r="BJ3" i="5" s="1"/>
  <c r="AZ2" i="5"/>
  <c r="AZ3" i="5" s="1"/>
  <c r="AQ2" i="5"/>
  <c r="AQ3" i="5" s="1"/>
  <c r="AH2" i="5"/>
  <c r="AH3" i="5" s="1"/>
  <c r="AG2" i="5"/>
  <c r="AG3" i="5" s="1"/>
  <c r="AF2" i="5"/>
  <c r="AF3" i="5" s="1"/>
  <c r="O2" i="5"/>
  <c r="O3" i="5" s="1"/>
  <c r="BO2" i="5"/>
  <c r="BO3" i="5" s="1"/>
  <c r="AT2" i="5"/>
  <c r="AT3" i="5" s="1"/>
  <c r="AR2" i="5"/>
  <c r="AR3" i="5" s="1"/>
  <c r="AI2" i="5"/>
  <c r="AI3" i="5" s="1"/>
  <c r="Y2" i="5"/>
  <c r="Y3" i="5" s="1"/>
  <c r="X2" i="5"/>
  <c r="X3" i="5" s="1"/>
  <c r="S2" i="5"/>
  <c r="S3" i="5" s="1"/>
  <c r="AJ2" i="5"/>
  <c r="AJ3" i="5" s="1"/>
  <c r="R2" i="5"/>
  <c r="R3" i="5" s="1"/>
  <c r="P2" i="5"/>
  <c r="P3" i="5" s="1"/>
  <c r="AE2" i="5"/>
  <c r="AE3" i="5" s="1"/>
  <c r="J2" i="5"/>
  <c r="J3" i="5" s="1"/>
  <c r="I2" i="5"/>
  <c r="I3" i="5" s="1"/>
  <c r="AU2" i="5"/>
  <c r="AU3" i="5" s="1"/>
  <c r="BM2" i="5"/>
  <c r="BM3" i="5" s="1"/>
</calcChain>
</file>

<file path=xl/sharedStrings.xml><?xml version="1.0" encoding="utf-8"?>
<sst xmlns="http://schemas.openxmlformats.org/spreadsheetml/2006/main" count="143" uniqueCount="71">
  <si>
    <t>World</t>
  </si>
  <si>
    <t>Year</t>
  </si>
  <si>
    <t>Efficiency [-]</t>
  </si>
  <si>
    <t>Source/Method</t>
  </si>
  <si>
    <t>Linear extrapolation</t>
  </si>
  <si>
    <t>Epstein (2014)</t>
  </si>
  <si>
    <t>Epstein (2014) - Aeropropulsion for Commercial Aviation in the Twenty-First Century and Research Directions Needed</t>
  </si>
  <si>
    <t>https://arc.aiaa.org/doi/pdf/10.2514/1.J052713</t>
  </si>
  <si>
    <t>Country</t>
  </si>
  <si>
    <t>Metric</t>
  </si>
  <si>
    <t>Units</t>
  </si>
  <si>
    <t>block fuel intensity</t>
  </si>
  <si>
    <t>g/tonne-km</t>
  </si>
  <si>
    <t>specific energy</t>
  </si>
  <si>
    <t>j/g</t>
  </si>
  <si>
    <t>J/tonne-km</t>
  </si>
  <si>
    <t>Energy.type</t>
  </si>
  <si>
    <t>Last.stage</t>
  </si>
  <si>
    <t>Method</t>
  </si>
  <si>
    <t>Machine</t>
  </si>
  <si>
    <t>Eu.product</t>
  </si>
  <si>
    <t>Quantity</t>
  </si>
  <si>
    <t>Data from the ICCT</t>
  </si>
  <si>
    <t>Report: https://theicct.org/publications/fuel-burn-new-comm-aircraft-1960-2019-sept2020</t>
  </si>
  <si>
    <t>block fuel intensity (g/tonne-km)</t>
  </si>
  <si>
    <t>block fuel intensity normalized (1970=100)</t>
  </si>
  <si>
    <t>annual improvement</t>
  </si>
  <si>
    <t>metric value margin to ICAO standard</t>
  </si>
  <si>
    <t>metric value normalized (1970=100)</t>
  </si>
  <si>
    <t>Annual improvement rate by decade</t>
  </si>
  <si>
    <t>1960s</t>
  </si>
  <si>
    <t>1970s</t>
  </si>
  <si>
    <t>1980s</t>
  </si>
  <si>
    <t>1990s</t>
  </si>
  <si>
    <t>2000s</t>
  </si>
  <si>
    <t>2010s</t>
  </si>
  <si>
    <t>1968 to 2019</t>
  </si>
  <si>
    <t>metric value</t>
  </si>
  <si>
    <t>BP (2011) - Air BP Handbook of products</t>
  </si>
  <si>
    <t>https://web.archive.org/web/20110608075828if_/http://www.bp.com/liveassets/bp_internet/aviation/air_bp/STAGING/local_assets/downloads_pdfs/a/air_bp_products_handbook_04004_1.pdf</t>
  </si>
  <si>
    <t>Specific energy</t>
  </si>
  <si>
    <t>MJ/kg</t>
  </si>
  <si>
    <t>J/kg</t>
  </si>
  <si>
    <t>J/g</t>
  </si>
  <si>
    <t>E</t>
  </si>
  <si>
    <t>Final</t>
  </si>
  <si>
    <t>PCM</t>
  </si>
  <si>
    <t>International aircraft</t>
  </si>
  <si>
    <t>eta.fu</t>
  </si>
  <si>
    <t>@article{epstein2014aeropropulsion,</t>
  </si>
  <si>
    <t xml:space="preserve">  title={Aeropropulsion for commercial aviation in the twenty-first century and research directions needed},</t>
  </si>
  <si>
    <t xml:space="preserve">  author={Epstein, Alan H},</t>
  </si>
  <si>
    <t xml:space="preserve">  journal={AIAA journal},</t>
  </si>
  <si>
    <t xml:space="preserve">  volume={52},</t>
  </si>
  <si>
    <t xml:space="preserve">  number={5},</t>
  </si>
  <si>
    <t xml:space="preserve">  pages={901--911},</t>
  </si>
  <si>
    <t xml:space="preserve">  year={2014},</t>
  </si>
  <si>
    <t xml:space="preserve">  publisher={American Institute of Aeronautics and Astronautics},</t>
  </si>
  <si>
    <t xml:space="preserve">  doi={https://doi.org/10.2514/1.J052713}</t>
  </si>
  <si>
    <t>}</t>
  </si>
  <si>
    <t>Linear interpolation</t>
  </si>
  <si>
    <t xml:space="preserve">Figure 14 - Trend line data points </t>
  </si>
  <si>
    <t>Thermal Efficiency [-]</t>
  </si>
  <si>
    <t>Propulsive Efficiency [-]</t>
  </si>
  <si>
    <t>Total Efficiency [-]</t>
  </si>
  <si>
    <t>Thermal efficiency</t>
  </si>
  <si>
    <t>propulsive efficiency</t>
  </si>
  <si>
    <t>total efficiency</t>
  </si>
  <si>
    <t>WABK</t>
  </si>
  <si>
    <t>WRLD</t>
  </si>
  <si>
    <t>AirP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</si>
</sst>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0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/>
    <xf numFmtId="0" fontId="9" fillId="0" borderId="0"/>
    <xf numFmtId="9" fontId="5" fillId="0" borderId="0" applyFont="0" applyFill="0" applyBorder="0" applyAlignment="0" applyProtection="0"/>
    <xf numFmtId="0" fontId="5" fillId="0" borderId="0"/>
    <xf numFmtId="9" fontId="11" fillId="0" borderId="0" applyFont="0" applyFill="0" applyBorder="0" applyAlignment="0" applyProtection="0"/>
    <xf numFmtId="0" fontId="2" fillId="0" borderId="0"/>
    <xf numFmtId="0" fontId="5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2"/>
    <xf numFmtId="0" fontId="6" fillId="0" borderId="0" xfId="3"/>
    <xf numFmtId="0" fontId="7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10" fillId="0" borderId="1" xfId="4" applyFont="1" applyBorder="1" applyAlignment="1">
      <alignment horizontal="center"/>
    </xf>
    <xf numFmtId="10" fontId="5" fillId="0" borderId="0" xfId="2" applyNumberFormat="1" applyAlignment="1">
      <alignment horizontal="center"/>
    </xf>
    <xf numFmtId="0" fontId="7" fillId="0" borderId="0" xfId="2" applyFont="1"/>
    <xf numFmtId="164" fontId="0" fillId="0" borderId="0" xfId="5" applyNumberFormat="1" applyFont="1" applyFill="1"/>
    <xf numFmtId="10" fontId="5" fillId="0" borderId="0" xfId="2" applyNumberFormat="1"/>
    <xf numFmtId="0" fontId="5" fillId="0" borderId="0" xfId="2" applyAlignment="1">
      <alignment horizontal="right"/>
    </xf>
    <xf numFmtId="164" fontId="0" fillId="0" borderId="0" xfId="5" applyNumberFormat="1" applyFont="1" applyFill="1" applyAlignment="1">
      <alignment horizontal="center"/>
    </xf>
    <xf numFmtId="9" fontId="0" fillId="0" borderId="0" xfId="5" applyFont="1"/>
    <xf numFmtId="0" fontId="7" fillId="5" borderId="0" xfId="2" applyFont="1" applyFill="1"/>
    <xf numFmtId="0" fontId="5" fillId="5" borderId="0" xfId="2" applyFill="1" applyAlignment="1">
      <alignment horizontal="center"/>
    </xf>
    <xf numFmtId="0" fontId="5" fillId="5" borderId="0" xfId="2" applyFill="1" applyAlignment="1">
      <alignment horizontal="right"/>
    </xf>
    <xf numFmtId="164" fontId="0" fillId="5" borderId="0" xfId="5" applyNumberFormat="1" applyFont="1" applyFill="1" applyAlignment="1">
      <alignment horizontal="center"/>
    </xf>
    <xf numFmtId="0" fontId="0" fillId="6" borderId="0" xfId="0" applyFill="1"/>
    <xf numFmtId="0" fontId="2" fillId="0" borderId="0" xfId="8" applyAlignment="1">
      <alignment horizontal="center"/>
    </xf>
    <xf numFmtId="0" fontId="3" fillId="2" borderId="0" xfId="8" applyFont="1" applyFill="1" applyAlignment="1">
      <alignment horizontal="left"/>
    </xf>
    <xf numFmtId="0" fontId="2" fillId="2" borderId="0" xfId="8" applyFill="1" applyAlignment="1">
      <alignment horizontal="center"/>
    </xf>
    <xf numFmtId="0" fontId="3" fillId="0" borderId="1" xfId="8" applyFont="1" applyBorder="1" applyAlignment="1">
      <alignment horizontal="center"/>
    </xf>
    <xf numFmtId="10" fontId="4" fillId="0" borderId="0" xfId="8" applyNumberFormat="1" applyFont="1" applyAlignment="1">
      <alignment horizontal="center"/>
    </xf>
    <xf numFmtId="0" fontId="4" fillId="0" borderId="0" xfId="8" applyFont="1" applyAlignment="1">
      <alignment horizontal="center"/>
    </xf>
    <xf numFmtId="10" fontId="12" fillId="0" borderId="0" xfId="8" applyNumberFormat="1" applyFont="1" applyAlignment="1">
      <alignment horizontal="center"/>
    </xf>
    <xf numFmtId="0" fontId="5" fillId="0" borderId="0" xfId="9"/>
    <xf numFmtId="0" fontId="6" fillId="0" borderId="0" xfId="10"/>
    <xf numFmtId="0" fontId="7" fillId="4" borderId="0" xfId="9" applyFont="1" applyFill="1"/>
    <xf numFmtId="0" fontId="5" fillId="4" borderId="0" xfId="9" applyFill="1"/>
    <xf numFmtId="0" fontId="7" fillId="0" borderId="0" xfId="9" applyFont="1" applyAlignment="1">
      <alignment horizontal="center"/>
    </xf>
    <xf numFmtId="0" fontId="5" fillId="0" borderId="0" xfId="9" applyAlignment="1">
      <alignment horizontal="center"/>
    </xf>
    <xf numFmtId="10" fontId="5" fillId="0" borderId="0" xfId="9" applyNumberFormat="1" applyAlignment="1">
      <alignment horizontal="center"/>
    </xf>
    <xf numFmtId="0" fontId="8" fillId="0" borderId="0" xfId="9" applyFont="1" applyAlignment="1">
      <alignment vertical="center"/>
    </xf>
    <xf numFmtId="0" fontId="5" fillId="0" borderId="0" xfId="9" applyAlignment="1">
      <alignment horizontal="right"/>
    </xf>
    <xf numFmtId="2" fontId="5" fillId="3" borderId="0" xfId="9" applyNumberFormat="1" applyFill="1"/>
    <xf numFmtId="0" fontId="5" fillId="3" borderId="0" xfId="9" applyFill="1"/>
    <xf numFmtId="0" fontId="7" fillId="0" borderId="0" xfId="9" applyFont="1" applyAlignment="1">
      <alignment horizontal="right"/>
    </xf>
    <xf numFmtId="9" fontId="7" fillId="3" borderId="0" xfId="7" applyFont="1" applyFill="1"/>
    <xf numFmtId="0" fontId="1" fillId="0" borderId="0" xfId="2" applyFont="1" applyAlignment="1">
      <alignment horizontal="center"/>
    </xf>
    <xf numFmtId="0" fontId="13" fillId="6" borderId="0" xfId="0" applyFont="1" applyFill="1"/>
  </cellXfs>
  <cellStyles count="11">
    <cellStyle name="Hyperlink" xfId="3" builtinId="8"/>
    <cellStyle name="Hyperlink 3" xfId="10" xr:uid="{00000000-0005-0000-0000-000001000000}"/>
    <cellStyle name="Normal" xfId="0" builtinId="0"/>
    <cellStyle name="Normal 2" xfId="2" xr:uid="{00000000-0005-0000-0000-000003000000}"/>
    <cellStyle name="Normal 2 2" xfId="1" xr:uid="{00000000-0005-0000-0000-000004000000}"/>
    <cellStyle name="Normal 2 2 2" xfId="9" xr:uid="{00000000-0005-0000-0000-000005000000}"/>
    <cellStyle name="Normal 2 2 3" xfId="4" xr:uid="{00000000-0005-0000-0000-000006000000}"/>
    <cellStyle name="Normal 2 3" xfId="8" xr:uid="{00000000-0005-0000-0000-000007000000}"/>
    <cellStyle name="Normal 8" xfId="6" xr:uid="{00000000-0005-0000-0000-000008000000}"/>
    <cellStyle name="Percent" xfId="7" builtinId="5"/>
    <cellStyle name="Percent 2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2</xdr:row>
      <xdr:rowOff>1</xdr:rowOff>
    </xdr:from>
    <xdr:to>
      <xdr:col>18</xdr:col>
      <xdr:colOff>277146</xdr:colOff>
      <xdr:row>22</xdr:row>
      <xdr:rowOff>116417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381001"/>
          <a:ext cx="5754021" cy="3926416"/>
        </a:xfrm>
        <a:prstGeom prst="rect">
          <a:avLst/>
        </a:prstGeom>
      </xdr:spPr>
    </xdr:pic>
    <xdr:clientData/>
  </xdr:twoCellAnchor>
  <xdr:twoCellAnchor editAs="oneCell">
    <xdr:from>
      <xdr:col>18</xdr:col>
      <xdr:colOff>391584</xdr:colOff>
      <xdr:row>0</xdr:row>
      <xdr:rowOff>105833</xdr:rowOff>
    </xdr:from>
    <xdr:to>
      <xdr:col>28</xdr:col>
      <xdr:colOff>386589</xdr:colOff>
      <xdr:row>21</xdr:row>
      <xdr:rowOff>162476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83759" y="105833"/>
          <a:ext cx="6091005" cy="4057143"/>
        </a:xfrm>
        <a:prstGeom prst="rect">
          <a:avLst/>
        </a:prstGeom>
      </xdr:spPr>
    </xdr:pic>
    <xdr:clientData/>
  </xdr:twoCellAnchor>
  <xdr:twoCellAnchor>
    <xdr:from>
      <xdr:col>19</xdr:col>
      <xdr:colOff>391583</xdr:colOff>
      <xdr:row>4</xdr:row>
      <xdr:rowOff>95252</xdr:rowOff>
    </xdr:from>
    <xdr:to>
      <xdr:col>26</xdr:col>
      <xdr:colOff>412750</xdr:colOff>
      <xdr:row>4</xdr:row>
      <xdr:rowOff>105833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flipV="1">
          <a:off x="14593358" y="857252"/>
          <a:ext cx="4288367" cy="10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26</xdr:row>
      <xdr:rowOff>0</xdr:rowOff>
    </xdr:from>
    <xdr:to>
      <xdr:col>16</xdr:col>
      <xdr:colOff>303167</xdr:colOff>
      <xdr:row>31</xdr:row>
      <xdr:rowOff>171310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5" y="4953000"/>
          <a:ext cx="4570367" cy="1123810"/>
        </a:xfrm>
        <a:prstGeom prst="rect">
          <a:avLst/>
        </a:prstGeom>
      </xdr:spPr>
    </xdr:pic>
    <xdr:clientData/>
  </xdr:twoCellAnchor>
  <xdr:twoCellAnchor>
    <xdr:from>
      <xdr:col>20</xdr:col>
      <xdr:colOff>391583</xdr:colOff>
      <xdr:row>2</xdr:row>
      <xdr:rowOff>52919</xdr:rowOff>
    </xdr:from>
    <xdr:to>
      <xdr:col>20</xdr:col>
      <xdr:colOff>412750</xdr:colOff>
      <xdr:row>19</xdr:row>
      <xdr:rowOff>10583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H="1" flipV="1">
          <a:off x="15202958" y="433919"/>
          <a:ext cx="21167" cy="3196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459316</xdr:colOff>
      <xdr:row>1</xdr:row>
      <xdr:rowOff>184153</xdr:rowOff>
    </xdr:from>
    <xdr:to>
      <xdr:col>25</xdr:col>
      <xdr:colOff>480483</xdr:colOff>
      <xdr:row>18</xdr:row>
      <xdr:rowOff>141817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H="1" flipV="1">
          <a:off x="18318691" y="374653"/>
          <a:ext cx="21167" cy="3196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416983</xdr:colOff>
      <xdr:row>8</xdr:row>
      <xdr:rowOff>21167</xdr:rowOff>
    </xdr:from>
    <xdr:to>
      <xdr:col>21</xdr:col>
      <xdr:colOff>264584</xdr:colOff>
      <xdr:row>8</xdr:row>
      <xdr:rowOff>25401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V="1">
          <a:off x="14618758" y="1545167"/>
          <a:ext cx="1066801" cy="4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9</xdr:row>
      <xdr:rowOff>88900</xdr:rowOff>
    </xdr:from>
    <xdr:to>
      <xdr:col>21</xdr:col>
      <xdr:colOff>247651</xdr:colOff>
      <xdr:row>9</xdr:row>
      <xdr:rowOff>93134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V="1">
          <a:off x="14601825" y="1803400"/>
          <a:ext cx="1066801" cy="4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416983</xdr:colOff>
      <xdr:row>7</xdr:row>
      <xdr:rowOff>99485</xdr:rowOff>
    </xdr:from>
    <xdr:to>
      <xdr:col>26</xdr:col>
      <xdr:colOff>438150</xdr:colOff>
      <xdr:row>7</xdr:row>
      <xdr:rowOff>110066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V="1">
          <a:off x="14618758" y="1432985"/>
          <a:ext cx="4288367" cy="10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</xdr:colOff>
      <xdr:row>3</xdr:row>
      <xdr:rowOff>19050</xdr:rowOff>
    </xdr:from>
    <xdr:to>
      <xdr:col>11</xdr:col>
      <xdr:colOff>178650</xdr:colOff>
      <xdr:row>30</xdr:row>
      <xdr:rowOff>149398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333B83-2173-48F9-83CE-73360FC2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6530" y="590550"/>
          <a:ext cx="4605870" cy="52738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jerdonek/AppData/Local/Microsoft/Windows/Temporary%20Internet%20Files/Content.IE5/BNI1LR3S/ATA%20Reporting/Monthly%20Cargo%20Traffic%20Report/Monthly%20Cargo%20Traffic%20Repor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Users/ljerdonek/AppData/Local/Microsoft/Windows/Temporary%20Internet%20Files/Content.IE5/BNI1LR3S/ATA%20Reporting/Monthly%20Cargo%20Traffic%20Report/Monthly%20Cargo%20Traffic%20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jerdonek/AppData/Local/Microsoft/Windows/Temporary%20Internet%20Files/Content.IE5/BNI1LR3S/ATA%20Reporting/Monthly%20Discount%20&amp;%20Yield/BizFare/MPR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Users/ljerdonek/AppData/Local/Microsoft/Windows/Temporary%20Internet%20Files/Content.IE5/BNI1LR3S/ATA%20Reporting/Monthly%20Discount%20&amp;%20Yield/BizFare/MPR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D10">
            <v>0.36986156609954557</v>
          </cell>
        </row>
      </sheetData>
      <sheetData sheetId="21"/>
      <sheetData sheetId="22"/>
      <sheetData sheetId="23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</sheetData>
      <sheetData sheetId="1">
        <row r="5">
          <cell r="B5">
            <v>0.14000000000000001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rc.aiaa.org/doi/pdf/10.2514/1.J05271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eb.archive.org/web/20110608075828if_/http:/www.bp.com/liveassets/bp_internet/aviation/air_bp/STAGING/local_assets/downloads_pdfs/a/air_bp_products_handbook_04004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J7" sqref="J7"/>
    </sheetView>
  </sheetViews>
  <sheetFormatPr defaultColWidth="9.140625" defaultRowHeight="12.75"/>
  <cols>
    <col min="1" max="16384" width="9.140625" style="17"/>
  </cols>
  <sheetData>
    <row r="1" spans="1:1">
      <c r="A1" s="39" t="s">
        <v>49</v>
      </c>
    </row>
    <row r="2" spans="1:1">
      <c r="A2" s="39" t="s">
        <v>50</v>
      </c>
    </row>
    <row r="3" spans="1:1">
      <c r="A3" s="39" t="s">
        <v>51</v>
      </c>
    </row>
    <row r="4" spans="1:1">
      <c r="A4" s="39" t="s">
        <v>52</v>
      </c>
    </row>
    <row r="5" spans="1:1">
      <c r="A5" s="39" t="s">
        <v>53</v>
      </c>
    </row>
    <row r="6" spans="1:1">
      <c r="A6" s="39" t="s">
        <v>54</v>
      </c>
    </row>
    <row r="7" spans="1:1">
      <c r="A7" s="39" t="s">
        <v>55</v>
      </c>
    </row>
    <row r="8" spans="1:1">
      <c r="A8" s="39" t="s">
        <v>56</v>
      </c>
    </row>
    <row r="9" spans="1:1">
      <c r="A9" s="39" t="s">
        <v>57</v>
      </c>
    </row>
    <row r="10" spans="1:1">
      <c r="A10" s="39" t="s">
        <v>58</v>
      </c>
    </row>
    <row r="11" spans="1:1">
      <c r="A11" s="3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zoomScale="80" zoomScaleNormal="80" workbookViewId="0">
      <selection activeCell="E6" sqref="E6"/>
    </sheetView>
  </sheetViews>
  <sheetFormatPr defaultColWidth="9.140625" defaultRowHeight="15"/>
  <cols>
    <col min="1" max="1" width="9.140625" style="4"/>
    <col min="2" max="2" width="11.7109375" style="4" bestFit="1" customWidth="1"/>
    <col min="3" max="3" width="10.140625" style="4" bestFit="1" customWidth="1"/>
    <col min="4" max="4" width="8.140625" style="4" bestFit="1" customWidth="1"/>
    <col min="5" max="5" width="26.42578125" style="4" bestFit="1" customWidth="1"/>
    <col min="6" max="6" width="12.5703125" style="4" customWidth="1"/>
    <col min="7" max="7" width="11.42578125" style="4" customWidth="1"/>
    <col min="8" max="16384" width="9.140625" style="4"/>
  </cols>
  <sheetData>
    <row r="1" spans="1:68" s="5" customFormat="1">
      <c r="A1" s="5" t="s">
        <v>8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>
        <v>1960</v>
      </c>
      <c r="I1" s="5">
        <v>1961</v>
      </c>
      <c r="J1" s="5">
        <v>1962</v>
      </c>
      <c r="K1" s="5">
        <v>1963</v>
      </c>
      <c r="L1" s="5">
        <v>1964</v>
      </c>
      <c r="M1" s="5">
        <v>1965</v>
      </c>
      <c r="N1" s="5">
        <v>1966</v>
      </c>
      <c r="O1" s="5">
        <v>1967</v>
      </c>
      <c r="P1" s="5">
        <v>1968</v>
      </c>
      <c r="Q1" s="5">
        <v>1969</v>
      </c>
      <c r="R1" s="5">
        <v>1970</v>
      </c>
      <c r="S1" s="5">
        <v>1971</v>
      </c>
      <c r="T1" s="5">
        <v>1972</v>
      </c>
      <c r="U1" s="5">
        <v>1973</v>
      </c>
      <c r="V1" s="5">
        <v>1974</v>
      </c>
      <c r="W1" s="5">
        <v>1975</v>
      </c>
      <c r="X1" s="5">
        <v>1976</v>
      </c>
      <c r="Y1" s="5">
        <v>1977</v>
      </c>
      <c r="Z1" s="5">
        <v>1978</v>
      </c>
      <c r="AA1" s="5">
        <v>1979</v>
      </c>
      <c r="AB1" s="5">
        <v>1980</v>
      </c>
      <c r="AC1" s="5">
        <v>1981</v>
      </c>
      <c r="AD1" s="5">
        <v>1982</v>
      </c>
      <c r="AE1" s="5">
        <v>1983</v>
      </c>
      <c r="AF1" s="5">
        <v>1984</v>
      </c>
      <c r="AG1" s="5">
        <v>1985</v>
      </c>
      <c r="AH1" s="5">
        <v>1986</v>
      </c>
      <c r="AI1" s="5">
        <v>1987</v>
      </c>
      <c r="AJ1" s="5">
        <v>1988</v>
      </c>
      <c r="AK1" s="5">
        <v>1989</v>
      </c>
      <c r="AL1" s="5">
        <v>1990</v>
      </c>
      <c r="AM1" s="5">
        <v>1991</v>
      </c>
      <c r="AN1" s="5">
        <v>1992</v>
      </c>
      <c r="AO1" s="5">
        <v>1993</v>
      </c>
      <c r="AP1" s="5">
        <v>1994</v>
      </c>
      <c r="AQ1" s="5">
        <v>1995</v>
      </c>
      <c r="AR1" s="5">
        <v>1996</v>
      </c>
      <c r="AS1" s="5">
        <v>1997</v>
      </c>
      <c r="AT1" s="5">
        <v>1998</v>
      </c>
      <c r="AU1" s="5">
        <v>1999</v>
      </c>
      <c r="AV1" s="5">
        <v>2000</v>
      </c>
      <c r="AW1" s="5">
        <v>2001</v>
      </c>
      <c r="AX1" s="5">
        <v>2002</v>
      </c>
      <c r="AY1" s="5">
        <v>2003</v>
      </c>
      <c r="AZ1" s="5">
        <v>2004</v>
      </c>
      <c r="BA1" s="5">
        <v>2005</v>
      </c>
      <c r="BB1" s="5">
        <v>2006</v>
      </c>
      <c r="BC1" s="5">
        <v>2007</v>
      </c>
      <c r="BD1" s="5">
        <v>2008</v>
      </c>
      <c r="BE1" s="5">
        <v>2009</v>
      </c>
      <c r="BF1" s="5">
        <v>2010</v>
      </c>
      <c r="BG1" s="5">
        <v>2011</v>
      </c>
      <c r="BH1" s="5">
        <v>2012</v>
      </c>
      <c r="BI1" s="5">
        <v>2013</v>
      </c>
      <c r="BJ1" s="5">
        <v>2014</v>
      </c>
      <c r="BK1" s="5">
        <v>2015</v>
      </c>
      <c r="BL1" s="5">
        <v>2016</v>
      </c>
      <c r="BM1" s="5">
        <v>2017</v>
      </c>
      <c r="BN1" s="5">
        <v>2018</v>
      </c>
      <c r="BO1" s="5">
        <v>2019</v>
      </c>
      <c r="BP1" s="5">
        <v>2020</v>
      </c>
    </row>
    <row r="2" spans="1:68">
      <c r="A2" s="4" t="s">
        <v>68</v>
      </c>
      <c r="B2" s="4" t="s">
        <v>44</v>
      </c>
      <c r="C2" s="4" t="s">
        <v>45</v>
      </c>
      <c r="D2" s="4" t="s">
        <v>46</v>
      </c>
      <c r="E2" s="4" t="s">
        <v>47</v>
      </c>
      <c r="F2" s="38" t="s">
        <v>70</v>
      </c>
      <c r="G2" s="4" t="s">
        <v>48</v>
      </c>
      <c r="H2" s="6">
        <f t="array" ref="H2:BP2">TRANSPOSE(Calcs!C3:C63)</f>
        <v>0.18600000000000083</v>
      </c>
      <c r="I2" s="6">
        <v>0.18950000000000067</v>
      </c>
      <c r="J2" s="6">
        <v>0.1930000000000005</v>
      </c>
      <c r="K2" s="6">
        <v>0.19650000000000034</v>
      </c>
      <c r="L2" s="6">
        <v>0.20000000000000018</v>
      </c>
      <c r="M2" s="6">
        <v>0.20350000000000001</v>
      </c>
      <c r="N2" s="6">
        <v>0.20700000000000074</v>
      </c>
      <c r="O2" s="6">
        <v>0.21050000000000058</v>
      </c>
      <c r="P2" s="6">
        <v>0.21400000000000041</v>
      </c>
      <c r="Q2" s="6">
        <v>0.21750000000000025</v>
      </c>
      <c r="R2" s="6">
        <v>0.22100000000000009</v>
      </c>
      <c r="S2" s="6">
        <v>0.22450000000000081</v>
      </c>
      <c r="T2" s="6">
        <v>0.22800000000000065</v>
      </c>
      <c r="U2" s="6">
        <v>0.23150000000000048</v>
      </c>
      <c r="V2" s="6">
        <v>0.23500000000000032</v>
      </c>
      <c r="W2" s="6">
        <v>0.23850000000000002</v>
      </c>
      <c r="X2" s="6">
        <v>0.24200000000000002</v>
      </c>
      <c r="Y2" s="6">
        <v>0.24550000000000002</v>
      </c>
      <c r="Z2" s="6">
        <v>0.24900000000000003</v>
      </c>
      <c r="AA2" s="6">
        <v>0.2525</v>
      </c>
      <c r="AB2" s="6">
        <v>0.25600000000000001</v>
      </c>
      <c r="AC2" s="6">
        <v>0.25950000000000001</v>
      </c>
      <c r="AD2" s="6">
        <v>0.26300000000000001</v>
      </c>
      <c r="AE2" s="6">
        <v>0.26650000000000001</v>
      </c>
      <c r="AF2" s="6">
        <v>0.27</v>
      </c>
      <c r="AG2" s="6">
        <v>0.27350000000000002</v>
      </c>
      <c r="AH2" s="6">
        <v>0.27700000000000002</v>
      </c>
      <c r="AI2" s="6">
        <v>0.28050000000000003</v>
      </c>
      <c r="AJ2" s="6">
        <v>0.28400000000000003</v>
      </c>
      <c r="AK2" s="6">
        <v>0.28750000000000003</v>
      </c>
      <c r="AL2" s="6">
        <v>0.29100000000000004</v>
      </c>
      <c r="AM2" s="6">
        <v>0.29450000000000004</v>
      </c>
      <c r="AN2" s="6">
        <v>0.29800000000000004</v>
      </c>
      <c r="AO2" s="6">
        <v>0.30150000000000005</v>
      </c>
      <c r="AP2" s="6">
        <v>0.30500000000000005</v>
      </c>
      <c r="AQ2" s="6">
        <v>0.30850000000000005</v>
      </c>
      <c r="AR2" s="6">
        <v>0.31200000000000006</v>
      </c>
      <c r="AS2" s="6">
        <v>0.31550000000000006</v>
      </c>
      <c r="AT2" s="6">
        <v>0.31900000000000006</v>
      </c>
      <c r="AU2" s="6">
        <v>0.32250000000000006</v>
      </c>
      <c r="AV2" s="6">
        <v>0.32600000000000007</v>
      </c>
      <c r="AW2" s="6">
        <v>0.32950000000000007</v>
      </c>
      <c r="AX2" s="6">
        <v>0.33300000000000007</v>
      </c>
      <c r="AY2" s="6">
        <v>0.33650000000000008</v>
      </c>
      <c r="AZ2" s="6">
        <v>0.34000000000000008</v>
      </c>
      <c r="BA2" s="6">
        <v>0.34350000000000008</v>
      </c>
      <c r="BB2" s="6">
        <v>0.34700000000000009</v>
      </c>
      <c r="BC2" s="6">
        <v>0.35050000000000009</v>
      </c>
      <c r="BD2" s="6">
        <v>0.35400000000000009</v>
      </c>
      <c r="BE2" s="6">
        <v>0.3575000000000001</v>
      </c>
      <c r="BF2" s="6">
        <v>0.3610000000000001</v>
      </c>
      <c r="BG2" s="6">
        <v>0.3645000000000001</v>
      </c>
      <c r="BH2" s="6">
        <v>0.3680000000000001</v>
      </c>
      <c r="BI2" s="6">
        <v>0.37150000000000011</v>
      </c>
      <c r="BJ2" s="6">
        <v>0.37500000000000011</v>
      </c>
      <c r="BK2" s="6">
        <v>0.37850000000000011</v>
      </c>
      <c r="BL2" s="6">
        <v>0.38200000000000012</v>
      </c>
      <c r="BM2" s="6">
        <v>0.38550000000000012</v>
      </c>
      <c r="BN2" s="6">
        <v>0.38900000000000012</v>
      </c>
      <c r="BO2" s="6">
        <v>0.39250000000000013</v>
      </c>
      <c r="BP2" s="6">
        <v>0.39600000000000002</v>
      </c>
    </row>
    <row r="3" spans="1:68">
      <c r="A3" s="4" t="s">
        <v>69</v>
      </c>
      <c r="B3" s="4" t="s">
        <v>44</v>
      </c>
      <c r="C3" s="4" t="s">
        <v>45</v>
      </c>
      <c r="D3" s="4" t="s">
        <v>46</v>
      </c>
      <c r="E3" s="4" t="s">
        <v>47</v>
      </c>
      <c r="F3" s="38" t="s">
        <v>70</v>
      </c>
      <c r="G3" s="4" t="s">
        <v>48</v>
      </c>
      <c r="H3" s="6">
        <f>H2</f>
        <v>0.18600000000000083</v>
      </c>
      <c r="I3" s="6">
        <f t="shared" ref="I3:BP3" si="0">I2</f>
        <v>0.18950000000000067</v>
      </c>
      <c r="J3" s="6">
        <f t="shared" si="0"/>
        <v>0.1930000000000005</v>
      </c>
      <c r="K3" s="6">
        <f t="shared" si="0"/>
        <v>0.19650000000000034</v>
      </c>
      <c r="L3" s="6">
        <f t="shared" si="0"/>
        <v>0.20000000000000018</v>
      </c>
      <c r="M3" s="6">
        <f t="shared" si="0"/>
        <v>0.20350000000000001</v>
      </c>
      <c r="N3" s="6">
        <f t="shared" si="0"/>
        <v>0.20700000000000074</v>
      </c>
      <c r="O3" s="6">
        <f t="shared" si="0"/>
        <v>0.21050000000000058</v>
      </c>
      <c r="P3" s="6">
        <f t="shared" si="0"/>
        <v>0.21400000000000041</v>
      </c>
      <c r="Q3" s="6">
        <f t="shared" si="0"/>
        <v>0.21750000000000025</v>
      </c>
      <c r="R3" s="6">
        <f t="shared" si="0"/>
        <v>0.22100000000000009</v>
      </c>
      <c r="S3" s="6">
        <f t="shared" si="0"/>
        <v>0.22450000000000081</v>
      </c>
      <c r="T3" s="6">
        <f t="shared" si="0"/>
        <v>0.22800000000000065</v>
      </c>
      <c r="U3" s="6">
        <f t="shared" si="0"/>
        <v>0.23150000000000048</v>
      </c>
      <c r="V3" s="6">
        <f t="shared" si="0"/>
        <v>0.23500000000000032</v>
      </c>
      <c r="W3" s="6">
        <f t="shared" si="0"/>
        <v>0.23850000000000002</v>
      </c>
      <c r="X3" s="6">
        <f t="shared" si="0"/>
        <v>0.24200000000000002</v>
      </c>
      <c r="Y3" s="6">
        <f t="shared" si="0"/>
        <v>0.24550000000000002</v>
      </c>
      <c r="Z3" s="6">
        <f t="shared" si="0"/>
        <v>0.24900000000000003</v>
      </c>
      <c r="AA3" s="6">
        <f t="shared" si="0"/>
        <v>0.2525</v>
      </c>
      <c r="AB3" s="6">
        <f t="shared" si="0"/>
        <v>0.25600000000000001</v>
      </c>
      <c r="AC3" s="6">
        <f t="shared" si="0"/>
        <v>0.25950000000000001</v>
      </c>
      <c r="AD3" s="6">
        <f t="shared" si="0"/>
        <v>0.26300000000000001</v>
      </c>
      <c r="AE3" s="6">
        <f t="shared" si="0"/>
        <v>0.26650000000000001</v>
      </c>
      <c r="AF3" s="6">
        <f t="shared" si="0"/>
        <v>0.27</v>
      </c>
      <c r="AG3" s="6">
        <f t="shared" si="0"/>
        <v>0.27350000000000002</v>
      </c>
      <c r="AH3" s="6">
        <f t="shared" si="0"/>
        <v>0.27700000000000002</v>
      </c>
      <c r="AI3" s="6">
        <f t="shared" si="0"/>
        <v>0.28050000000000003</v>
      </c>
      <c r="AJ3" s="6">
        <f t="shared" si="0"/>
        <v>0.28400000000000003</v>
      </c>
      <c r="AK3" s="6">
        <f t="shared" si="0"/>
        <v>0.28750000000000003</v>
      </c>
      <c r="AL3" s="6">
        <f t="shared" si="0"/>
        <v>0.29100000000000004</v>
      </c>
      <c r="AM3" s="6">
        <f t="shared" si="0"/>
        <v>0.29450000000000004</v>
      </c>
      <c r="AN3" s="6">
        <f t="shared" si="0"/>
        <v>0.29800000000000004</v>
      </c>
      <c r="AO3" s="6">
        <f t="shared" si="0"/>
        <v>0.30150000000000005</v>
      </c>
      <c r="AP3" s="6">
        <f t="shared" si="0"/>
        <v>0.30500000000000005</v>
      </c>
      <c r="AQ3" s="6">
        <f t="shared" si="0"/>
        <v>0.30850000000000005</v>
      </c>
      <c r="AR3" s="6">
        <f t="shared" si="0"/>
        <v>0.31200000000000006</v>
      </c>
      <c r="AS3" s="6">
        <f t="shared" si="0"/>
        <v>0.31550000000000006</v>
      </c>
      <c r="AT3" s="6">
        <f t="shared" si="0"/>
        <v>0.31900000000000006</v>
      </c>
      <c r="AU3" s="6">
        <f t="shared" si="0"/>
        <v>0.32250000000000006</v>
      </c>
      <c r="AV3" s="6">
        <f t="shared" si="0"/>
        <v>0.32600000000000007</v>
      </c>
      <c r="AW3" s="6">
        <f t="shared" si="0"/>
        <v>0.32950000000000007</v>
      </c>
      <c r="AX3" s="6">
        <f t="shared" si="0"/>
        <v>0.33300000000000007</v>
      </c>
      <c r="AY3" s="6">
        <f t="shared" si="0"/>
        <v>0.33650000000000008</v>
      </c>
      <c r="AZ3" s="6">
        <f t="shared" si="0"/>
        <v>0.34000000000000008</v>
      </c>
      <c r="BA3" s="6">
        <f t="shared" si="0"/>
        <v>0.34350000000000008</v>
      </c>
      <c r="BB3" s="6">
        <f t="shared" si="0"/>
        <v>0.34700000000000009</v>
      </c>
      <c r="BC3" s="6">
        <f t="shared" si="0"/>
        <v>0.35050000000000009</v>
      </c>
      <c r="BD3" s="6">
        <f t="shared" si="0"/>
        <v>0.35400000000000009</v>
      </c>
      <c r="BE3" s="6">
        <f t="shared" si="0"/>
        <v>0.3575000000000001</v>
      </c>
      <c r="BF3" s="6">
        <f t="shared" si="0"/>
        <v>0.3610000000000001</v>
      </c>
      <c r="BG3" s="6">
        <f t="shared" si="0"/>
        <v>0.3645000000000001</v>
      </c>
      <c r="BH3" s="6">
        <f t="shared" si="0"/>
        <v>0.3680000000000001</v>
      </c>
      <c r="BI3" s="6">
        <f t="shared" si="0"/>
        <v>0.37150000000000011</v>
      </c>
      <c r="BJ3" s="6">
        <f t="shared" si="0"/>
        <v>0.37500000000000011</v>
      </c>
      <c r="BK3" s="6">
        <f t="shared" si="0"/>
        <v>0.37850000000000011</v>
      </c>
      <c r="BL3" s="6">
        <f t="shared" si="0"/>
        <v>0.38200000000000012</v>
      </c>
      <c r="BM3" s="6">
        <f t="shared" si="0"/>
        <v>0.38550000000000012</v>
      </c>
      <c r="BN3" s="6">
        <f t="shared" si="0"/>
        <v>0.38900000000000012</v>
      </c>
      <c r="BO3" s="6">
        <f t="shared" si="0"/>
        <v>0.39250000000000013</v>
      </c>
      <c r="BP3" s="6">
        <f t="shared" si="0"/>
        <v>0.39600000000000002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zoomScale="70" zoomScaleNormal="70" workbookViewId="0">
      <selection activeCell="F4" sqref="F4"/>
    </sheetView>
  </sheetViews>
  <sheetFormatPr defaultColWidth="9.140625" defaultRowHeight="15.75"/>
  <cols>
    <col min="1" max="2" width="9.140625" style="18"/>
    <col min="3" max="3" width="13" style="18" bestFit="1" customWidth="1"/>
    <col min="4" max="4" width="22.140625" style="18" customWidth="1"/>
    <col min="5" max="16384" width="9.140625" style="18"/>
  </cols>
  <sheetData>
    <row r="1" spans="1:4">
      <c r="C1" s="19" t="s">
        <v>47</v>
      </c>
      <c r="D1" s="20"/>
    </row>
    <row r="2" spans="1:4" s="21" customFormat="1">
      <c r="A2" s="21" t="s">
        <v>1</v>
      </c>
      <c r="C2" s="21" t="s">
        <v>2</v>
      </c>
      <c r="D2" s="21" t="s">
        <v>3</v>
      </c>
    </row>
    <row r="3" spans="1:4">
      <c r="A3" s="18">
        <v>1960</v>
      </c>
      <c r="C3" s="22">
        <f t="shared" ref="C3:C16" si="0">_xlfn.FORECAST.LINEAR(A3,C$18:C$63,A$18:A$63)</f>
        <v>0.18600000000000083</v>
      </c>
      <c r="D3" s="23" t="s">
        <v>4</v>
      </c>
    </row>
    <row r="4" spans="1:4">
      <c r="A4" s="18">
        <v>1961</v>
      </c>
      <c r="C4" s="22">
        <f t="shared" si="0"/>
        <v>0.18950000000000067</v>
      </c>
      <c r="D4" s="23" t="s">
        <v>4</v>
      </c>
    </row>
    <row r="5" spans="1:4">
      <c r="A5" s="18">
        <v>1962</v>
      </c>
      <c r="C5" s="22">
        <f t="shared" si="0"/>
        <v>0.1930000000000005</v>
      </c>
      <c r="D5" s="23" t="s">
        <v>4</v>
      </c>
    </row>
    <row r="6" spans="1:4">
      <c r="A6" s="18">
        <v>1963</v>
      </c>
      <c r="C6" s="22">
        <f t="shared" si="0"/>
        <v>0.19650000000000034</v>
      </c>
      <c r="D6" s="23" t="s">
        <v>4</v>
      </c>
    </row>
    <row r="7" spans="1:4">
      <c r="A7" s="18">
        <v>1964</v>
      </c>
      <c r="C7" s="22">
        <f t="shared" si="0"/>
        <v>0.20000000000000018</v>
      </c>
      <c r="D7" s="23" t="s">
        <v>4</v>
      </c>
    </row>
    <row r="8" spans="1:4">
      <c r="A8" s="18">
        <v>1965</v>
      </c>
      <c r="C8" s="22">
        <f t="shared" si="0"/>
        <v>0.20350000000000001</v>
      </c>
      <c r="D8" s="23" t="s">
        <v>4</v>
      </c>
    </row>
    <row r="9" spans="1:4">
      <c r="A9" s="18">
        <v>1966</v>
      </c>
      <c r="C9" s="22">
        <f t="shared" si="0"/>
        <v>0.20700000000000074</v>
      </c>
      <c r="D9" s="23" t="s">
        <v>4</v>
      </c>
    </row>
    <row r="10" spans="1:4">
      <c r="A10" s="18">
        <v>1967</v>
      </c>
      <c r="C10" s="22">
        <f t="shared" si="0"/>
        <v>0.21050000000000058</v>
      </c>
      <c r="D10" s="23" t="s">
        <v>4</v>
      </c>
    </row>
    <row r="11" spans="1:4">
      <c r="A11" s="18">
        <v>1968</v>
      </c>
      <c r="C11" s="22">
        <f t="shared" si="0"/>
        <v>0.21400000000000041</v>
      </c>
      <c r="D11" s="23" t="s">
        <v>4</v>
      </c>
    </row>
    <row r="12" spans="1:4">
      <c r="A12" s="18">
        <v>1969</v>
      </c>
      <c r="C12" s="22">
        <f t="shared" si="0"/>
        <v>0.21750000000000025</v>
      </c>
      <c r="D12" s="23" t="s">
        <v>4</v>
      </c>
    </row>
    <row r="13" spans="1:4">
      <c r="A13" s="18">
        <v>1970</v>
      </c>
      <c r="C13" s="22">
        <f t="shared" si="0"/>
        <v>0.22100000000000009</v>
      </c>
      <c r="D13" s="23" t="s">
        <v>4</v>
      </c>
    </row>
    <row r="14" spans="1:4">
      <c r="A14" s="18">
        <v>1971</v>
      </c>
      <c r="C14" s="22">
        <f t="shared" si="0"/>
        <v>0.22450000000000081</v>
      </c>
      <c r="D14" s="23" t="s">
        <v>4</v>
      </c>
    </row>
    <row r="15" spans="1:4">
      <c r="A15" s="18">
        <v>1972</v>
      </c>
      <c r="C15" s="22">
        <f t="shared" si="0"/>
        <v>0.22800000000000065</v>
      </c>
      <c r="D15" s="23" t="s">
        <v>4</v>
      </c>
    </row>
    <row r="16" spans="1:4">
      <c r="A16" s="18">
        <v>1973</v>
      </c>
      <c r="C16" s="22">
        <f t="shared" si="0"/>
        <v>0.23150000000000048</v>
      </c>
      <c r="D16" s="23" t="s">
        <v>4</v>
      </c>
    </row>
    <row r="17" spans="1:4">
      <c r="A17" s="18">
        <v>1974</v>
      </c>
      <c r="C17" s="22">
        <f>_xlfn.FORECAST.LINEAR(A17,C$18:C$63,A$18:A$63)</f>
        <v>0.23500000000000032</v>
      </c>
      <c r="D17" s="23" t="s">
        <v>4</v>
      </c>
    </row>
    <row r="18" spans="1:4">
      <c r="A18" s="18">
        <v>1975</v>
      </c>
      <c r="C18" s="24">
        <f>Epstein_2014!$E$6</f>
        <v>0.23850000000000002</v>
      </c>
      <c r="D18" s="18" t="s">
        <v>5</v>
      </c>
    </row>
    <row r="19" spans="1:4">
      <c r="A19" s="18">
        <v>1976</v>
      </c>
      <c r="C19" s="22">
        <f>C18+((C$63-C$18)/(A$63-A$18))</f>
        <v>0.24200000000000002</v>
      </c>
      <c r="D19" s="23" t="s">
        <v>60</v>
      </c>
    </row>
    <row r="20" spans="1:4">
      <c r="A20" s="18">
        <v>1977</v>
      </c>
      <c r="C20" s="22">
        <f t="shared" ref="C20:C62" si="1">C19+((C$63-C$18)/(A$63-A$18))</f>
        <v>0.24550000000000002</v>
      </c>
      <c r="D20" s="23" t="s">
        <v>60</v>
      </c>
    </row>
    <row r="21" spans="1:4">
      <c r="A21" s="18">
        <v>1978</v>
      </c>
      <c r="C21" s="22">
        <f t="shared" si="1"/>
        <v>0.24900000000000003</v>
      </c>
      <c r="D21" s="23" t="s">
        <v>60</v>
      </c>
    </row>
    <row r="22" spans="1:4">
      <c r="A22" s="18">
        <v>1979</v>
      </c>
      <c r="C22" s="22">
        <f t="shared" si="1"/>
        <v>0.2525</v>
      </c>
      <c r="D22" s="23" t="s">
        <v>60</v>
      </c>
    </row>
    <row r="23" spans="1:4">
      <c r="A23" s="18">
        <v>1980</v>
      </c>
      <c r="C23" s="22">
        <f t="shared" si="1"/>
        <v>0.25600000000000001</v>
      </c>
      <c r="D23" s="23" t="s">
        <v>60</v>
      </c>
    </row>
    <row r="24" spans="1:4">
      <c r="A24" s="18">
        <v>1981</v>
      </c>
      <c r="C24" s="22">
        <f t="shared" si="1"/>
        <v>0.25950000000000001</v>
      </c>
      <c r="D24" s="23" t="s">
        <v>60</v>
      </c>
    </row>
    <row r="25" spans="1:4">
      <c r="A25" s="18">
        <v>1982</v>
      </c>
      <c r="C25" s="22">
        <f t="shared" si="1"/>
        <v>0.26300000000000001</v>
      </c>
      <c r="D25" s="23" t="s">
        <v>60</v>
      </c>
    </row>
    <row r="26" spans="1:4">
      <c r="A26" s="18">
        <v>1983</v>
      </c>
      <c r="C26" s="22">
        <f t="shared" si="1"/>
        <v>0.26650000000000001</v>
      </c>
      <c r="D26" s="23" t="s">
        <v>60</v>
      </c>
    </row>
    <row r="27" spans="1:4">
      <c r="A27" s="18">
        <v>1984</v>
      </c>
      <c r="C27" s="22">
        <f t="shared" si="1"/>
        <v>0.27</v>
      </c>
      <c r="D27" s="23" t="s">
        <v>60</v>
      </c>
    </row>
    <row r="28" spans="1:4">
      <c r="A28" s="18">
        <v>1985</v>
      </c>
      <c r="C28" s="22">
        <f t="shared" si="1"/>
        <v>0.27350000000000002</v>
      </c>
      <c r="D28" s="23" t="s">
        <v>60</v>
      </c>
    </row>
    <row r="29" spans="1:4">
      <c r="A29" s="18">
        <v>1986</v>
      </c>
      <c r="C29" s="22">
        <f t="shared" si="1"/>
        <v>0.27700000000000002</v>
      </c>
      <c r="D29" s="23" t="s">
        <v>60</v>
      </c>
    </row>
    <row r="30" spans="1:4">
      <c r="A30" s="18">
        <v>1987</v>
      </c>
      <c r="C30" s="22">
        <f t="shared" si="1"/>
        <v>0.28050000000000003</v>
      </c>
      <c r="D30" s="23" t="s">
        <v>60</v>
      </c>
    </row>
    <row r="31" spans="1:4">
      <c r="A31" s="18">
        <v>1988</v>
      </c>
      <c r="C31" s="22">
        <f t="shared" si="1"/>
        <v>0.28400000000000003</v>
      </c>
      <c r="D31" s="23" t="s">
        <v>60</v>
      </c>
    </row>
    <row r="32" spans="1:4">
      <c r="A32" s="18">
        <v>1989</v>
      </c>
      <c r="C32" s="22">
        <f t="shared" si="1"/>
        <v>0.28750000000000003</v>
      </c>
      <c r="D32" s="23" t="s">
        <v>60</v>
      </c>
    </row>
    <row r="33" spans="1:4">
      <c r="A33" s="18">
        <v>1990</v>
      </c>
      <c r="C33" s="22">
        <f t="shared" si="1"/>
        <v>0.29100000000000004</v>
      </c>
      <c r="D33" s="23" t="s">
        <v>60</v>
      </c>
    </row>
    <row r="34" spans="1:4">
      <c r="A34" s="18">
        <v>1991</v>
      </c>
      <c r="C34" s="22">
        <f t="shared" si="1"/>
        <v>0.29450000000000004</v>
      </c>
      <c r="D34" s="23" t="s">
        <v>60</v>
      </c>
    </row>
    <row r="35" spans="1:4">
      <c r="A35" s="18">
        <v>1992</v>
      </c>
      <c r="C35" s="22">
        <f t="shared" si="1"/>
        <v>0.29800000000000004</v>
      </c>
      <c r="D35" s="23" t="s">
        <v>60</v>
      </c>
    </row>
    <row r="36" spans="1:4">
      <c r="A36" s="18">
        <v>1993</v>
      </c>
      <c r="C36" s="22">
        <f t="shared" si="1"/>
        <v>0.30150000000000005</v>
      </c>
      <c r="D36" s="23" t="s">
        <v>60</v>
      </c>
    </row>
    <row r="37" spans="1:4">
      <c r="A37" s="18">
        <v>1994</v>
      </c>
      <c r="C37" s="22">
        <f t="shared" si="1"/>
        <v>0.30500000000000005</v>
      </c>
      <c r="D37" s="23" t="s">
        <v>60</v>
      </c>
    </row>
    <row r="38" spans="1:4">
      <c r="A38" s="18">
        <v>1995</v>
      </c>
      <c r="C38" s="22">
        <f t="shared" si="1"/>
        <v>0.30850000000000005</v>
      </c>
      <c r="D38" s="23" t="s">
        <v>60</v>
      </c>
    </row>
    <row r="39" spans="1:4">
      <c r="A39" s="18">
        <v>1996</v>
      </c>
      <c r="C39" s="22">
        <f t="shared" si="1"/>
        <v>0.31200000000000006</v>
      </c>
      <c r="D39" s="23" t="s">
        <v>60</v>
      </c>
    </row>
    <row r="40" spans="1:4">
      <c r="A40" s="18">
        <v>1997</v>
      </c>
      <c r="C40" s="22">
        <f t="shared" si="1"/>
        <v>0.31550000000000006</v>
      </c>
      <c r="D40" s="23" t="s">
        <v>60</v>
      </c>
    </row>
    <row r="41" spans="1:4">
      <c r="A41" s="18">
        <v>1998</v>
      </c>
      <c r="C41" s="22">
        <f t="shared" si="1"/>
        <v>0.31900000000000006</v>
      </c>
      <c r="D41" s="23" t="s">
        <v>60</v>
      </c>
    </row>
    <row r="42" spans="1:4">
      <c r="A42" s="18">
        <v>1999</v>
      </c>
      <c r="C42" s="22">
        <f t="shared" si="1"/>
        <v>0.32250000000000006</v>
      </c>
      <c r="D42" s="23" t="s">
        <v>60</v>
      </c>
    </row>
    <row r="43" spans="1:4">
      <c r="A43" s="18">
        <v>2000</v>
      </c>
      <c r="C43" s="22">
        <f t="shared" si="1"/>
        <v>0.32600000000000007</v>
      </c>
      <c r="D43" s="23" t="s">
        <v>60</v>
      </c>
    </row>
    <row r="44" spans="1:4">
      <c r="A44" s="18">
        <v>2001</v>
      </c>
      <c r="C44" s="22">
        <f t="shared" si="1"/>
        <v>0.32950000000000007</v>
      </c>
      <c r="D44" s="23" t="s">
        <v>60</v>
      </c>
    </row>
    <row r="45" spans="1:4">
      <c r="A45" s="18">
        <v>2002</v>
      </c>
      <c r="C45" s="22">
        <f t="shared" si="1"/>
        <v>0.33300000000000007</v>
      </c>
      <c r="D45" s="23" t="s">
        <v>60</v>
      </c>
    </row>
    <row r="46" spans="1:4">
      <c r="A46" s="18">
        <v>2003</v>
      </c>
      <c r="C46" s="22">
        <f t="shared" si="1"/>
        <v>0.33650000000000008</v>
      </c>
      <c r="D46" s="23" t="s">
        <v>60</v>
      </c>
    </row>
    <row r="47" spans="1:4">
      <c r="A47" s="18">
        <v>2004</v>
      </c>
      <c r="C47" s="22">
        <f t="shared" si="1"/>
        <v>0.34000000000000008</v>
      </c>
      <c r="D47" s="23" t="s">
        <v>60</v>
      </c>
    </row>
    <row r="48" spans="1:4">
      <c r="A48" s="18">
        <v>2005</v>
      </c>
      <c r="C48" s="22">
        <f t="shared" si="1"/>
        <v>0.34350000000000008</v>
      </c>
      <c r="D48" s="23" t="s">
        <v>60</v>
      </c>
    </row>
    <row r="49" spans="1:4">
      <c r="A49" s="18">
        <v>2006</v>
      </c>
      <c r="C49" s="22">
        <f t="shared" si="1"/>
        <v>0.34700000000000009</v>
      </c>
      <c r="D49" s="23" t="s">
        <v>60</v>
      </c>
    </row>
    <row r="50" spans="1:4">
      <c r="A50" s="18">
        <v>2007</v>
      </c>
      <c r="C50" s="22">
        <f t="shared" si="1"/>
        <v>0.35050000000000009</v>
      </c>
      <c r="D50" s="23" t="s">
        <v>60</v>
      </c>
    </row>
    <row r="51" spans="1:4">
      <c r="A51" s="18">
        <v>2008</v>
      </c>
      <c r="C51" s="22">
        <f t="shared" si="1"/>
        <v>0.35400000000000009</v>
      </c>
      <c r="D51" s="23" t="s">
        <v>60</v>
      </c>
    </row>
    <row r="52" spans="1:4">
      <c r="A52" s="18">
        <v>2009</v>
      </c>
      <c r="C52" s="22">
        <f t="shared" si="1"/>
        <v>0.3575000000000001</v>
      </c>
      <c r="D52" s="23" t="s">
        <v>60</v>
      </c>
    </row>
    <row r="53" spans="1:4">
      <c r="A53" s="18">
        <v>2010</v>
      </c>
      <c r="C53" s="22">
        <f t="shared" si="1"/>
        <v>0.3610000000000001</v>
      </c>
      <c r="D53" s="23" t="s">
        <v>60</v>
      </c>
    </row>
    <row r="54" spans="1:4">
      <c r="A54" s="18">
        <v>2011</v>
      </c>
      <c r="C54" s="22">
        <f t="shared" si="1"/>
        <v>0.3645000000000001</v>
      </c>
      <c r="D54" s="23" t="s">
        <v>60</v>
      </c>
    </row>
    <row r="55" spans="1:4">
      <c r="A55" s="18">
        <v>2012</v>
      </c>
      <c r="C55" s="22">
        <f t="shared" si="1"/>
        <v>0.3680000000000001</v>
      </c>
      <c r="D55" s="23" t="s">
        <v>60</v>
      </c>
    </row>
    <row r="56" spans="1:4">
      <c r="A56" s="18">
        <v>2013</v>
      </c>
      <c r="C56" s="22">
        <f t="shared" si="1"/>
        <v>0.37150000000000011</v>
      </c>
      <c r="D56" s="23" t="s">
        <v>60</v>
      </c>
    </row>
    <row r="57" spans="1:4">
      <c r="A57" s="18">
        <v>2014</v>
      </c>
      <c r="C57" s="22">
        <f t="shared" si="1"/>
        <v>0.37500000000000011</v>
      </c>
      <c r="D57" s="23" t="s">
        <v>60</v>
      </c>
    </row>
    <row r="58" spans="1:4">
      <c r="A58" s="18">
        <v>2015</v>
      </c>
      <c r="C58" s="22">
        <f t="shared" si="1"/>
        <v>0.37850000000000011</v>
      </c>
      <c r="D58" s="23" t="s">
        <v>60</v>
      </c>
    </row>
    <row r="59" spans="1:4">
      <c r="A59" s="18">
        <v>2016</v>
      </c>
      <c r="C59" s="22">
        <f t="shared" si="1"/>
        <v>0.38200000000000012</v>
      </c>
      <c r="D59" s="23" t="s">
        <v>60</v>
      </c>
    </row>
    <row r="60" spans="1:4">
      <c r="A60" s="18">
        <v>2017</v>
      </c>
      <c r="C60" s="22">
        <f t="shared" si="1"/>
        <v>0.38550000000000012</v>
      </c>
      <c r="D60" s="23" t="s">
        <v>60</v>
      </c>
    </row>
    <row r="61" spans="1:4">
      <c r="A61" s="18">
        <v>2018</v>
      </c>
      <c r="C61" s="22">
        <f t="shared" si="1"/>
        <v>0.38900000000000012</v>
      </c>
      <c r="D61" s="23" t="s">
        <v>60</v>
      </c>
    </row>
    <row r="62" spans="1:4">
      <c r="A62" s="18">
        <v>2019</v>
      </c>
      <c r="C62" s="22">
        <f t="shared" si="1"/>
        <v>0.39250000000000013</v>
      </c>
      <c r="D62" s="23" t="s">
        <v>60</v>
      </c>
    </row>
    <row r="63" spans="1:4">
      <c r="A63" s="18">
        <v>2020</v>
      </c>
      <c r="C63" s="24">
        <f>Epstein_2014!$E$7</f>
        <v>0.39600000000000002</v>
      </c>
      <c r="D63" s="18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V29"/>
  <sheetViews>
    <sheetView zoomScale="90" zoomScaleNormal="90" workbookViewId="0">
      <selection activeCell="E39" sqref="E39"/>
    </sheetView>
  </sheetViews>
  <sheetFormatPr defaultColWidth="9.140625" defaultRowHeight="15"/>
  <cols>
    <col min="1" max="1" width="9.140625" style="25"/>
    <col min="2" max="2" width="13.140625" style="25" customWidth="1"/>
    <col min="3" max="3" width="20.140625" style="25" bestFit="1" customWidth="1"/>
    <col min="4" max="4" width="22.42578125" style="25" bestFit="1" customWidth="1"/>
    <col min="5" max="5" width="20.140625" style="25" bestFit="1" customWidth="1"/>
    <col min="6" max="16384" width="9.140625" style="25"/>
  </cols>
  <sheetData>
    <row r="1" spans="1:5">
      <c r="A1" s="25" t="s">
        <v>6</v>
      </c>
    </row>
    <row r="2" spans="1:5">
      <c r="A2" s="26" t="s">
        <v>7</v>
      </c>
    </row>
    <row r="4" spans="1:5">
      <c r="A4" s="27" t="s">
        <v>61</v>
      </c>
      <c r="B4" s="28"/>
      <c r="C4" s="28"/>
      <c r="D4" s="28"/>
    </row>
    <row r="5" spans="1:5">
      <c r="A5" s="29" t="s">
        <v>1</v>
      </c>
      <c r="B5" s="29" t="s">
        <v>8</v>
      </c>
      <c r="C5" s="29" t="s">
        <v>62</v>
      </c>
      <c r="D5" s="29" t="s">
        <v>63</v>
      </c>
      <c r="E5" s="29" t="s">
        <v>64</v>
      </c>
    </row>
    <row r="6" spans="1:5">
      <c r="A6" s="30">
        <v>1975</v>
      </c>
      <c r="B6" s="30" t="s">
        <v>0</v>
      </c>
      <c r="C6" s="31">
        <v>0.45</v>
      </c>
      <c r="D6" s="31">
        <v>0.53</v>
      </c>
      <c r="E6" s="31">
        <f>C6*D6</f>
        <v>0.23850000000000002</v>
      </c>
    </row>
    <row r="7" spans="1:5">
      <c r="A7" s="30">
        <v>2020</v>
      </c>
      <c r="B7" s="30" t="s">
        <v>0</v>
      </c>
      <c r="C7" s="31">
        <v>0.55000000000000004</v>
      </c>
      <c r="D7" s="31">
        <v>0.72</v>
      </c>
      <c r="E7" s="31">
        <f>C7*D7</f>
        <v>0.39600000000000002</v>
      </c>
    </row>
    <row r="8" spans="1:5">
      <c r="A8" s="30"/>
      <c r="B8" s="30"/>
      <c r="C8" s="30"/>
      <c r="D8" s="30"/>
    </row>
    <row r="9" spans="1:5">
      <c r="A9" s="30"/>
      <c r="B9" s="30"/>
      <c r="C9" s="30"/>
      <c r="D9" s="30"/>
    </row>
    <row r="10" spans="1:5">
      <c r="A10" s="30"/>
      <c r="B10" s="30"/>
      <c r="C10" s="30"/>
      <c r="D10" s="30"/>
    </row>
    <row r="11" spans="1:5">
      <c r="A11" s="30"/>
      <c r="B11" s="30"/>
      <c r="C11" s="30"/>
      <c r="D11" s="30"/>
    </row>
    <row r="12" spans="1:5">
      <c r="A12" s="30"/>
      <c r="B12" s="30"/>
      <c r="C12" s="30"/>
      <c r="D12" s="30"/>
    </row>
    <row r="13" spans="1:5">
      <c r="A13" s="30"/>
      <c r="B13" s="30"/>
      <c r="C13" s="30"/>
      <c r="D13" s="30"/>
    </row>
    <row r="14" spans="1:5">
      <c r="A14" s="30"/>
      <c r="B14" s="30"/>
      <c r="C14" s="30"/>
      <c r="D14" s="30"/>
    </row>
    <row r="15" spans="1:5">
      <c r="A15" s="30"/>
      <c r="B15" s="30"/>
      <c r="C15" s="30"/>
      <c r="D15" s="30"/>
    </row>
    <row r="16" spans="1:5">
      <c r="A16" s="30"/>
      <c r="B16" s="30"/>
      <c r="C16" s="30"/>
      <c r="D16" s="30"/>
    </row>
    <row r="25" spans="8:22">
      <c r="H25" s="32"/>
    </row>
    <row r="26" spans="8:22">
      <c r="H26" s="32"/>
      <c r="T26" s="25">
        <v>1960</v>
      </c>
      <c r="U26" s="25">
        <v>1975</v>
      </c>
      <c r="V26" s="25">
        <v>2020</v>
      </c>
    </row>
    <row r="27" spans="8:22">
      <c r="S27" s="33" t="s">
        <v>65</v>
      </c>
      <c r="T27" s="34">
        <f>U27+(U27-V27)*15/45</f>
        <v>0.41666666666666669</v>
      </c>
      <c r="U27" s="35">
        <v>0.45</v>
      </c>
      <c r="V27" s="35">
        <v>0.55000000000000004</v>
      </c>
    </row>
    <row r="28" spans="8:22">
      <c r="S28" s="33" t="s">
        <v>66</v>
      </c>
      <c r="T28" s="34">
        <f>U28+(U28-V28)*15/45</f>
        <v>0.46666666666666673</v>
      </c>
      <c r="U28" s="35">
        <v>0.53</v>
      </c>
      <c r="V28" s="35">
        <v>0.72</v>
      </c>
    </row>
    <row r="29" spans="8:22">
      <c r="S29" s="36" t="s">
        <v>67</v>
      </c>
      <c r="T29" s="37">
        <f>T27*T28</f>
        <v>0.19444444444444448</v>
      </c>
      <c r="U29" s="37">
        <f>U27*U28</f>
        <v>0.23850000000000002</v>
      </c>
      <c r="V29" s="37">
        <f>V27*V28</f>
        <v>0.39600000000000002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6"/>
  <sheetViews>
    <sheetView workbookViewId="0">
      <selection activeCell="E24" sqref="E24"/>
    </sheetView>
  </sheetViews>
  <sheetFormatPr defaultColWidth="9.140625" defaultRowHeight="15"/>
  <cols>
    <col min="1" max="1" width="19.42578125" style="1" bestFit="1" customWidth="1"/>
    <col min="2" max="2" width="11.85546875" style="1" customWidth="1"/>
    <col min="3" max="16384" width="9.140625" style="1"/>
  </cols>
  <sheetData>
    <row r="1" spans="1:62" s="3" customFormat="1">
      <c r="A1" s="3" t="s">
        <v>9</v>
      </c>
      <c r="B1" s="3" t="s">
        <v>10</v>
      </c>
      <c r="C1" s="3">
        <v>1960</v>
      </c>
      <c r="D1" s="3">
        <v>1961</v>
      </c>
      <c r="E1" s="3">
        <v>1962</v>
      </c>
      <c r="F1" s="3">
        <v>1963</v>
      </c>
      <c r="G1" s="3">
        <v>1964</v>
      </c>
      <c r="H1" s="3">
        <v>1965</v>
      </c>
      <c r="I1" s="3">
        <v>1966</v>
      </c>
      <c r="J1" s="3">
        <v>1967</v>
      </c>
      <c r="K1" s="3">
        <v>1968</v>
      </c>
      <c r="L1" s="3">
        <v>1969</v>
      </c>
      <c r="M1" s="3">
        <v>1970</v>
      </c>
      <c r="N1" s="3">
        <v>1971</v>
      </c>
      <c r="O1" s="3">
        <v>1972</v>
      </c>
      <c r="P1" s="3">
        <v>1973</v>
      </c>
      <c r="Q1" s="3">
        <v>1974</v>
      </c>
      <c r="R1" s="3">
        <v>1975</v>
      </c>
      <c r="S1" s="3">
        <v>1976</v>
      </c>
      <c r="T1" s="3">
        <v>1977</v>
      </c>
      <c r="U1" s="3">
        <v>1978</v>
      </c>
      <c r="V1" s="3">
        <v>1979</v>
      </c>
      <c r="W1" s="3">
        <v>1980</v>
      </c>
      <c r="X1" s="3">
        <v>1981</v>
      </c>
      <c r="Y1" s="3">
        <v>1982</v>
      </c>
      <c r="Z1" s="3">
        <v>1983</v>
      </c>
      <c r="AA1" s="3">
        <v>1984</v>
      </c>
      <c r="AB1" s="3">
        <v>1985</v>
      </c>
      <c r="AC1" s="3">
        <v>1986</v>
      </c>
      <c r="AD1" s="3">
        <v>1987</v>
      </c>
      <c r="AE1" s="3">
        <v>1988</v>
      </c>
      <c r="AF1" s="3">
        <v>1989</v>
      </c>
      <c r="AG1" s="3">
        <v>1990</v>
      </c>
      <c r="AH1" s="3">
        <v>1991</v>
      </c>
      <c r="AI1" s="3">
        <v>1992</v>
      </c>
      <c r="AJ1" s="3">
        <v>1993</v>
      </c>
      <c r="AK1" s="3">
        <v>1994</v>
      </c>
      <c r="AL1" s="3">
        <v>1995</v>
      </c>
      <c r="AM1" s="3">
        <v>1996</v>
      </c>
      <c r="AN1" s="3">
        <v>1997</v>
      </c>
      <c r="AO1" s="3">
        <v>1998</v>
      </c>
      <c r="AP1" s="3">
        <v>1999</v>
      </c>
      <c r="AQ1" s="3">
        <v>2000</v>
      </c>
      <c r="AR1" s="3">
        <v>2001</v>
      </c>
      <c r="AS1" s="3">
        <v>2002</v>
      </c>
      <c r="AT1" s="3">
        <v>2003</v>
      </c>
      <c r="AU1" s="3">
        <v>2004</v>
      </c>
      <c r="AV1" s="3">
        <v>2005</v>
      </c>
      <c r="AW1" s="3">
        <v>2006</v>
      </c>
      <c r="AX1" s="3">
        <v>2007</v>
      </c>
      <c r="AY1" s="3">
        <v>2008</v>
      </c>
      <c r="AZ1" s="3">
        <v>2009</v>
      </c>
      <c r="BA1" s="3">
        <v>2010</v>
      </c>
      <c r="BB1" s="3">
        <v>2011</v>
      </c>
      <c r="BC1" s="3">
        <v>2012</v>
      </c>
      <c r="BD1" s="3">
        <v>2013</v>
      </c>
      <c r="BE1" s="3">
        <v>2014</v>
      </c>
      <c r="BF1" s="3">
        <v>2015</v>
      </c>
      <c r="BG1" s="3">
        <v>2016</v>
      </c>
      <c r="BH1" s="3">
        <v>2017</v>
      </c>
      <c r="BI1" s="3">
        <v>2018</v>
      </c>
      <c r="BJ1" s="3">
        <v>2019</v>
      </c>
    </row>
    <row r="2" spans="1:62" s="4" customFormat="1">
      <c r="A2" s="4" t="s">
        <v>11</v>
      </c>
      <c r="B2" s="4" t="s">
        <v>12</v>
      </c>
      <c r="C2" s="4">
        <v>514.24048053011916</v>
      </c>
      <c r="D2" s="4">
        <v>517.71228157013275</v>
      </c>
      <c r="E2" s="4">
        <v>516.73004003163862</v>
      </c>
      <c r="F2" s="4">
        <v>512.41611607208074</v>
      </c>
      <c r="G2" s="4">
        <v>513.36338557885449</v>
      </c>
      <c r="H2" s="4">
        <v>517.89470970990203</v>
      </c>
      <c r="I2" s="4">
        <v>532.71070563349087</v>
      </c>
      <c r="J2" s="4">
        <v>520.79334028556354</v>
      </c>
      <c r="K2" s="4">
        <v>485.8360366037781</v>
      </c>
      <c r="L2" s="4">
        <v>470.89705140326186</v>
      </c>
      <c r="M2" s="4">
        <v>386.85520432480052</v>
      </c>
      <c r="N2" s="4">
        <v>371.97703458123237</v>
      </c>
      <c r="O2" s="4">
        <v>399.88678158872131</v>
      </c>
      <c r="P2" s="4">
        <v>416.21260461130231</v>
      </c>
      <c r="Q2" s="4">
        <v>424.70808471416035</v>
      </c>
      <c r="R2" s="4">
        <v>422.2872658361955</v>
      </c>
      <c r="S2" s="4">
        <v>425.35243168583332</v>
      </c>
      <c r="T2" s="4">
        <v>428.41018257895024</v>
      </c>
      <c r="U2" s="4">
        <v>417.09921290772422</v>
      </c>
      <c r="V2" s="4">
        <v>403.12320315125896</v>
      </c>
      <c r="W2" s="4">
        <v>403.11398252194294</v>
      </c>
      <c r="X2" s="4">
        <v>393.06735807995096</v>
      </c>
      <c r="Y2" s="4">
        <v>392.68198140984634</v>
      </c>
      <c r="Z2" s="4">
        <v>357.18311362488515</v>
      </c>
      <c r="AA2" s="4">
        <v>347.2334388768403</v>
      </c>
      <c r="AB2" s="4">
        <v>338.13975560018429</v>
      </c>
      <c r="AC2" s="4">
        <v>336.86361745247564</v>
      </c>
      <c r="AD2" s="4">
        <v>333.10589343919162</v>
      </c>
      <c r="AE2" s="4">
        <v>332.50183340075745</v>
      </c>
      <c r="AF2" s="4">
        <v>311.36636555164642</v>
      </c>
      <c r="AG2" s="4">
        <v>303.98854762155401</v>
      </c>
      <c r="AH2" s="4">
        <v>292.56425089228065</v>
      </c>
      <c r="AI2" s="4">
        <v>290.60094609724121</v>
      </c>
      <c r="AJ2" s="4">
        <v>290.6655517362725</v>
      </c>
      <c r="AK2" s="4">
        <v>287.92936651924595</v>
      </c>
      <c r="AL2" s="4">
        <v>283.80889323414783</v>
      </c>
      <c r="AM2" s="4">
        <v>279.58923494502358</v>
      </c>
      <c r="AN2" s="4">
        <v>282.25191970546194</v>
      </c>
      <c r="AO2" s="4">
        <v>281.59699677906701</v>
      </c>
      <c r="AP2" s="4">
        <v>282.91797174923698</v>
      </c>
      <c r="AQ2" s="4">
        <v>281.42019192460396</v>
      </c>
      <c r="AR2" s="4">
        <v>283.0270917483889</v>
      </c>
      <c r="AS2" s="4">
        <v>279.8154640925959</v>
      </c>
      <c r="AT2" s="4">
        <v>288.09515636296379</v>
      </c>
      <c r="AU2" s="4">
        <v>286.45606917686337</v>
      </c>
      <c r="AV2" s="4">
        <v>284.73320607012295</v>
      </c>
      <c r="AW2" s="4">
        <v>279.77255632022059</v>
      </c>
      <c r="AX2" s="4">
        <v>275.24034796264863</v>
      </c>
      <c r="AY2" s="4">
        <v>276.44965817767968</v>
      </c>
      <c r="AZ2" s="4">
        <v>267.82957210248838</v>
      </c>
      <c r="BA2" s="4">
        <v>264.10073101258109</v>
      </c>
      <c r="BB2" s="4">
        <v>263.70315794449363</v>
      </c>
      <c r="BC2" s="4">
        <v>255.08607104196295</v>
      </c>
      <c r="BD2" s="4">
        <v>254.90599138314852</v>
      </c>
      <c r="BE2" s="4">
        <v>257.63630892451914</v>
      </c>
      <c r="BF2" s="4">
        <v>256.42408547184135</v>
      </c>
      <c r="BG2" s="4">
        <v>254.57754301093888</v>
      </c>
      <c r="BH2" s="4">
        <v>249.2615110967601</v>
      </c>
      <c r="BI2" s="4">
        <v>239.20427379525412</v>
      </c>
      <c r="BJ2" s="4">
        <v>229.09756986312181</v>
      </c>
    </row>
    <row r="3" spans="1:62" s="4" customFormat="1"/>
    <row r="4" spans="1:62" s="4" customFormat="1">
      <c r="A4" s="4" t="s">
        <v>13</v>
      </c>
      <c r="B4" s="4" t="s">
        <v>14</v>
      </c>
      <c r="C4" s="4">
        <f>Jet_Fuel!A8</f>
        <v>44500</v>
      </c>
    </row>
    <row r="5" spans="1:62" s="4" customFormat="1"/>
    <row r="6" spans="1:62" s="4" customFormat="1">
      <c r="A6" s="4" t="s">
        <v>11</v>
      </c>
      <c r="B6" s="4" t="s">
        <v>15</v>
      </c>
      <c r="C6" s="4">
        <f>C2*$C$4</f>
        <v>22883701.383590303</v>
      </c>
      <c r="D6" s="4">
        <f t="shared" ref="D6:BJ6" si="0">D2*$C$4</f>
        <v>23038196.529870909</v>
      </c>
      <c r="E6" s="4">
        <f t="shared" si="0"/>
        <v>22994486.781407919</v>
      </c>
      <c r="F6" s="4">
        <f t="shared" si="0"/>
        <v>22802517.165207595</v>
      </c>
      <c r="G6" s="4">
        <f t="shared" si="0"/>
        <v>22844670.658259023</v>
      </c>
      <c r="H6" s="4">
        <f t="shared" si="0"/>
        <v>23046314.582090639</v>
      </c>
      <c r="I6" s="4">
        <f t="shared" si="0"/>
        <v>23705626.400690343</v>
      </c>
      <c r="J6" s="4">
        <f t="shared" si="0"/>
        <v>23175303.642707579</v>
      </c>
      <c r="K6" s="4">
        <f t="shared" si="0"/>
        <v>21619703.628868125</v>
      </c>
      <c r="L6" s="4">
        <f t="shared" si="0"/>
        <v>20954918.787445154</v>
      </c>
      <c r="M6" s="4">
        <f t="shared" si="0"/>
        <v>17215056.592453625</v>
      </c>
      <c r="N6" s="4">
        <f t="shared" si="0"/>
        <v>16552978.03886484</v>
      </c>
      <c r="O6" s="4">
        <f t="shared" si="0"/>
        <v>17794961.780698098</v>
      </c>
      <c r="P6" s="4">
        <f t="shared" si="0"/>
        <v>18521460.905202951</v>
      </c>
      <c r="Q6" s="4">
        <f t="shared" si="0"/>
        <v>18899509.769780137</v>
      </c>
      <c r="R6" s="4">
        <f t="shared" si="0"/>
        <v>18791783.3297107</v>
      </c>
      <c r="S6" s="4">
        <f t="shared" si="0"/>
        <v>18928183.210019585</v>
      </c>
      <c r="T6" s="4">
        <f t="shared" si="0"/>
        <v>19064253.124763284</v>
      </c>
      <c r="U6" s="4">
        <f t="shared" si="0"/>
        <v>18560914.974393729</v>
      </c>
      <c r="V6" s="4">
        <f t="shared" si="0"/>
        <v>17938982.540231023</v>
      </c>
      <c r="W6" s="4">
        <f t="shared" si="0"/>
        <v>17938572.22222646</v>
      </c>
      <c r="X6" s="4">
        <f t="shared" si="0"/>
        <v>17491497.434557818</v>
      </c>
      <c r="Y6" s="4">
        <f t="shared" si="0"/>
        <v>17474348.172738161</v>
      </c>
      <c r="Z6" s="4">
        <f t="shared" si="0"/>
        <v>15894648.556307388</v>
      </c>
      <c r="AA6" s="4">
        <f t="shared" si="0"/>
        <v>15451888.030019393</v>
      </c>
      <c r="AB6" s="4">
        <f t="shared" si="0"/>
        <v>15047219.124208201</v>
      </c>
      <c r="AC6" s="4">
        <f t="shared" si="0"/>
        <v>14990430.976635166</v>
      </c>
      <c r="AD6" s="4">
        <f t="shared" si="0"/>
        <v>14823212.258044027</v>
      </c>
      <c r="AE6" s="4">
        <f t="shared" si="0"/>
        <v>14796331.586333707</v>
      </c>
      <c r="AF6" s="4">
        <f t="shared" si="0"/>
        <v>13855803.267048266</v>
      </c>
      <c r="AG6" s="4">
        <f t="shared" si="0"/>
        <v>13527490.369159153</v>
      </c>
      <c r="AH6" s="4">
        <f t="shared" si="0"/>
        <v>13019109.164706489</v>
      </c>
      <c r="AI6" s="4">
        <f t="shared" si="0"/>
        <v>12931742.101327233</v>
      </c>
      <c r="AJ6" s="4">
        <f t="shared" si="0"/>
        <v>12934617.052264126</v>
      </c>
      <c r="AK6" s="4">
        <f t="shared" si="0"/>
        <v>12812856.810106445</v>
      </c>
      <c r="AL6" s="4">
        <f t="shared" si="0"/>
        <v>12629495.748919578</v>
      </c>
      <c r="AM6" s="4">
        <f t="shared" si="0"/>
        <v>12441720.955053549</v>
      </c>
      <c r="AN6" s="4">
        <f t="shared" si="0"/>
        <v>12560210.426893057</v>
      </c>
      <c r="AO6" s="4">
        <f t="shared" si="0"/>
        <v>12531066.356668482</v>
      </c>
      <c r="AP6" s="4">
        <f t="shared" si="0"/>
        <v>12589849.742841046</v>
      </c>
      <c r="AQ6" s="4">
        <f t="shared" si="0"/>
        <v>12523198.540644877</v>
      </c>
      <c r="AR6" s="4">
        <f t="shared" si="0"/>
        <v>12594705.582803305</v>
      </c>
      <c r="AS6" s="4">
        <f t="shared" si="0"/>
        <v>12451788.152120518</v>
      </c>
      <c r="AT6" s="4">
        <f t="shared" si="0"/>
        <v>12820234.458151888</v>
      </c>
      <c r="AU6" s="4">
        <f t="shared" si="0"/>
        <v>12747295.07837042</v>
      </c>
      <c r="AV6" s="4">
        <f t="shared" si="0"/>
        <v>12670627.67012047</v>
      </c>
      <c r="AW6" s="4">
        <f t="shared" si="0"/>
        <v>12449878.756249815</v>
      </c>
      <c r="AX6" s="4">
        <f t="shared" si="0"/>
        <v>12248195.484337864</v>
      </c>
      <c r="AY6" s="4">
        <f t="shared" si="0"/>
        <v>12302009.788906746</v>
      </c>
      <c r="AZ6" s="4">
        <f t="shared" si="0"/>
        <v>11918415.958560733</v>
      </c>
      <c r="BA6" s="4">
        <f t="shared" si="0"/>
        <v>11752482.530059859</v>
      </c>
      <c r="BB6" s="4">
        <f t="shared" si="0"/>
        <v>11734790.528529966</v>
      </c>
      <c r="BC6" s="4">
        <f t="shared" si="0"/>
        <v>11351330.161367351</v>
      </c>
      <c r="BD6" s="4">
        <f t="shared" si="0"/>
        <v>11343316.616550108</v>
      </c>
      <c r="BE6" s="4">
        <f t="shared" si="0"/>
        <v>11464815.747141102</v>
      </c>
      <c r="BF6" s="4">
        <f t="shared" si="0"/>
        <v>11410871.80349694</v>
      </c>
      <c r="BG6" s="4">
        <f t="shared" si="0"/>
        <v>11328700.66398678</v>
      </c>
      <c r="BH6" s="4">
        <f t="shared" si="0"/>
        <v>11092137.243805824</v>
      </c>
      <c r="BI6" s="4">
        <f t="shared" si="0"/>
        <v>10644590.183888808</v>
      </c>
      <c r="BJ6" s="4">
        <f t="shared" si="0"/>
        <v>10194841.85890892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3"/>
  <sheetViews>
    <sheetView zoomScale="108" zoomScaleNormal="108" workbookViewId="0">
      <selection activeCell="E21" sqref="E21"/>
    </sheetView>
  </sheetViews>
  <sheetFormatPr defaultColWidth="8.7109375" defaultRowHeight="15"/>
  <cols>
    <col min="1" max="2" width="8.7109375" style="1"/>
    <col min="3" max="3" width="10.42578125" style="1" customWidth="1"/>
    <col min="4" max="4" width="39" style="1" customWidth="1"/>
    <col min="5" max="5" width="12" style="1" bestFit="1" customWidth="1"/>
    <col min="6" max="57" width="8.7109375" style="1"/>
    <col min="58" max="58" width="12" style="1" bestFit="1" customWidth="1"/>
    <col min="59" max="65" width="8.7109375" style="1"/>
    <col min="66" max="66" width="11.7109375" style="1" customWidth="1"/>
    <col min="67" max="68" width="8.7109375" style="1"/>
    <col min="69" max="70" width="12" style="1" bestFit="1" customWidth="1"/>
    <col min="71" max="72" width="8.7109375" style="1"/>
    <col min="73" max="73" width="10.7109375" style="1" bestFit="1" customWidth="1"/>
    <col min="74" max="16384" width="8.7109375" style="1"/>
  </cols>
  <sheetData>
    <row r="1" spans="1:92">
      <c r="A1" s="7" t="s">
        <v>22</v>
      </c>
    </row>
    <row r="2" spans="1:92">
      <c r="A2" s="7" t="s">
        <v>23</v>
      </c>
    </row>
    <row r="3" spans="1:92">
      <c r="A3" s="7"/>
    </row>
    <row r="4" spans="1:92">
      <c r="E4" s="1">
        <v>1960</v>
      </c>
      <c r="F4" s="1">
        <v>1961</v>
      </c>
      <c r="G4" s="1">
        <v>1962</v>
      </c>
      <c r="H4" s="1">
        <v>1963</v>
      </c>
      <c r="I4" s="1">
        <v>1964</v>
      </c>
      <c r="J4" s="1">
        <v>1965</v>
      </c>
      <c r="K4" s="1">
        <v>1966</v>
      </c>
      <c r="L4" s="1">
        <v>1967</v>
      </c>
      <c r="M4" s="1">
        <v>1968</v>
      </c>
      <c r="N4" s="1">
        <v>1969</v>
      </c>
      <c r="O4" s="1">
        <v>1970</v>
      </c>
      <c r="P4" s="1">
        <v>1971</v>
      </c>
      <c r="Q4" s="1">
        <v>1972</v>
      </c>
      <c r="R4" s="1">
        <v>1973</v>
      </c>
      <c r="S4" s="1">
        <v>1974</v>
      </c>
      <c r="T4" s="1">
        <v>1975</v>
      </c>
      <c r="U4" s="1">
        <v>1976</v>
      </c>
      <c r="V4" s="1">
        <v>1977</v>
      </c>
      <c r="W4" s="1">
        <v>1978</v>
      </c>
      <c r="X4" s="1">
        <v>1979</v>
      </c>
      <c r="Y4" s="1">
        <v>1980</v>
      </c>
      <c r="Z4" s="1">
        <v>1981</v>
      </c>
      <c r="AA4" s="1">
        <v>1982</v>
      </c>
      <c r="AB4" s="1">
        <v>1983</v>
      </c>
      <c r="AC4" s="1">
        <v>1984</v>
      </c>
      <c r="AD4" s="1">
        <v>1985</v>
      </c>
      <c r="AE4" s="1">
        <v>1986</v>
      </c>
      <c r="AF4" s="1">
        <v>1987</v>
      </c>
      <c r="AG4" s="1">
        <v>1988</v>
      </c>
      <c r="AH4" s="1">
        <v>1989</v>
      </c>
      <c r="AI4" s="1">
        <v>1990</v>
      </c>
      <c r="AJ4" s="1">
        <v>1991</v>
      </c>
      <c r="AK4" s="1">
        <v>1992</v>
      </c>
      <c r="AL4" s="1">
        <v>1993</v>
      </c>
      <c r="AM4" s="1">
        <v>1994</v>
      </c>
      <c r="AN4" s="1">
        <v>1995</v>
      </c>
      <c r="AO4" s="1">
        <v>1996</v>
      </c>
      <c r="AP4" s="1">
        <v>1997</v>
      </c>
      <c r="AQ4" s="1">
        <v>1998</v>
      </c>
      <c r="AR4" s="1">
        <v>1999</v>
      </c>
      <c r="AS4" s="1">
        <v>2000</v>
      </c>
      <c r="AT4" s="1">
        <v>2001</v>
      </c>
      <c r="AU4" s="1">
        <v>2002</v>
      </c>
      <c r="AV4" s="1">
        <v>2003</v>
      </c>
      <c r="AW4" s="1">
        <v>2004</v>
      </c>
      <c r="AX4" s="1">
        <v>2005</v>
      </c>
      <c r="AY4" s="1">
        <v>2006</v>
      </c>
      <c r="AZ4" s="1">
        <v>2007</v>
      </c>
      <c r="BA4" s="1">
        <v>2008</v>
      </c>
      <c r="BB4" s="1">
        <v>2009</v>
      </c>
      <c r="BC4" s="1">
        <v>2010</v>
      </c>
      <c r="BD4" s="1">
        <v>2011</v>
      </c>
      <c r="BE4" s="1">
        <v>2012</v>
      </c>
      <c r="BF4" s="1">
        <v>2013</v>
      </c>
      <c r="BG4" s="1">
        <v>2014</v>
      </c>
      <c r="BH4" s="1">
        <v>2015</v>
      </c>
      <c r="BI4" s="1">
        <v>2016</v>
      </c>
      <c r="BJ4" s="1">
        <v>2017</v>
      </c>
      <c r="BK4" s="1">
        <v>2018</v>
      </c>
      <c r="BL4" s="1">
        <v>2019</v>
      </c>
    </row>
    <row r="6" spans="1:92">
      <c r="D6" s="1" t="s">
        <v>24</v>
      </c>
      <c r="E6" s="1">
        <v>514.24048053011916</v>
      </c>
      <c r="F6" s="1">
        <v>517.71228157013275</v>
      </c>
      <c r="G6" s="1">
        <v>516.73004003163862</v>
      </c>
      <c r="H6" s="1">
        <v>512.41611607208074</v>
      </c>
      <c r="I6" s="1">
        <v>513.36338557885449</v>
      </c>
      <c r="J6" s="1">
        <v>517.89470970990203</v>
      </c>
      <c r="K6" s="1">
        <v>532.71070563349087</v>
      </c>
      <c r="L6" s="1">
        <v>520.79334028556354</v>
      </c>
      <c r="M6" s="1">
        <v>485.8360366037781</v>
      </c>
      <c r="N6" s="1">
        <v>470.89705140326186</v>
      </c>
      <c r="O6" s="1">
        <v>386.85520432480052</v>
      </c>
      <c r="P6" s="1">
        <v>371.97703458123237</v>
      </c>
      <c r="Q6" s="1">
        <v>399.88678158872131</v>
      </c>
      <c r="R6" s="1">
        <v>416.21260461130231</v>
      </c>
      <c r="S6" s="1">
        <v>424.70808471416035</v>
      </c>
      <c r="T6" s="1">
        <v>422.2872658361955</v>
      </c>
      <c r="U6" s="1">
        <v>425.35243168583332</v>
      </c>
      <c r="V6" s="1">
        <v>428.41018257895024</v>
      </c>
      <c r="W6" s="1">
        <v>417.09921290772422</v>
      </c>
      <c r="X6" s="1">
        <v>403.12320315125896</v>
      </c>
      <c r="Y6" s="1">
        <v>403.11398252194294</v>
      </c>
      <c r="Z6" s="1">
        <v>393.06735807995096</v>
      </c>
      <c r="AA6" s="1">
        <v>392.68198140984634</v>
      </c>
      <c r="AB6" s="1">
        <v>357.18311362488515</v>
      </c>
      <c r="AC6" s="1">
        <v>347.2334388768403</v>
      </c>
      <c r="AD6" s="1">
        <v>338.13975560018429</v>
      </c>
      <c r="AE6" s="1">
        <v>336.86361745247564</v>
      </c>
      <c r="AF6" s="1">
        <v>333.10589343919162</v>
      </c>
      <c r="AG6" s="1">
        <v>332.50183340075745</v>
      </c>
      <c r="AH6" s="1">
        <v>311.36636555164642</v>
      </c>
      <c r="AI6" s="1">
        <v>303.98854762155401</v>
      </c>
      <c r="AJ6" s="1">
        <v>292.56425089228065</v>
      </c>
      <c r="AK6" s="1">
        <v>290.60094609724121</v>
      </c>
      <c r="AL6" s="1">
        <v>290.6655517362725</v>
      </c>
      <c r="AM6" s="1">
        <v>287.92936651924595</v>
      </c>
      <c r="AN6" s="1">
        <v>283.80889323414783</v>
      </c>
      <c r="AO6" s="1">
        <v>279.58923494502358</v>
      </c>
      <c r="AP6" s="1">
        <v>282.25191970546194</v>
      </c>
      <c r="AQ6" s="1">
        <v>281.59699677906701</v>
      </c>
      <c r="AR6" s="1">
        <v>282.91797174923698</v>
      </c>
      <c r="AS6" s="1">
        <v>281.42019192460396</v>
      </c>
      <c r="AT6" s="1">
        <v>283.0270917483889</v>
      </c>
      <c r="AU6" s="1">
        <v>279.8154640925959</v>
      </c>
      <c r="AV6" s="1">
        <v>288.09515636296379</v>
      </c>
      <c r="AW6" s="1">
        <v>286.45606917686337</v>
      </c>
      <c r="AX6" s="1">
        <v>284.73320607012295</v>
      </c>
      <c r="AY6" s="1">
        <v>279.77255632022059</v>
      </c>
      <c r="AZ6" s="1">
        <v>275.24034796264863</v>
      </c>
      <c r="BA6" s="1">
        <v>276.44965817767968</v>
      </c>
      <c r="BB6" s="1">
        <v>267.82957210248838</v>
      </c>
      <c r="BC6" s="1">
        <v>264.10073101258109</v>
      </c>
      <c r="BD6" s="1">
        <v>263.70315794449363</v>
      </c>
      <c r="BE6" s="1">
        <v>255.08607104196295</v>
      </c>
      <c r="BF6" s="1">
        <v>254.90599138314852</v>
      </c>
      <c r="BG6" s="1">
        <v>257.63630892451914</v>
      </c>
      <c r="BH6" s="1">
        <v>256.42408547184135</v>
      </c>
      <c r="BI6" s="1">
        <v>254.57754301093888</v>
      </c>
      <c r="BJ6" s="1">
        <v>249.2615110967601</v>
      </c>
      <c r="BK6" s="1">
        <v>239.20427379525412</v>
      </c>
      <c r="BL6" s="1">
        <v>229.09756986312181</v>
      </c>
      <c r="BN6" s="8"/>
      <c r="BO6" s="9"/>
      <c r="BP6" s="9"/>
      <c r="BR6" s="10"/>
      <c r="BU6" s="8"/>
      <c r="CM6" s="1">
        <v>50</v>
      </c>
      <c r="CN6" s="1">
        <v>50</v>
      </c>
    </row>
    <row r="7" spans="1:92">
      <c r="D7" s="1" t="s">
        <v>25</v>
      </c>
      <c r="E7" s="1">
        <v>132.92841217624334</v>
      </c>
      <c r="F7" s="1">
        <v>133.82585416518415</v>
      </c>
      <c r="G7" s="1">
        <v>133.57194998410731</v>
      </c>
      <c r="H7" s="1">
        <v>132.45682372722078</v>
      </c>
      <c r="I7" s="1">
        <v>132.70168782525639</v>
      </c>
      <c r="J7" s="1">
        <v>133.87301086302094</v>
      </c>
      <c r="K7" s="1">
        <v>137.70286651907912</v>
      </c>
      <c r="L7" s="1">
        <v>134.62229135434083</v>
      </c>
      <c r="M7" s="1">
        <v>125.58601543224273</v>
      </c>
      <c r="N7" s="1">
        <v>121.72436770629574</v>
      </c>
      <c r="O7" s="1">
        <v>100</v>
      </c>
      <c r="P7" s="1">
        <v>96.154072744210367</v>
      </c>
      <c r="Q7" s="1">
        <v>103.36859298213797</v>
      </c>
      <c r="R7" s="1">
        <v>107.58873086320264</v>
      </c>
      <c r="S7" s="1">
        <v>109.78476700486078</v>
      </c>
      <c r="T7" s="1">
        <v>109.15899828030916</v>
      </c>
      <c r="U7" s="1">
        <v>109.95132724871159</v>
      </c>
      <c r="V7" s="1">
        <v>110.74173949053572</v>
      </c>
      <c r="W7" s="1">
        <v>107.81791436300054</v>
      </c>
      <c r="X7" s="1">
        <v>104.20519063582248</v>
      </c>
      <c r="Y7" s="1">
        <v>104.20280715248998</v>
      </c>
      <c r="Z7" s="1">
        <v>101.60580850036457</v>
      </c>
      <c r="AA7" s="1">
        <v>101.50619069354789</v>
      </c>
      <c r="AB7" s="1">
        <v>92.329923349046396</v>
      </c>
      <c r="AC7" s="1">
        <v>89.757985673964441</v>
      </c>
      <c r="AD7" s="1">
        <v>87.4073172132602</v>
      </c>
      <c r="AE7" s="1">
        <v>87.077442331536446</v>
      </c>
      <c r="AF7" s="1">
        <v>86.106090784168074</v>
      </c>
      <c r="AG7" s="1">
        <v>85.949944496957471</v>
      </c>
      <c r="AH7" s="1">
        <v>80.486539167824077</v>
      </c>
      <c r="AI7" s="1">
        <v>78.579412716476639</v>
      </c>
      <c r="AJ7" s="1">
        <v>75.626293150924255</v>
      </c>
      <c r="AK7" s="1">
        <v>75.11878936834853</v>
      </c>
      <c r="AL7" s="1">
        <v>75.135489580290624</v>
      </c>
      <c r="AM7" s="1">
        <v>74.428200344825342</v>
      </c>
      <c r="AN7" s="1">
        <v>73.363080052004207</v>
      </c>
      <c r="AO7" s="1">
        <v>72.272320966446841</v>
      </c>
      <c r="AP7" s="1">
        <v>72.960610727233615</v>
      </c>
      <c r="AQ7" s="1">
        <v>72.791316655686103</v>
      </c>
      <c r="AR7" s="1">
        <v>73.132781616064634</v>
      </c>
      <c r="AS7" s="1">
        <v>72.745613547007068</v>
      </c>
      <c r="AT7" s="1">
        <v>73.160988551872137</v>
      </c>
      <c r="AU7" s="1">
        <v>72.330799990392549</v>
      </c>
      <c r="AV7" s="1">
        <v>74.471056132175335</v>
      </c>
      <c r="AW7" s="1">
        <v>74.047360866407573</v>
      </c>
      <c r="AX7" s="1">
        <v>73.602009973494688</v>
      </c>
      <c r="AY7" s="1">
        <v>72.319708560861386</v>
      </c>
      <c r="AZ7" s="1">
        <v>71.148156955272356</v>
      </c>
      <c r="BA7" s="1">
        <v>71.460757174039401</v>
      </c>
      <c r="BB7" s="1">
        <v>69.232511055382062</v>
      </c>
      <c r="BC7" s="1">
        <v>68.268625589134956</v>
      </c>
      <c r="BD7" s="1">
        <v>68.165855078710678</v>
      </c>
      <c r="BE7" s="1">
        <v>65.938384230135554</v>
      </c>
      <c r="BF7" s="1">
        <v>65.89183460205733</v>
      </c>
      <c r="BG7" s="1">
        <v>66.597607074767382</v>
      </c>
      <c r="BH7" s="1">
        <v>66.284253799659297</v>
      </c>
      <c r="BI7" s="1">
        <v>65.806932455585539</v>
      </c>
      <c r="BJ7" s="1">
        <v>64.432766655371694</v>
      </c>
      <c r="BK7" s="1">
        <v>61.833024635858365</v>
      </c>
      <c r="BL7" s="1">
        <v>59.220495757056767</v>
      </c>
      <c r="BN7" s="10"/>
      <c r="BO7" s="11"/>
      <c r="BP7" s="11"/>
      <c r="BQ7" s="11"/>
      <c r="BR7" s="11"/>
      <c r="BS7" s="11"/>
      <c r="BT7" s="11"/>
      <c r="BU7" s="11"/>
    </row>
    <row r="8" spans="1:92">
      <c r="D8" s="1" t="s">
        <v>26</v>
      </c>
      <c r="E8" s="12">
        <f>(F7-E7)/E7</f>
        <v>6.7513180534417103E-3</v>
      </c>
      <c r="F8" s="12">
        <f t="shared" ref="F8:K8" si="0">(G7-F7)/F7</f>
        <v>-1.8972730094698193E-3</v>
      </c>
      <c r="G8" s="12">
        <f t="shared" si="0"/>
        <v>-8.3485062321782873E-3</v>
      </c>
      <c r="H8" s="12">
        <f t="shared" si="0"/>
        <v>1.8486333217522626E-3</v>
      </c>
      <c r="I8" s="12">
        <f t="shared" si="0"/>
        <v>8.8267380540552557E-3</v>
      </c>
      <c r="J8" s="12">
        <f t="shared" si="0"/>
        <v>2.860812370894459E-2</v>
      </c>
      <c r="K8" s="12">
        <f t="shared" si="0"/>
        <v>-2.2371176741709072E-2</v>
      </c>
      <c r="L8" s="12">
        <f>(M7-L7)/L7</f>
        <v>-6.7123177233060285E-2</v>
      </c>
      <c r="M8" s="12">
        <f t="shared" ref="M8:AO8" si="1">(N7-M7)/M7</f>
        <v>-3.0749026574781846E-2</v>
      </c>
      <c r="N8" s="12">
        <f t="shared" si="1"/>
        <v>-0.17847180573337351</v>
      </c>
      <c r="O8" s="12">
        <f t="shared" si="1"/>
        <v>-3.8459272557896329E-2</v>
      </c>
      <c r="P8" s="12">
        <f t="shared" si="1"/>
        <v>7.5030833661302213E-2</v>
      </c>
      <c r="Q8" s="12">
        <f t="shared" si="1"/>
        <v>4.0826113225647859E-2</v>
      </c>
      <c r="R8" s="12">
        <f t="shared" si="1"/>
        <v>2.0411395543371225E-2</v>
      </c>
      <c r="S8" s="12">
        <f t="shared" si="1"/>
        <v>-5.6999594900439439E-3</v>
      </c>
      <c r="T8" s="12">
        <f t="shared" si="1"/>
        <v>7.2584851536270957E-3</v>
      </c>
      <c r="U8" s="12">
        <f t="shared" si="1"/>
        <v>7.1887467082248488E-3</v>
      </c>
      <c r="V8" s="12">
        <f t="shared" si="1"/>
        <v>-2.6402196145610114E-2</v>
      </c>
      <c r="W8" s="12">
        <f t="shared" si="1"/>
        <v>-3.3507638767846813E-2</v>
      </c>
      <c r="X8" s="12">
        <f t="shared" si="1"/>
        <v>-2.2872980875049471E-5</v>
      </c>
      <c r="Y8" s="12">
        <f t="shared" si="1"/>
        <v>-2.4922540218374055E-2</v>
      </c>
      <c r="Z8" s="12">
        <f t="shared" si="1"/>
        <v>-9.8043417287825498E-4</v>
      </c>
      <c r="AA8" s="12">
        <f t="shared" si="1"/>
        <v>-9.0401061076216455E-2</v>
      </c>
      <c r="AB8" s="12">
        <f t="shared" si="1"/>
        <v>-2.7855949423448951E-2</v>
      </c>
      <c r="AC8" s="12">
        <f t="shared" si="1"/>
        <v>-2.6188961829455203E-2</v>
      </c>
      <c r="AD8" s="12">
        <f t="shared" si="1"/>
        <v>-3.7739961852268113E-3</v>
      </c>
      <c r="AE8" s="12">
        <f t="shared" si="1"/>
        <v>-1.1155030756071958E-2</v>
      </c>
      <c r="AF8" s="12">
        <f t="shared" si="1"/>
        <v>-1.8134174457181758E-3</v>
      </c>
      <c r="AG8" s="12">
        <f t="shared" si="1"/>
        <v>-6.3564966343018323E-2</v>
      </c>
      <c r="AH8" s="12">
        <f t="shared" si="1"/>
        <v>-2.3694973980318005E-2</v>
      </c>
      <c r="AI8" s="12">
        <f t="shared" si="1"/>
        <v>-3.7581339226949582E-2</v>
      </c>
      <c r="AJ8" s="12">
        <f t="shared" si="1"/>
        <v>-6.7106790698166401E-3</v>
      </c>
      <c r="AK8" s="12">
        <f t="shared" si="1"/>
        <v>2.2231737335653772E-4</v>
      </c>
      <c r="AL8" s="12">
        <f t="shared" si="1"/>
        <v>-9.4135173593227883E-3</v>
      </c>
      <c r="AM8" s="12">
        <f t="shared" si="1"/>
        <v>-1.4310708681473416E-2</v>
      </c>
      <c r="AN8" s="12">
        <f t="shared" si="1"/>
        <v>-1.4867956535960181E-2</v>
      </c>
      <c r="AO8" s="12">
        <f t="shared" si="1"/>
        <v>9.5235596640976666E-3</v>
      </c>
      <c r="AP8" s="12">
        <f>(AQ7-AP7)/AP7</f>
        <v>-2.3203488822266705E-3</v>
      </c>
      <c r="AQ8" s="12">
        <f t="shared" ref="AQ8:AV8" si="2">(AR7-AQ7)/AQ7</f>
        <v>4.6910122809525672E-3</v>
      </c>
      <c r="AR8" s="12">
        <f t="shared" si="2"/>
        <v>-5.2940427056383018E-3</v>
      </c>
      <c r="AS8" s="12">
        <f t="shared" si="2"/>
        <v>5.7099663417734528E-3</v>
      </c>
      <c r="AT8" s="12">
        <f t="shared" si="2"/>
        <v>-1.1347421322648927E-2</v>
      </c>
      <c r="AU8" s="12">
        <f t="shared" si="2"/>
        <v>2.9589830916664384E-2</v>
      </c>
      <c r="AV8" s="12">
        <f t="shared" si="2"/>
        <v>-5.6893951526048488E-3</v>
      </c>
      <c r="AW8" s="12">
        <f>(AX7-AW7)/AW7</f>
        <v>-6.0144060193632496E-3</v>
      </c>
      <c r="AX8" s="12">
        <f t="shared" ref="AX8:BK8" si="3">(AY7-AX7)/AX7</f>
        <v>-1.7422097753785261E-2</v>
      </c>
      <c r="AY8" s="12">
        <f t="shared" si="3"/>
        <v>-1.6199617350546973E-2</v>
      </c>
      <c r="AZ8" s="12">
        <f t="shared" si="3"/>
        <v>4.3936516720111639E-3</v>
      </c>
      <c r="BA8" s="12">
        <f t="shared" si="3"/>
        <v>-3.1181395310863377E-2</v>
      </c>
      <c r="BB8" s="12">
        <f t="shared" si="3"/>
        <v>-1.3922439783760735E-2</v>
      </c>
      <c r="BC8" s="12">
        <f t="shared" si="3"/>
        <v>-1.5053842015626355E-3</v>
      </c>
      <c r="BD8" s="12">
        <f t="shared" si="3"/>
        <v>-3.2677223017346102E-2</v>
      </c>
      <c r="BE8" s="12">
        <f t="shared" si="3"/>
        <v>-7.0595645649670512E-4</v>
      </c>
      <c r="BF8" s="12">
        <f t="shared" si="3"/>
        <v>1.071107637194269E-2</v>
      </c>
      <c r="BG8" s="12">
        <f t="shared" si="3"/>
        <v>-4.7051731867226321E-3</v>
      </c>
      <c r="BH8" s="12">
        <f t="shared" si="3"/>
        <v>-7.2011272166755732E-3</v>
      </c>
      <c r="BI8" s="12">
        <f t="shared" si="3"/>
        <v>-2.0881778696208001E-2</v>
      </c>
      <c r="BJ8" s="12">
        <f t="shared" si="3"/>
        <v>-4.0348135808267217E-2</v>
      </c>
      <c r="BK8" s="12">
        <f t="shared" si="3"/>
        <v>-4.2251351833216544E-2</v>
      </c>
      <c r="BL8" s="12"/>
    </row>
    <row r="10" spans="1:92">
      <c r="D10" s="1" t="s">
        <v>27</v>
      </c>
      <c r="E10" s="12">
        <v>0.81327098282673571</v>
      </c>
      <c r="F10" s="12">
        <v>0.76450429942091591</v>
      </c>
      <c r="G10" s="12">
        <v>0.77808333275544495</v>
      </c>
      <c r="H10" s="12">
        <v>0.79155961984760492</v>
      </c>
      <c r="I10" s="12">
        <v>0.78801077281024667</v>
      </c>
      <c r="J10" s="12">
        <v>0.79120325708875905</v>
      </c>
      <c r="K10" s="12">
        <v>0.70787036819898974</v>
      </c>
      <c r="L10" s="12">
        <v>0.63684293235138145</v>
      </c>
      <c r="M10" s="12">
        <v>0.62784738380796679</v>
      </c>
      <c r="N10" s="12">
        <v>0.59529416238414568</v>
      </c>
      <c r="O10" s="12">
        <v>0.4818920319047818</v>
      </c>
      <c r="P10" s="12">
        <v>0.43845623226756592</v>
      </c>
      <c r="Q10" s="12">
        <v>0.44923013720902577</v>
      </c>
      <c r="R10" s="12">
        <v>0.49507701907522333</v>
      </c>
      <c r="S10" s="12">
        <v>0.50267543785435354</v>
      </c>
      <c r="T10" s="12">
        <v>0.48210192985186584</v>
      </c>
      <c r="U10" s="12">
        <v>0.49288775767192894</v>
      </c>
      <c r="V10" s="12">
        <v>0.49451601200883438</v>
      </c>
      <c r="W10" s="12">
        <v>0.50994167991975503</v>
      </c>
      <c r="X10" s="12">
        <v>0.45620037694076215</v>
      </c>
      <c r="Y10" s="12">
        <v>0.44582835984587038</v>
      </c>
      <c r="Z10" s="12">
        <v>0.41206720169153754</v>
      </c>
      <c r="AA10" s="12">
        <v>0.34995469658882816</v>
      </c>
      <c r="AB10" s="12">
        <v>0.24883846998466208</v>
      </c>
      <c r="AC10" s="12">
        <v>0.24090137277208529</v>
      </c>
      <c r="AD10" s="12">
        <v>0.23144309347864969</v>
      </c>
      <c r="AE10" s="12">
        <v>0.25352377277610655</v>
      </c>
      <c r="AF10" s="12">
        <v>0.25157624372640019</v>
      </c>
      <c r="AG10" s="12">
        <v>0.23661301023106912</v>
      </c>
      <c r="AH10" s="12">
        <v>0.20688202592874641</v>
      </c>
      <c r="AI10" s="12">
        <v>0.1899107294445031</v>
      </c>
      <c r="AJ10" s="12">
        <v>0.18663740721664757</v>
      </c>
      <c r="AK10" s="12">
        <v>0.18564721525666938</v>
      </c>
      <c r="AL10" s="12">
        <v>0.17852748236642482</v>
      </c>
      <c r="AM10" s="12">
        <v>0.17127161442097161</v>
      </c>
      <c r="AN10" s="12">
        <v>0.14038450170094846</v>
      </c>
      <c r="AO10" s="12">
        <v>0.1270777567889366</v>
      </c>
      <c r="AP10" s="12">
        <v>0.11197769096556048</v>
      </c>
      <c r="AQ10" s="12">
        <v>0.10993781689388617</v>
      </c>
      <c r="AR10" s="12">
        <v>9.4905594874009097E-2</v>
      </c>
      <c r="AS10" s="12">
        <v>7.9194635361223842E-2</v>
      </c>
      <c r="AT10" s="12">
        <v>7.6675695742243977E-2</v>
      </c>
      <c r="AU10" s="12">
        <v>6.9006006724287861E-2</v>
      </c>
      <c r="AV10" s="12">
        <v>6.2343210578798165E-2</v>
      </c>
      <c r="AW10" s="12">
        <v>5.717878184581341E-2</v>
      </c>
      <c r="AX10" s="12">
        <v>4.1232280231478478E-2</v>
      </c>
      <c r="AY10" s="12">
        <v>4.5360988496096946E-2</v>
      </c>
      <c r="AZ10" s="12">
        <v>4.029747446608116E-2</v>
      </c>
      <c r="BA10" s="12">
        <v>3.7896727726446588E-2</v>
      </c>
      <c r="BB10" s="12">
        <v>3.4516417656729484E-2</v>
      </c>
      <c r="BC10" s="12">
        <v>2.3282986763184986E-2</v>
      </c>
      <c r="BD10" s="12">
        <v>2.5617328345222647E-2</v>
      </c>
      <c r="BE10" s="12">
        <v>2.2438255999950887E-2</v>
      </c>
      <c r="BF10" s="12">
        <v>1.8481904435879246E-2</v>
      </c>
      <c r="BG10" s="12">
        <v>5.2769856054063367E-3</v>
      </c>
      <c r="BH10" s="12">
        <v>1.9609335234591053E-3</v>
      </c>
      <c r="BI10" s="12">
        <v>-1.0677693768483827E-2</v>
      </c>
      <c r="BJ10" s="12">
        <v>-2.5704401965546474E-2</v>
      </c>
      <c r="BK10" s="12">
        <v>-4.4702035156113012E-2</v>
      </c>
      <c r="BL10" s="12">
        <v>-6.4816050583285642E-2</v>
      </c>
      <c r="BO10" s="11"/>
      <c r="BP10" s="11"/>
      <c r="BQ10" s="11"/>
      <c r="BR10" s="11"/>
      <c r="BS10" s="11"/>
      <c r="BT10" s="11"/>
      <c r="BU10" s="11"/>
    </row>
    <row r="11" spans="1:92">
      <c r="D11" s="1" t="s">
        <v>28</v>
      </c>
      <c r="E11" s="1">
        <v>122.36188222808708</v>
      </c>
      <c r="F11" s="1">
        <v>119.07104306059819</v>
      </c>
      <c r="G11" s="1">
        <v>119.98737387567617</v>
      </c>
      <c r="H11" s="1">
        <v>120.89677124080256</v>
      </c>
      <c r="I11" s="1">
        <v>120.65729043107068</v>
      </c>
      <c r="J11" s="1">
        <v>120.87272341874984</v>
      </c>
      <c r="K11" s="1">
        <v>115.24931178715781</v>
      </c>
      <c r="L11" s="1">
        <v>110.45628811752435</v>
      </c>
      <c r="M11" s="1">
        <v>109.8492568122914</v>
      </c>
      <c r="N11" s="1">
        <v>107.65252312839554</v>
      </c>
      <c r="O11" s="1">
        <v>100</v>
      </c>
      <c r="P11" s="1">
        <v>97.068895796586176</v>
      </c>
      <c r="Q11" s="1">
        <v>97.79593290249538</v>
      </c>
      <c r="R11" s="1">
        <v>100.88974006787083</v>
      </c>
      <c r="S11" s="1">
        <v>101.40249124106953</v>
      </c>
      <c r="T11" s="1">
        <v>100.01416418622715</v>
      </c>
      <c r="U11" s="1">
        <v>100.74200586347804</v>
      </c>
      <c r="V11" s="1">
        <v>100.85188258201417</v>
      </c>
      <c r="W11" s="1">
        <v>101.89282669796931</v>
      </c>
      <c r="X11" s="1">
        <v>98.266293737270715</v>
      </c>
      <c r="Y11" s="1">
        <v>97.566376545492588</v>
      </c>
      <c r="Z11" s="1">
        <v>95.288129721333803</v>
      </c>
      <c r="AA11" s="1">
        <v>91.09669716312834</v>
      </c>
      <c r="AB11" s="1">
        <v>84.273242793501012</v>
      </c>
      <c r="AC11" s="1">
        <v>83.737637159507898</v>
      </c>
      <c r="AD11" s="1">
        <v>83.099380181954814</v>
      </c>
      <c r="AE11" s="1">
        <v>84.589413114318646</v>
      </c>
      <c r="AF11" s="1">
        <v>84.457991323272026</v>
      </c>
      <c r="AG11" s="1">
        <v>83.44825288260455</v>
      </c>
      <c r="AH11" s="1">
        <v>81.441967427104302</v>
      </c>
      <c r="AI11" s="1">
        <v>80.296722286510033</v>
      </c>
      <c r="AJ11" s="1">
        <v>80.075834248961968</v>
      </c>
      <c r="AK11" s="1">
        <v>80.009014808769322</v>
      </c>
      <c r="AL11" s="1">
        <v>79.528565981394692</v>
      </c>
      <c r="AM11" s="1">
        <v>79.038930583589988</v>
      </c>
      <c r="AN11" s="1">
        <v>76.954628080099098</v>
      </c>
      <c r="AO11" s="1">
        <v>76.056671641605561</v>
      </c>
      <c r="AP11" s="1">
        <v>75.037699577630903</v>
      </c>
      <c r="AQ11" s="1">
        <v>74.900046224501523</v>
      </c>
      <c r="AR11" s="1">
        <v>73.885652348548547</v>
      </c>
      <c r="AS11" s="1">
        <v>72.825456384569264</v>
      </c>
      <c r="AT11" s="1">
        <v>72.655475065772222</v>
      </c>
      <c r="AU11" s="1">
        <v>72.137914484243367</v>
      </c>
      <c r="AV11" s="1">
        <v>71.688300342184334</v>
      </c>
      <c r="AW11" s="1">
        <v>71.339797980217639</v>
      </c>
      <c r="AX11" s="1">
        <v>70.263707329143827</v>
      </c>
      <c r="AY11" s="1">
        <v>70.542317928008558</v>
      </c>
      <c r="AZ11" s="1">
        <v>70.200625421334678</v>
      </c>
      <c r="BA11" s="1">
        <v>70.038619911625005</v>
      </c>
      <c r="BB11" s="1">
        <v>69.810512195479689</v>
      </c>
      <c r="BC11" s="1">
        <v>69.052465681179626</v>
      </c>
      <c r="BD11" s="1">
        <v>69.209990084562591</v>
      </c>
      <c r="BE11" s="1">
        <v>68.995462151566997</v>
      </c>
      <c r="BF11" s="1">
        <v>68.728482406829045</v>
      </c>
      <c r="BG11" s="1">
        <v>67.837397324638559</v>
      </c>
      <c r="BH11" s="1">
        <v>67.613625821009862</v>
      </c>
      <c r="BI11" s="1">
        <v>66.760754827723147</v>
      </c>
      <c r="BJ11" s="1">
        <v>65.746733031698795</v>
      </c>
      <c r="BK11" s="1">
        <v>64.464748056980525</v>
      </c>
      <c r="BL11" s="1">
        <v>63.107428158221197</v>
      </c>
      <c r="BN11" s="10"/>
    </row>
    <row r="12" spans="1:92">
      <c r="D12" s="1" t="s">
        <v>26</v>
      </c>
      <c r="E12" s="12">
        <f>(F11-E11)/E11</f>
        <v>-2.6894316330919554E-2</v>
      </c>
      <c r="F12" s="12">
        <f t="shared" ref="F12:O12" si="4">(G11-F11)/F11</f>
        <v>7.6956646345294945E-3</v>
      </c>
      <c r="G12" s="12">
        <f t="shared" si="4"/>
        <v>7.5791088324731479E-3</v>
      </c>
      <c r="H12" s="12">
        <f t="shared" si="4"/>
        <v>-1.9808701859778256E-3</v>
      </c>
      <c r="I12" s="12">
        <f t="shared" si="4"/>
        <v>1.7854949908910637E-3</v>
      </c>
      <c r="J12" s="12">
        <f t="shared" si="4"/>
        <v>-4.6523412996250305E-2</v>
      </c>
      <c r="K12" s="12">
        <f t="shared" si="4"/>
        <v>-4.1588306214662717E-2</v>
      </c>
      <c r="L12" s="12">
        <f t="shared" si="4"/>
        <v>-5.4956699666303833E-3</v>
      </c>
      <c r="M12" s="12">
        <f t="shared" si="4"/>
        <v>-1.9997710932624695E-2</v>
      </c>
      <c r="N12" s="12">
        <f t="shared" si="4"/>
        <v>-7.1085404280478354E-2</v>
      </c>
      <c r="O12" s="12">
        <f t="shared" si="4"/>
        <v>-2.931104203413824E-2</v>
      </c>
      <c r="P12" s="12">
        <f>(Q11-P11)/P11</f>
        <v>7.4899080693444278E-3</v>
      </c>
      <c r="Q12" s="12">
        <f t="shared" ref="Q12:U12" si="5">(R11-Q11)/Q11</f>
        <v>3.1635335678632394E-2</v>
      </c>
      <c r="R12" s="12">
        <f t="shared" si="5"/>
        <v>5.0822925389019218E-3</v>
      </c>
      <c r="S12" s="12">
        <f t="shared" si="5"/>
        <v>-1.3691251939183963E-2</v>
      </c>
      <c r="T12" s="12">
        <f t="shared" si="5"/>
        <v>7.2773859900048402E-3</v>
      </c>
      <c r="U12" s="12">
        <f t="shared" si="5"/>
        <v>1.0906743179704922E-3</v>
      </c>
      <c r="V12" s="12">
        <f>(W11-V11)/V11</f>
        <v>1.0321513979757706E-2</v>
      </c>
      <c r="W12" s="12">
        <f t="shared" ref="W12:AD12" si="6">(X11-W11)/W11</f>
        <v>-3.5591641514160416E-2</v>
      </c>
      <c r="X12" s="12">
        <f t="shared" si="6"/>
        <v>-7.1226578835817053E-3</v>
      </c>
      <c r="Y12" s="12">
        <f t="shared" si="6"/>
        <v>-2.3350737260356282E-2</v>
      </c>
      <c r="Z12" s="12">
        <f t="shared" si="6"/>
        <v>-4.3986932794915112E-2</v>
      </c>
      <c r="AA12" s="12">
        <f t="shared" si="6"/>
        <v>-7.4903422210889345E-2</v>
      </c>
      <c r="AB12" s="12">
        <f t="shared" si="6"/>
        <v>-6.3555835308905335E-3</v>
      </c>
      <c r="AC12" s="12">
        <f t="shared" si="6"/>
        <v>-7.6221039810007796E-3</v>
      </c>
      <c r="AD12" s="12">
        <f t="shared" si="6"/>
        <v>1.7930734610790696E-2</v>
      </c>
      <c r="AE12" s="12">
        <f>(AF11-AE11)/AE11</f>
        <v>-1.5536434904567709E-3</v>
      </c>
      <c r="AF12" s="12">
        <f t="shared" ref="AF12:AO12" si="7">(AG11-AF11)/AF11</f>
        <v>-1.1955510956951297E-2</v>
      </c>
      <c r="AG12" s="12">
        <f t="shared" si="7"/>
        <v>-2.4042270343546925E-2</v>
      </c>
      <c r="AH12" s="12">
        <f t="shared" si="7"/>
        <v>-1.406210061930707E-2</v>
      </c>
      <c r="AI12" s="12">
        <f t="shared" si="7"/>
        <v>-2.750897312593968E-3</v>
      </c>
      <c r="AJ12" s="12">
        <f t="shared" si="7"/>
        <v>-8.3445200189733663E-4</v>
      </c>
      <c r="AK12" s="12">
        <f t="shared" si="7"/>
        <v>-6.004933675573405E-3</v>
      </c>
      <c r="AL12" s="12">
        <f t="shared" si="7"/>
        <v>-6.156723584318775E-3</v>
      </c>
      <c r="AM12" s="12">
        <f t="shared" si="7"/>
        <v>-2.6370580777109232E-2</v>
      </c>
      <c r="AN12" s="12">
        <f t="shared" si="7"/>
        <v>-1.1668647629079425E-2</v>
      </c>
      <c r="AO12" s="12">
        <f t="shared" si="7"/>
        <v>-1.3397536889022187E-2</v>
      </c>
      <c r="AP12" s="12">
        <f>(AQ11-AP11)/AP11</f>
        <v>-1.8344559322073799E-3</v>
      </c>
      <c r="AQ12" s="12">
        <f t="shared" ref="AQ12:AU12" si="8">(AR11-AQ11)/AQ11</f>
        <v>-1.3543301067031178E-2</v>
      </c>
      <c r="AR12" s="12">
        <f t="shared" si="8"/>
        <v>-1.4349145338501021E-2</v>
      </c>
      <c r="AS12" s="12">
        <f t="shared" si="8"/>
        <v>-2.334092050167485E-3</v>
      </c>
      <c r="AT12" s="12">
        <f t="shared" si="8"/>
        <v>-7.1234904329003021E-3</v>
      </c>
      <c r="AU12" s="12">
        <f t="shared" si="8"/>
        <v>-6.2327022519792939E-3</v>
      </c>
      <c r="AV12" s="12">
        <f>(AW11-AV11)/AV11</f>
        <v>-4.8613561809000179E-3</v>
      </c>
      <c r="AW12" s="12">
        <f t="shared" ref="AW12:BB12" si="9">(AX11-AW11)/AW11</f>
        <v>-1.5084015956594241E-2</v>
      </c>
      <c r="AX12" s="12">
        <f t="shared" si="9"/>
        <v>3.9652134715807861E-3</v>
      </c>
      <c r="AY12" s="12">
        <f t="shared" si="9"/>
        <v>-4.8437947137290214E-3</v>
      </c>
      <c r="AZ12" s="12">
        <f t="shared" si="9"/>
        <v>-2.3077502335248044E-3</v>
      </c>
      <c r="BA12" s="12">
        <f t="shared" si="9"/>
        <v>-3.25688479346315E-3</v>
      </c>
      <c r="BB12" s="12">
        <f t="shared" si="9"/>
        <v>-1.0858629889112126E-2</v>
      </c>
      <c r="BC12" s="12">
        <f>(BD11-BC11)/BC11</f>
        <v>2.2812277856994519E-3</v>
      </c>
      <c r="BD12" s="12">
        <f t="shared" ref="BD12:BK12" si="10">(BE11-BD11)/BD11</f>
        <v>-3.0996671540261477E-3</v>
      </c>
      <c r="BE12" s="12">
        <f t="shared" si="10"/>
        <v>-3.8695261458131813E-3</v>
      </c>
      <c r="BF12" s="12">
        <f t="shared" si="10"/>
        <v>-1.2965295478457201E-2</v>
      </c>
      <c r="BG12" s="12">
        <f t="shared" si="10"/>
        <v>-3.2986451788211998E-3</v>
      </c>
      <c r="BH12" s="12">
        <f t="shared" si="10"/>
        <v>-1.2613892287694743E-2</v>
      </c>
      <c r="BI12" s="12">
        <f t="shared" si="10"/>
        <v>-1.5188890518704382E-2</v>
      </c>
      <c r="BJ12" s="12">
        <f t="shared" si="10"/>
        <v>-1.9498839190993419E-2</v>
      </c>
      <c r="BK12" s="12">
        <f t="shared" si="10"/>
        <v>-2.1055226921225082E-2</v>
      </c>
      <c r="BL12" s="12"/>
      <c r="BN12" s="10"/>
    </row>
    <row r="15" spans="1:92">
      <c r="D15" s="13" t="s">
        <v>29</v>
      </c>
      <c r="E15" s="14" t="s">
        <v>30</v>
      </c>
      <c r="F15" s="14" t="s">
        <v>31</v>
      </c>
      <c r="G15" s="14" t="s">
        <v>32</v>
      </c>
      <c r="H15" s="14" t="s">
        <v>33</v>
      </c>
      <c r="I15" s="14" t="s">
        <v>34</v>
      </c>
      <c r="J15" s="14" t="s">
        <v>35</v>
      </c>
      <c r="K15" s="14" t="s">
        <v>36</v>
      </c>
    </row>
    <row r="16" spans="1:92">
      <c r="D16" s="15" t="s">
        <v>12</v>
      </c>
      <c r="E16" s="16">
        <v>-2.7824067403183106E-2</v>
      </c>
      <c r="F16" s="16">
        <v>4.0852687594394865E-3</v>
      </c>
      <c r="G16" s="16">
        <v>-2.7527475054119122E-2</v>
      </c>
      <c r="H16" s="16">
        <v>-7.5844824558803925E-3</v>
      </c>
      <c r="I16" s="16">
        <v>-6.2433732063819081E-3</v>
      </c>
      <c r="J16" s="16">
        <v>-1.5432929954875774E-2</v>
      </c>
      <c r="K16" s="16">
        <v>-1.4461265488420083E-2</v>
      </c>
    </row>
    <row r="17" spans="4:63">
      <c r="D17" s="15" t="s">
        <v>37</v>
      </c>
      <c r="E17" s="16">
        <v>-1.9801488511009602E-2</v>
      </c>
      <c r="F17" s="16">
        <v>-2.4360601833022244E-3</v>
      </c>
      <c r="G17" s="16">
        <v>-1.9078114033229565E-2</v>
      </c>
      <c r="H17" s="16">
        <v>-9.5938911300230689E-3</v>
      </c>
      <c r="I17" s="16">
        <v>-5.2321780784210237E-3</v>
      </c>
      <c r="J17" s="16">
        <v>-9.8054136758238819E-3</v>
      </c>
      <c r="K17" s="16">
        <v>-1.0680029539911651E-2</v>
      </c>
    </row>
    <row r="18" spans="4:63">
      <c r="D18" s="10"/>
    </row>
    <row r="23" spans="4:63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C18" sqref="C18"/>
    </sheetView>
  </sheetViews>
  <sheetFormatPr defaultColWidth="9.140625" defaultRowHeight="15"/>
  <cols>
    <col min="1" max="1" width="15.7109375" style="1" customWidth="1"/>
    <col min="2" max="16384" width="9.140625" style="1"/>
  </cols>
  <sheetData>
    <row r="1" spans="1:2">
      <c r="A1" s="7" t="s">
        <v>38</v>
      </c>
    </row>
    <row r="2" spans="1:2">
      <c r="A2" s="2" t="s">
        <v>39</v>
      </c>
    </row>
    <row r="5" spans="1:2">
      <c r="A5" s="7" t="s">
        <v>40</v>
      </c>
      <c r="B5" s="7" t="s">
        <v>10</v>
      </c>
    </row>
    <row r="6" spans="1:2">
      <c r="A6" s="1">
        <v>44.5</v>
      </c>
      <c r="B6" s="1" t="s">
        <v>41</v>
      </c>
    </row>
    <row r="7" spans="1:2">
      <c r="A7" s="1">
        <v>44500000</v>
      </c>
      <c r="B7" s="1" t="s">
        <v>42</v>
      </c>
    </row>
    <row r="8" spans="1:2">
      <c r="A8" s="1">
        <f>A7/1000</f>
        <v>44500</v>
      </c>
      <c r="B8" s="1" t="s">
        <v>43</v>
      </c>
    </row>
  </sheetData>
  <hyperlinks>
    <hyperlink ref="A2" r:id="rId1" xr:uid="{00000000-0004-0000-07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REFS</vt:lpstr>
      <vt:lpstr>FIN_ETA</vt:lpstr>
      <vt:lpstr>Calcs</vt:lpstr>
      <vt:lpstr>Epstein_2014</vt:lpstr>
      <vt:lpstr>Calcs_ICCT</vt:lpstr>
      <vt:lpstr>ICCT_2020</vt:lpstr>
      <vt:lpstr>Jet_Fuel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2021-07-19T10:02:45Z</dcterms:created>
  <dcterms:modified xsi:type="dcterms:W3CDTF">2022-07-07T09:35:34Z</dcterms:modified>
</cp:coreProperties>
</file>