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Data\Machines - Data\Ore_grinding_mills\"/>
    </mc:Choice>
  </mc:AlternateContent>
  <xr:revisionPtr revIDLastSave="0" documentId="13_ncr:1_{DC0571B5-B755-47ED-97C2-1B59B6CCA6AF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REFS" sheetId="7" r:id="rId1"/>
    <sheet name="FIN_ETA" sheetId="5" r:id="rId2"/>
    <sheet name="Calcs" sheetId="4" r:id="rId3"/>
    <sheet name="Tromans_2008" sheetId="1" r:id="rId4"/>
    <sheet name="UNEP_2017" sheetId="6" r:id="rId5"/>
    <sheet name="Production_Data" sheetId="2" r:id="rId6"/>
  </sheets>
  <externalReferences>
    <externalReference r:id="rId7"/>
    <externalReference r:id="rId8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2" i="4"/>
  <c r="E16" i="4" l="1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D23" i="4"/>
  <c r="D22" i="4"/>
  <c r="D21" i="4"/>
  <c r="D20" i="4"/>
  <c r="D19" i="4"/>
  <c r="D18" i="4"/>
  <c r="D17" i="4"/>
  <c r="D16" i="4"/>
  <c r="N15" i="4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N63" i="4" l="1"/>
  <c r="O63" i="4" s="1"/>
  <c r="P63" i="4" s="1"/>
  <c r="Q63" i="4" s="1"/>
  <c r="R63" i="4" s="1"/>
  <c r="S63" i="4" s="1"/>
  <c r="T63" i="4" s="1"/>
  <c r="U63" i="4" s="1"/>
  <c r="V63" i="4" s="1"/>
  <c r="W63" i="4" s="1"/>
  <c r="X63" i="4" s="1"/>
  <c r="Y63" i="4" s="1"/>
  <c r="Z63" i="4" s="1"/>
  <c r="AA63" i="4" s="1"/>
  <c r="AB63" i="4" s="1"/>
  <c r="AC63" i="4" s="1"/>
  <c r="AD63" i="4" s="1"/>
  <c r="AE63" i="4" s="1"/>
  <c r="AF63" i="4" s="1"/>
  <c r="AG63" i="4" s="1"/>
  <c r="AH63" i="4" s="1"/>
  <c r="AI63" i="4" s="1"/>
  <c r="AJ63" i="4" s="1"/>
  <c r="AK63" i="4" s="1"/>
  <c r="AL63" i="4" s="1"/>
  <c r="AM63" i="4" s="1"/>
  <c r="AN63" i="4" s="1"/>
  <c r="AO63" i="4" s="1"/>
  <c r="AP63" i="4" s="1"/>
  <c r="AQ63" i="4" s="1"/>
  <c r="AR63" i="4" s="1"/>
  <c r="AS63" i="4" s="1"/>
  <c r="AT63" i="4" s="1"/>
  <c r="AU63" i="4" s="1"/>
  <c r="AV63" i="4" s="1"/>
  <c r="AW63" i="4" s="1"/>
  <c r="AX63" i="4" s="1"/>
  <c r="AY63" i="4" s="1"/>
  <c r="AZ63" i="4" s="1"/>
  <c r="BA63" i="4" s="1"/>
  <c r="BB63" i="4" s="1"/>
  <c r="BC63" i="4" s="1"/>
  <c r="BD63" i="4" s="1"/>
  <c r="BE63" i="4" s="1"/>
  <c r="BF63" i="4" s="1"/>
  <c r="BG63" i="4" s="1"/>
  <c r="BH63" i="4" s="1"/>
  <c r="BI63" i="4" s="1"/>
  <c r="BJ63" i="4" s="1"/>
  <c r="BK63" i="4" s="1"/>
  <c r="BL63" i="4" s="1"/>
  <c r="G58" i="6"/>
  <c r="G55" i="6"/>
  <c r="G56" i="6" s="1"/>
  <c r="G46" i="6"/>
  <c r="G47" i="6" s="1"/>
  <c r="G48" i="6" s="1"/>
  <c r="G49" i="6" s="1"/>
  <c r="G50" i="6" s="1"/>
  <c r="G51" i="6" s="1"/>
  <c r="G52" i="6" s="1"/>
  <c r="G53" i="6" s="1"/>
  <c r="G54" i="6" s="1"/>
  <c r="G45" i="6"/>
  <c r="G35" i="6"/>
  <c r="G36" i="6" s="1"/>
  <c r="G37" i="6" s="1"/>
  <c r="G38" i="6" s="1"/>
  <c r="G39" i="6" s="1"/>
  <c r="G40" i="6" s="1"/>
  <c r="G41" i="6" s="1"/>
  <c r="G42" i="6" s="1"/>
  <c r="G43" i="6" s="1"/>
  <c r="G44" i="6" s="1"/>
  <c r="G25" i="6"/>
  <c r="G26" i="6" s="1"/>
  <c r="G27" i="6" s="1"/>
  <c r="G28" i="6" s="1"/>
  <c r="G29" i="6" s="1"/>
  <c r="G30" i="6" s="1"/>
  <c r="G31" i="6" s="1"/>
  <c r="G32" i="6" s="1"/>
  <c r="G33" i="6" s="1"/>
  <c r="G34" i="6" s="1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5" i="6"/>
  <c r="G57" i="6" l="1"/>
  <c r="G59" i="6" l="1"/>
  <c r="G60" i="6" l="1"/>
  <c r="D64" i="4" s="1" a="1"/>
  <c r="D64" i="4" l="1"/>
  <c r="D65" i="4" s="1"/>
  <c r="BG64" i="4"/>
  <c r="BG65" i="4" s="1"/>
  <c r="AP64" i="4"/>
  <c r="AP65" i="4" s="1"/>
  <c r="H64" i="4"/>
  <c r="H65" i="4" s="1"/>
  <c r="AL64" i="4"/>
  <c r="AL65" i="4" s="1"/>
  <c r="M64" i="4"/>
  <c r="M65" i="4" s="1"/>
  <c r="AO64" i="4"/>
  <c r="AO65" i="4" s="1"/>
  <c r="N64" i="4"/>
  <c r="N65" i="4" s="1"/>
  <c r="AY64" i="4"/>
  <c r="AY65" i="4" s="1"/>
  <c r="Z64" i="4"/>
  <c r="Z65" i="4" s="1"/>
  <c r="BC64" i="4"/>
  <c r="BC65" i="4" s="1"/>
  <c r="V64" i="4"/>
  <c r="V65" i="4" s="1"/>
  <c r="E64" i="4"/>
  <c r="E65" i="4" s="1"/>
  <c r="Y64" i="4"/>
  <c r="Y65" i="4" s="1"/>
  <c r="AZ64" i="4"/>
  <c r="AZ65" i="4" s="1"/>
  <c r="AU64" i="4"/>
  <c r="AU65" i="4" s="1"/>
  <c r="AQ64" i="4"/>
  <c r="AQ65" i="4" s="1"/>
  <c r="I64" i="4"/>
  <c r="I65" i="4" s="1"/>
  <c r="AR64" i="4"/>
  <c r="AR65" i="4" s="1"/>
  <c r="AX64" i="4"/>
  <c r="AX65" i="4" s="1"/>
  <c r="AG64" i="4"/>
  <c r="AG65" i="4" s="1"/>
  <c r="AM64" i="4"/>
  <c r="AM65" i="4" s="1"/>
  <c r="S64" i="4"/>
  <c r="S65" i="4" s="1"/>
  <c r="AV64" i="4"/>
  <c r="AV65" i="4" s="1"/>
  <c r="R64" i="4"/>
  <c r="R65" i="4" s="1"/>
  <c r="AE64" i="4"/>
  <c r="AE65" i="4" s="1"/>
  <c r="AS64" i="4"/>
  <c r="AS65" i="4" s="1"/>
  <c r="AF64" i="4"/>
  <c r="AF65" i="4" s="1"/>
  <c r="G64" i="4"/>
  <c r="G65" i="4" s="1"/>
  <c r="AK64" i="4"/>
  <c r="AK65" i="4" s="1"/>
  <c r="P64" i="4"/>
  <c r="P65" i="4" s="1"/>
  <c r="AI64" i="4"/>
  <c r="AI65" i="4" s="1"/>
  <c r="O64" i="4"/>
  <c r="O65" i="4" s="1"/>
  <c r="J64" i="4"/>
  <c r="J65" i="4" s="1"/>
  <c r="L64" i="4"/>
  <c r="L65" i="4" s="1"/>
  <c r="X64" i="4"/>
  <c r="X65" i="4" s="1"/>
  <c r="BB64" i="4"/>
  <c r="BB65" i="4" s="1"/>
  <c r="BE64" i="4"/>
  <c r="BE65" i="4" s="1"/>
  <c r="AA64" i="4"/>
  <c r="AA65" i="4" s="1"/>
  <c r="AW64" i="4"/>
  <c r="AW65" i="4" s="1"/>
  <c r="F64" i="4"/>
  <c r="F65" i="4" s="1"/>
  <c r="BA64" i="4"/>
  <c r="BA65" i="4" s="1"/>
  <c r="AJ64" i="4"/>
  <c r="AJ65" i="4" s="1"/>
  <c r="Q64" i="4"/>
  <c r="Q65" i="4" s="1"/>
  <c r="BF64" i="4"/>
  <c r="BF65" i="4" s="1"/>
  <c r="AB64" i="4"/>
  <c r="AB65" i="4" s="1"/>
  <c r="BD64" i="4"/>
  <c r="BD65" i="4" s="1"/>
  <c r="W64" i="4"/>
  <c r="W65" i="4" s="1"/>
  <c r="AH64" i="4"/>
  <c r="AH65" i="4" s="1"/>
  <c r="T64" i="4"/>
  <c r="T65" i="4" s="1"/>
  <c r="AN64" i="4"/>
  <c r="AN65" i="4" s="1"/>
  <c r="AC64" i="4"/>
  <c r="AC65" i="4" s="1"/>
  <c r="AT64" i="4"/>
  <c r="AT65" i="4" s="1"/>
  <c r="K64" i="4"/>
  <c r="K65" i="4" s="1"/>
  <c r="U64" i="4"/>
  <c r="U65" i="4" s="1"/>
  <c r="AD64" i="4"/>
  <c r="AD65" i="4" s="1"/>
  <c r="G61" i="6"/>
  <c r="G62" i="6" s="1"/>
  <c r="G63" i="6" l="1"/>
  <c r="G64" i="6"/>
  <c r="G65" i="6" s="1"/>
  <c r="N59" i="4"/>
  <c r="O59" i="4" s="1"/>
  <c r="P59" i="4" s="1"/>
  <c r="Q59" i="4" s="1"/>
  <c r="R59" i="4" s="1"/>
  <c r="S59" i="4" s="1"/>
  <c r="T59" i="4" s="1"/>
  <c r="U59" i="4" s="1"/>
  <c r="V59" i="4" s="1"/>
  <c r="W59" i="4" s="1"/>
  <c r="X59" i="4" s="1"/>
  <c r="Y59" i="4" s="1"/>
  <c r="Z59" i="4" s="1"/>
  <c r="AA59" i="4" s="1"/>
  <c r="AB59" i="4" s="1"/>
  <c r="AC59" i="4" s="1"/>
  <c r="AD59" i="4" s="1"/>
  <c r="AE59" i="4" s="1"/>
  <c r="AF59" i="4" s="1"/>
  <c r="AG59" i="4" s="1"/>
  <c r="AH59" i="4" s="1"/>
  <c r="AI59" i="4" s="1"/>
  <c r="AJ59" i="4" s="1"/>
  <c r="AK59" i="4" s="1"/>
  <c r="AL59" i="4" s="1"/>
  <c r="AM59" i="4" s="1"/>
  <c r="AN59" i="4" s="1"/>
  <c r="AO59" i="4" s="1"/>
  <c r="AP59" i="4" s="1"/>
  <c r="AQ59" i="4" s="1"/>
  <c r="AR59" i="4" s="1"/>
  <c r="AS59" i="4" s="1"/>
  <c r="AT59" i="4" s="1"/>
  <c r="AU59" i="4" s="1"/>
  <c r="AV59" i="4" s="1"/>
  <c r="AW59" i="4" s="1"/>
  <c r="AX59" i="4" s="1"/>
  <c r="AY59" i="4" s="1"/>
  <c r="AZ59" i="4" s="1"/>
  <c r="BA59" i="4" s="1"/>
  <c r="BB59" i="4" s="1"/>
  <c r="BC59" i="4" s="1"/>
  <c r="BD59" i="4" s="1"/>
  <c r="BE59" i="4" s="1"/>
  <c r="BF59" i="4" s="1"/>
  <c r="BG59" i="4" s="1"/>
  <c r="BH59" i="4" s="1"/>
  <c r="BI59" i="4" s="1"/>
  <c r="BJ59" i="4" s="1"/>
  <c r="BK59" i="4" s="1"/>
  <c r="BL59" i="4" s="1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A51" i="4"/>
  <c r="B51" i="4"/>
  <c r="N48" i="4"/>
  <c r="O48" i="4" s="1"/>
  <c r="P48" i="4" s="1"/>
  <c r="Q48" i="4" s="1"/>
  <c r="R48" i="4" s="1"/>
  <c r="S48" i="4" s="1"/>
  <c r="T48" i="4" s="1"/>
  <c r="U48" i="4" s="1"/>
  <c r="V48" i="4" s="1"/>
  <c r="W48" i="4" s="1"/>
  <c r="X48" i="4" s="1"/>
  <c r="Y48" i="4" s="1"/>
  <c r="Z48" i="4" s="1"/>
  <c r="AA48" i="4" s="1"/>
  <c r="AB48" i="4" s="1"/>
  <c r="AC48" i="4" s="1"/>
  <c r="AD48" i="4" s="1"/>
  <c r="AE48" i="4" s="1"/>
  <c r="AF48" i="4" s="1"/>
  <c r="AG48" i="4" s="1"/>
  <c r="AH48" i="4" s="1"/>
  <c r="AI48" i="4" s="1"/>
  <c r="AJ48" i="4" s="1"/>
  <c r="AK48" i="4" s="1"/>
  <c r="AL48" i="4" s="1"/>
  <c r="AM48" i="4" s="1"/>
  <c r="AN48" i="4" s="1"/>
  <c r="AO48" i="4" s="1"/>
  <c r="AP48" i="4" s="1"/>
  <c r="AQ48" i="4" s="1"/>
  <c r="AR48" i="4" s="1"/>
  <c r="AS48" i="4" s="1"/>
  <c r="AT48" i="4" s="1"/>
  <c r="AU48" i="4" s="1"/>
  <c r="AV48" i="4" s="1"/>
  <c r="AW48" i="4" s="1"/>
  <c r="AX48" i="4" s="1"/>
  <c r="AY48" i="4" s="1"/>
  <c r="AZ48" i="4" s="1"/>
  <c r="BA48" i="4" s="1"/>
  <c r="BB48" i="4" s="1"/>
  <c r="BC48" i="4" s="1"/>
  <c r="BD48" i="4" s="1"/>
  <c r="BE48" i="4" s="1"/>
  <c r="BF48" i="4" s="1"/>
  <c r="BG48" i="4" s="1"/>
  <c r="BH48" i="4" s="1"/>
  <c r="BI48" i="4" s="1"/>
  <c r="BJ48" i="4" s="1"/>
  <c r="BK48" i="4" s="1"/>
  <c r="BL48" i="4" s="1"/>
  <c r="A40" i="4"/>
  <c r="B40" i="4"/>
  <c r="N37" i="4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Z37" i="4" s="1"/>
  <c r="AA37" i="4" s="1"/>
  <c r="AB37" i="4" s="1"/>
  <c r="AC37" i="4" s="1"/>
  <c r="AD37" i="4" s="1"/>
  <c r="AE37" i="4" s="1"/>
  <c r="AF37" i="4" s="1"/>
  <c r="AG37" i="4" s="1"/>
  <c r="AH37" i="4" s="1"/>
  <c r="AI37" i="4" s="1"/>
  <c r="AJ37" i="4" s="1"/>
  <c r="AK37" i="4" s="1"/>
  <c r="AL37" i="4" s="1"/>
  <c r="AM37" i="4" s="1"/>
  <c r="AN37" i="4" s="1"/>
  <c r="AO37" i="4" s="1"/>
  <c r="AP37" i="4" s="1"/>
  <c r="AQ37" i="4" s="1"/>
  <c r="AR37" i="4" s="1"/>
  <c r="AS37" i="4" s="1"/>
  <c r="AT37" i="4" s="1"/>
  <c r="AU37" i="4" s="1"/>
  <c r="AV37" i="4" s="1"/>
  <c r="AW37" i="4" s="1"/>
  <c r="AX37" i="4" s="1"/>
  <c r="AY37" i="4" s="1"/>
  <c r="AZ37" i="4" s="1"/>
  <c r="BA37" i="4" s="1"/>
  <c r="BB37" i="4" s="1"/>
  <c r="BC37" i="4" s="1"/>
  <c r="BD37" i="4" s="1"/>
  <c r="BE37" i="4" s="1"/>
  <c r="BF37" i="4" s="1"/>
  <c r="BG37" i="4" s="1"/>
  <c r="BH37" i="4" s="1"/>
  <c r="BI37" i="4" s="1"/>
  <c r="BJ37" i="4" s="1"/>
  <c r="BK37" i="4" s="1"/>
  <c r="BL37" i="4" s="1"/>
  <c r="B34" i="4"/>
  <c r="C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A34" i="4"/>
  <c r="A56" i="4" s="1"/>
  <c r="A33" i="4"/>
  <c r="A44" i="4" s="1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C33" i="4"/>
  <c r="B33" i="4"/>
  <c r="B55" i="4" s="1"/>
  <c r="B32" i="4"/>
  <c r="C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A32" i="4"/>
  <c r="B27" i="4"/>
  <c r="B49" i="4" s="1"/>
  <c r="C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A27" i="4"/>
  <c r="B31" i="4"/>
  <c r="B53" i="4" s="1"/>
  <c r="C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A31" i="4"/>
  <c r="B30" i="4"/>
  <c r="C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A30" i="4"/>
  <c r="B28" i="4"/>
  <c r="C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A28" i="4"/>
  <c r="A50" i="4" s="1"/>
  <c r="N26" i="4"/>
  <c r="O26" i="4" s="1"/>
  <c r="P26" i="4" s="1"/>
  <c r="Q26" i="4" s="1"/>
  <c r="R26" i="4" s="1"/>
  <c r="S26" i="4" s="1"/>
  <c r="T26" i="4" s="1"/>
  <c r="U26" i="4" s="1"/>
  <c r="V26" i="4" s="1"/>
  <c r="W26" i="4" s="1"/>
  <c r="X26" i="4" s="1"/>
  <c r="Y26" i="4" s="1"/>
  <c r="Z26" i="4" s="1"/>
  <c r="AA26" i="4" s="1"/>
  <c r="AB26" i="4" s="1"/>
  <c r="AC26" i="4" s="1"/>
  <c r="AD26" i="4" s="1"/>
  <c r="AE26" i="4" s="1"/>
  <c r="AF26" i="4" s="1"/>
  <c r="AG26" i="4" s="1"/>
  <c r="AH26" i="4" s="1"/>
  <c r="AI26" i="4" s="1"/>
  <c r="AJ26" i="4" s="1"/>
  <c r="AK26" i="4" s="1"/>
  <c r="AL26" i="4" s="1"/>
  <c r="AM26" i="4" s="1"/>
  <c r="AN26" i="4" s="1"/>
  <c r="AO26" i="4" s="1"/>
  <c r="AP26" i="4" s="1"/>
  <c r="AQ26" i="4" s="1"/>
  <c r="AR26" i="4" s="1"/>
  <c r="AS26" i="4" s="1"/>
  <c r="AT26" i="4" s="1"/>
  <c r="AU26" i="4" s="1"/>
  <c r="AV26" i="4" s="1"/>
  <c r="AW26" i="4" s="1"/>
  <c r="AX26" i="4" s="1"/>
  <c r="AY26" i="4" s="1"/>
  <c r="AZ26" i="4" s="1"/>
  <c r="BA26" i="4" s="1"/>
  <c r="BB26" i="4" s="1"/>
  <c r="BC26" i="4" s="1"/>
  <c r="BD26" i="4" s="1"/>
  <c r="BE26" i="4" s="1"/>
  <c r="BF26" i="4" s="1"/>
  <c r="BG26" i="4" s="1"/>
  <c r="R44" i="4" l="1"/>
  <c r="R55" i="4" s="1"/>
  <c r="N38" i="4"/>
  <c r="N49" i="4" s="1"/>
  <c r="B42" i="4"/>
  <c r="A39" i="4"/>
  <c r="A41" i="4"/>
  <c r="A52" i="4"/>
  <c r="B52" i="4"/>
  <c r="B41" i="4"/>
  <c r="A54" i="4"/>
  <c r="A43" i="4"/>
  <c r="B54" i="4"/>
  <c r="B43" i="4"/>
  <c r="B38" i="4"/>
  <c r="A55" i="4"/>
  <c r="A53" i="4"/>
  <c r="A42" i="4"/>
  <c r="A49" i="4"/>
  <c r="A38" i="4"/>
  <c r="B44" i="4"/>
  <c r="A45" i="4"/>
  <c r="B50" i="4"/>
  <c r="B39" i="4"/>
  <c r="B56" i="4"/>
  <c r="B45" i="4"/>
  <c r="BE40" i="4"/>
  <c r="BE51" i="4" s="1"/>
  <c r="N40" i="4"/>
  <c r="N51" i="4" s="1"/>
  <c r="AZ40" i="4"/>
  <c r="AZ51" i="4" s="1"/>
  <c r="AR40" i="4"/>
  <c r="AR51" i="4" s="1"/>
  <c r="AJ40" i="4"/>
  <c r="AJ51" i="4" s="1"/>
  <c r="AB40" i="4"/>
  <c r="AB51" i="4" s="1"/>
  <c r="T40" i="4"/>
  <c r="T51" i="4" s="1"/>
  <c r="AW40" i="4"/>
  <c r="AW51" i="4" s="1"/>
  <c r="AO40" i="4"/>
  <c r="AO51" i="4" s="1"/>
  <c r="AG40" i="4"/>
  <c r="AG51" i="4" s="1"/>
  <c r="Y40" i="4"/>
  <c r="Y51" i="4" s="1"/>
  <c r="Q40" i="4"/>
  <c r="Q51" i="4" s="1"/>
  <c r="BD40" i="4"/>
  <c r="BD51" i="4" s="1"/>
  <c r="AV40" i="4"/>
  <c r="AV51" i="4" s="1"/>
  <c r="AN40" i="4"/>
  <c r="AN51" i="4" s="1"/>
  <c r="AF40" i="4"/>
  <c r="AF51" i="4" s="1"/>
  <c r="X40" i="4"/>
  <c r="X51" i="4" s="1"/>
  <c r="P40" i="4"/>
  <c r="P51" i="4" s="1"/>
  <c r="BC40" i="4"/>
  <c r="BC51" i="4" s="1"/>
  <c r="AU40" i="4"/>
  <c r="AU51" i="4" s="1"/>
  <c r="AM40" i="4"/>
  <c r="AM51" i="4" s="1"/>
  <c r="AE40" i="4"/>
  <c r="AE51" i="4" s="1"/>
  <c r="W40" i="4"/>
  <c r="W51" i="4" s="1"/>
  <c r="O40" i="4"/>
  <c r="O51" i="4" s="1"/>
  <c r="BB45" i="4"/>
  <c r="BB56" i="4" s="1"/>
  <c r="AT40" i="4"/>
  <c r="AT51" i="4" s="1"/>
  <c r="AL40" i="4"/>
  <c r="AL51" i="4" s="1"/>
  <c r="AD40" i="4"/>
  <c r="AD51" i="4" s="1"/>
  <c r="V40" i="4"/>
  <c r="V51" i="4" s="1"/>
  <c r="BA40" i="4"/>
  <c r="BA51" i="4" s="1"/>
  <c r="AS40" i="4"/>
  <c r="AS51" i="4" s="1"/>
  <c r="AK38" i="4"/>
  <c r="AK49" i="4" s="1"/>
  <c r="AC40" i="4"/>
  <c r="AC51" i="4" s="1"/>
  <c r="U40" i="4"/>
  <c r="U51" i="4" s="1"/>
  <c r="BG40" i="4"/>
  <c r="BG51" i="4" s="1"/>
  <c r="AY40" i="4"/>
  <c r="AY51" i="4" s="1"/>
  <c r="AQ40" i="4"/>
  <c r="AQ51" i="4" s="1"/>
  <c r="AI40" i="4"/>
  <c r="AI51" i="4" s="1"/>
  <c r="AA40" i="4"/>
  <c r="AA51" i="4" s="1"/>
  <c r="BF40" i="4"/>
  <c r="BF51" i="4" s="1"/>
  <c r="AX40" i="4"/>
  <c r="AX51" i="4" s="1"/>
  <c r="AP40" i="4"/>
  <c r="AP51" i="4" s="1"/>
  <c r="AH40" i="4"/>
  <c r="AH51" i="4" s="1"/>
  <c r="Z40" i="4"/>
  <c r="Z51" i="4" s="1"/>
  <c r="R40" i="4"/>
  <c r="R51" i="4" s="1"/>
  <c r="BD41" i="4" l="1"/>
  <c r="BD52" i="4" s="1"/>
  <c r="W44" i="4"/>
  <c r="W55" i="4" s="1"/>
  <c r="N41" i="4"/>
  <c r="N52" i="4" s="1"/>
  <c r="R38" i="4"/>
  <c r="R49" i="4" s="1"/>
  <c r="AX45" i="4"/>
  <c r="AX56" i="4" s="1"/>
  <c r="AA39" i="4"/>
  <c r="AA50" i="4" s="1"/>
  <c r="T38" i="4"/>
  <c r="T49" i="4" s="1"/>
  <c r="AQ42" i="4"/>
  <c r="AQ53" i="4" s="1"/>
  <c r="AJ45" i="4"/>
  <c r="AJ56" i="4" s="1"/>
  <c r="AR45" i="4"/>
  <c r="AR56" i="4" s="1"/>
  <c r="BB41" i="4"/>
  <c r="BB52" i="4" s="1"/>
  <c r="AY39" i="4"/>
  <c r="AY50" i="4" s="1"/>
  <c r="AR38" i="4"/>
  <c r="AR49" i="4" s="1"/>
  <c r="V39" i="4"/>
  <c r="V50" i="4" s="1"/>
  <c r="R41" i="4"/>
  <c r="R52" i="4" s="1"/>
  <c r="AF44" i="4"/>
  <c r="AF55" i="4" s="1"/>
  <c r="AA44" i="4"/>
  <c r="AA55" i="4" s="1"/>
  <c r="AO42" i="4"/>
  <c r="AO53" i="4" s="1"/>
  <c r="AC39" i="4"/>
  <c r="AC50" i="4" s="1"/>
  <c r="AE38" i="4"/>
  <c r="AE49" i="4" s="1"/>
  <c r="AS44" i="4"/>
  <c r="AS55" i="4" s="1"/>
  <c r="AT39" i="4"/>
  <c r="AT50" i="4" s="1"/>
  <c r="BF41" i="4"/>
  <c r="BF52" i="4" s="1"/>
  <c r="P41" i="4"/>
  <c r="P52" i="4" s="1"/>
  <c r="BA39" i="4"/>
  <c r="BA50" i="4" s="1"/>
  <c r="P39" i="4"/>
  <c r="P50" i="4" s="1"/>
  <c r="AB39" i="4"/>
  <c r="AB50" i="4" s="1"/>
  <c r="Z42" i="4"/>
  <c r="Z53" i="4" s="1"/>
  <c r="AV45" i="4"/>
  <c r="AV56" i="4" s="1"/>
  <c r="AB42" i="4"/>
  <c r="AB53" i="4" s="1"/>
  <c r="T43" i="4"/>
  <c r="T54" i="4" s="1"/>
  <c r="W41" i="4"/>
  <c r="W52" i="4" s="1"/>
  <c r="AS42" i="4"/>
  <c r="AS53" i="4" s="1"/>
  <c r="AV43" i="4"/>
  <c r="AV54" i="4" s="1"/>
  <c r="AU42" i="4"/>
  <c r="AU53" i="4" s="1"/>
  <c r="AH43" i="4"/>
  <c r="AH54" i="4" s="1"/>
  <c r="AQ43" i="4"/>
  <c r="AQ54" i="4" s="1"/>
  <c r="AX42" i="4"/>
  <c r="AX53" i="4" s="1"/>
  <c r="AQ41" i="4"/>
  <c r="AQ52" i="4" s="1"/>
  <c r="U38" i="4"/>
  <c r="U49" i="4" s="1"/>
  <c r="AE39" i="4"/>
  <c r="AE50" i="4" s="1"/>
  <c r="AC43" i="4"/>
  <c r="AC54" i="4" s="1"/>
  <c r="BF39" i="4"/>
  <c r="BF50" i="4" s="1"/>
  <c r="AM44" i="4"/>
  <c r="AM55" i="4" s="1"/>
  <c r="BA41" i="4"/>
  <c r="BA52" i="4" s="1"/>
  <c r="AH38" i="4"/>
  <c r="AH49" i="4" s="1"/>
  <c r="AR42" i="4"/>
  <c r="AR53" i="4" s="1"/>
  <c r="Q44" i="4"/>
  <c r="Q55" i="4" s="1"/>
  <c r="BE38" i="4"/>
  <c r="BE49" i="4" s="1"/>
  <c r="AF42" i="4"/>
  <c r="AF53" i="4" s="1"/>
  <c r="AU45" i="4"/>
  <c r="AU56" i="4" s="1"/>
  <c r="AO41" i="4"/>
  <c r="AO52" i="4" s="1"/>
  <c r="BE39" i="4"/>
  <c r="BE50" i="4" s="1"/>
  <c r="AG45" i="4"/>
  <c r="AG56" i="4" s="1"/>
  <c r="BA42" i="4"/>
  <c r="BA53" i="4" s="1"/>
  <c r="W42" i="4"/>
  <c r="W53" i="4" s="1"/>
  <c r="AU38" i="4"/>
  <c r="AU49" i="4" s="1"/>
  <c r="X45" i="4"/>
  <c r="X56" i="4" s="1"/>
  <c r="BD42" i="4"/>
  <c r="BD53" i="4" s="1"/>
  <c r="AX44" i="4"/>
  <c r="AX55" i="4" s="1"/>
  <c r="AD45" i="4"/>
  <c r="AD56" i="4" s="1"/>
  <c r="AA38" i="4"/>
  <c r="AA49" i="4" s="1"/>
  <c r="W39" i="4"/>
  <c r="W50" i="4" s="1"/>
  <c r="AE43" i="4"/>
  <c r="AE54" i="4" s="1"/>
  <c r="Q39" i="4"/>
  <c r="Q50" i="4" s="1"/>
  <c r="AC42" i="4"/>
  <c r="AC53" i="4" s="1"/>
  <c r="Y38" i="4"/>
  <c r="Y49" i="4" s="1"/>
  <c r="AW38" i="4"/>
  <c r="AW49" i="4" s="1"/>
  <c r="O42" i="4"/>
  <c r="O53" i="4" s="1"/>
  <c r="BC43" i="4"/>
  <c r="BC54" i="4" s="1"/>
  <c r="Q38" i="4"/>
  <c r="Q49" i="4" s="1"/>
  <c r="AT41" i="4"/>
  <c r="AT52" i="4" s="1"/>
  <c r="S39" i="4"/>
  <c r="S50" i="4" s="1"/>
  <c r="T44" i="4"/>
  <c r="T55" i="4" s="1"/>
  <c r="X42" i="4"/>
  <c r="X53" i="4" s="1"/>
  <c r="AM45" i="4"/>
  <c r="AM56" i="4" s="1"/>
  <c r="R42" i="4"/>
  <c r="R53" i="4" s="1"/>
  <c r="AG41" i="4"/>
  <c r="AG52" i="4" s="1"/>
  <c r="N39" i="4"/>
  <c r="N50" i="4" s="1"/>
  <c r="P45" i="4"/>
  <c r="P56" i="4" s="1"/>
  <c r="AD43" i="4"/>
  <c r="AD54" i="4" s="1"/>
  <c r="BA38" i="4"/>
  <c r="BA49" i="4" s="1"/>
  <c r="AI42" i="4"/>
  <c r="AI53" i="4" s="1"/>
  <c r="AX41" i="4"/>
  <c r="AX52" i="4" s="1"/>
  <c r="AN44" i="4"/>
  <c r="AN55" i="4" s="1"/>
  <c r="BA45" i="4"/>
  <c r="BA56" i="4" s="1"/>
  <c r="V45" i="4"/>
  <c r="V56" i="4" s="1"/>
  <c r="AI44" i="4"/>
  <c r="AI55" i="4" s="1"/>
  <c r="AZ43" i="4"/>
  <c r="AZ54" i="4" s="1"/>
  <c r="BG38" i="4"/>
  <c r="BG49" i="4" s="1"/>
  <c r="Y42" i="4"/>
  <c r="Y53" i="4" s="1"/>
  <c r="AV41" i="4"/>
  <c r="AV52" i="4" s="1"/>
  <c r="U39" i="4"/>
  <c r="U50" i="4" s="1"/>
  <c r="AE42" i="4"/>
  <c r="AE53" i="4" s="1"/>
  <c r="U43" i="4"/>
  <c r="U54" i="4" s="1"/>
  <c r="O39" i="4"/>
  <c r="O50" i="4" s="1"/>
  <c r="BD39" i="4"/>
  <c r="BD50" i="4" s="1"/>
  <c r="AO39" i="4"/>
  <c r="AO50" i="4" s="1"/>
  <c r="BE44" i="4"/>
  <c r="BE55" i="4" s="1"/>
  <c r="O43" i="4"/>
  <c r="O54" i="4" s="1"/>
  <c r="AT38" i="4"/>
  <c r="AT49" i="4" s="1"/>
  <c r="AU44" i="4"/>
  <c r="AU55" i="4" s="1"/>
  <c r="BB42" i="4"/>
  <c r="BB53" i="4" s="1"/>
  <c r="Z39" i="4"/>
  <c r="Z50" i="4" s="1"/>
  <c r="AU41" i="4"/>
  <c r="AU52" i="4" s="1"/>
  <c r="Z45" i="4"/>
  <c r="Z56" i="4" s="1"/>
  <c r="O38" i="4"/>
  <c r="O49" i="4" s="1"/>
  <c r="U41" i="4"/>
  <c r="U52" i="4" s="1"/>
  <c r="AX38" i="4"/>
  <c r="AX49" i="4" s="1"/>
  <c r="AT44" i="4"/>
  <c r="AT55" i="4" s="1"/>
  <c r="AO43" i="4"/>
  <c r="AO54" i="4" s="1"/>
  <c r="R39" i="4"/>
  <c r="R50" i="4" s="1"/>
  <c r="BD38" i="4"/>
  <c r="BD49" i="4" s="1"/>
  <c r="AL43" i="4"/>
  <c r="AL54" i="4" s="1"/>
  <c r="AW44" i="4"/>
  <c r="AW55" i="4" s="1"/>
  <c r="BG41" i="4"/>
  <c r="BG52" i="4" s="1"/>
  <c r="AL44" i="4"/>
  <c r="AL55" i="4" s="1"/>
  <c r="AZ45" i="4"/>
  <c r="AZ56" i="4" s="1"/>
  <c r="R43" i="4"/>
  <c r="R54" i="4" s="1"/>
  <c r="AG38" i="4"/>
  <c r="AG49" i="4" s="1"/>
  <c r="AI39" i="4"/>
  <c r="AI50" i="4" s="1"/>
  <c r="AA43" i="4"/>
  <c r="AA54" i="4" s="1"/>
  <c r="AN42" i="4"/>
  <c r="AN53" i="4" s="1"/>
  <c r="BC45" i="4"/>
  <c r="BC56" i="4" s="1"/>
  <c r="AB38" i="4"/>
  <c r="AB49" i="4" s="1"/>
  <c r="AH42" i="4"/>
  <c r="AH53" i="4" s="1"/>
  <c r="AW41" i="4"/>
  <c r="AW52" i="4" s="1"/>
  <c r="AD39" i="4"/>
  <c r="AD50" i="4" s="1"/>
  <c r="AF45" i="4"/>
  <c r="AF56" i="4" s="1"/>
  <c r="AT43" i="4"/>
  <c r="AT54" i="4" s="1"/>
  <c r="AY42" i="4"/>
  <c r="AY53" i="4" s="1"/>
  <c r="AJ42" i="4"/>
  <c r="AJ53" i="4" s="1"/>
  <c r="X44" i="4"/>
  <c r="X55" i="4" s="1"/>
  <c r="AA41" i="4"/>
  <c r="AA52" i="4" s="1"/>
  <c r="AL45" i="4"/>
  <c r="AL56" i="4" s="1"/>
  <c r="AW42" i="4"/>
  <c r="AW53" i="4" s="1"/>
  <c r="AK39" i="4"/>
  <c r="AK50" i="4" s="1"/>
  <c r="BF38" i="4"/>
  <c r="BF49" i="4" s="1"/>
  <c r="AK43" i="4"/>
  <c r="AK54" i="4" s="1"/>
  <c r="AM39" i="4"/>
  <c r="AM50" i="4" s="1"/>
  <c r="X43" i="4"/>
  <c r="X54" i="4" s="1"/>
  <c r="T41" i="4"/>
  <c r="T52" i="4" s="1"/>
  <c r="AG44" i="4"/>
  <c r="AG55" i="4" s="1"/>
  <c r="AM43" i="4"/>
  <c r="AM54" i="4" s="1"/>
  <c r="P43" i="4"/>
  <c r="P54" i="4" s="1"/>
  <c r="U42" i="4"/>
  <c r="U53" i="4" s="1"/>
  <c r="BF45" i="4"/>
  <c r="BF56" i="4" s="1"/>
  <c r="AE41" i="4"/>
  <c r="AE52" i="4" s="1"/>
  <c r="S45" i="4"/>
  <c r="S56" i="4" s="1"/>
  <c r="AD44" i="4"/>
  <c r="AD55" i="4" s="1"/>
  <c r="BE43" i="4"/>
  <c r="BE54" i="4" s="1"/>
  <c r="N42" i="4"/>
  <c r="N53" i="4" s="1"/>
  <c r="Z38" i="4"/>
  <c r="Z49" i="4" s="1"/>
  <c r="AG42" i="4"/>
  <c r="AG53" i="4" s="1"/>
  <c r="S43" i="4"/>
  <c r="S54" i="4" s="1"/>
  <c r="AP45" i="4"/>
  <c r="AP56" i="4" s="1"/>
  <c r="AW43" i="4"/>
  <c r="AW54" i="4" s="1"/>
  <c r="BB40" i="4"/>
  <c r="BB51" i="4" s="1"/>
  <c r="BB38" i="4"/>
  <c r="BB49" i="4" s="1"/>
  <c r="BA44" i="4"/>
  <c r="BA55" i="4" s="1"/>
  <c r="Z43" i="4"/>
  <c r="Z54" i="4" s="1"/>
  <c r="AO38" i="4"/>
  <c r="AO49" i="4" s="1"/>
  <c r="AQ39" i="4"/>
  <c r="AQ50" i="4" s="1"/>
  <c r="AI43" i="4"/>
  <c r="AI54" i="4" s="1"/>
  <c r="AV42" i="4"/>
  <c r="AV53" i="4" s="1"/>
  <c r="T39" i="4"/>
  <c r="T50" i="4" s="1"/>
  <c r="BF44" i="4"/>
  <c r="BF55" i="4" s="1"/>
  <c r="AJ38" i="4"/>
  <c r="AJ49" i="4" s="1"/>
  <c r="AP42" i="4"/>
  <c r="AP53" i="4" s="1"/>
  <c r="BE41" i="4"/>
  <c r="BE52" i="4" s="1"/>
  <c r="AL39" i="4"/>
  <c r="AL50" i="4" s="1"/>
  <c r="AN45" i="4"/>
  <c r="AN56" i="4" s="1"/>
  <c r="BB43" i="4"/>
  <c r="BB54" i="4" s="1"/>
  <c r="BG42" i="4"/>
  <c r="BG53" i="4" s="1"/>
  <c r="AZ42" i="4"/>
  <c r="AZ53" i="4" s="1"/>
  <c r="P44" i="4"/>
  <c r="P55" i="4" s="1"/>
  <c r="AY41" i="4"/>
  <c r="AY52" i="4" s="1"/>
  <c r="AT45" i="4"/>
  <c r="AT56" i="4" s="1"/>
  <c r="S38" i="4"/>
  <c r="S49" i="4" s="1"/>
  <c r="BE42" i="4"/>
  <c r="BE53" i="4" s="1"/>
  <c r="AS39" i="4"/>
  <c r="AS50" i="4" s="1"/>
  <c r="BA43" i="4"/>
  <c r="BA54" i="4" s="1"/>
  <c r="AU39" i="4"/>
  <c r="AU50" i="4" s="1"/>
  <c r="BD43" i="4"/>
  <c r="BD54" i="4" s="1"/>
  <c r="AR41" i="4"/>
  <c r="AR52" i="4" s="1"/>
  <c r="AL42" i="4"/>
  <c r="AL53" i="4" s="1"/>
  <c r="AX39" i="4"/>
  <c r="AX50" i="4" s="1"/>
  <c r="Y44" i="4"/>
  <c r="Y55" i="4" s="1"/>
  <c r="Y39" i="4"/>
  <c r="Y50" i="4" s="1"/>
  <c r="Y45" i="4"/>
  <c r="Y56" i="4" s="1"/>
  <c r="AU43" i="4"/>
  <c r="AU54" i="4" s="1"/>
  <c r="AF43" i="4"/>
  <c r="AF54" i="4" s="1"/>
  <c r="AK42" i="4"/>
  <c r="AK53" i="4" s="1"/>
  <c r="AS41" i="4"/>
  <c r="AS52" i="4" s="1"/>
  <c r="BC44" i="4"/>
  <c r="BC55" i="4" s="1"/>
  <c r="AA45" i="4"/>
  <c r="AA56" i="4" s="1"/>
  <c r="V44" i="4"/>
  <c r="V55" i="4" s="1"/>
  <c r="P38" i="4"/>
  <c r="P49" i="4" s="1"/>
  <c r="AT42" i="4"/>
  <c r="AT53" i="4" s="1"/>
  <c r="AS43" i="4"/>
  <c r="AS54" i="4" s="1"/>
  <c r="S40" i="4"/>
  <c r="S51" i="4" s="1"/>
  <c r="AI45" i="4"/>
  <c r="AI56" i="4" s="1"/>
  <c r="N44" i="4"/>
  <c r="N55" i="4" s="1"/>
  <c r="X38" i="4"/>
  <c r="X49" i="4" s="1"/>
  <c r="AC41" i="4"/>
  <c r="AC52" i="4" s="1"/>
  <c r="BC41" i="4"/>
  <c r="BC52" i="4" s="1"/>
  <c r="S44" i="4"/>
  <c r="S55" i="4" s="1"/>
  <c r="S41" i="4"/>
  <c r="S52" i="4" s="1"/>
  <c r="BC39" i="4"/>
  <c r="BC50" i="4" s="1"/>
  <c r="AK41" i="4"/>
  <c r="AK52" i="4" s="1"/>
  <c r="AK44" i="4"/>
  <c r="AK55" i="4" s="1"/>
  <c r="AP43" i="4"/>
  <c r="AP54" i="4" s="1"/>
  <c r="V41" i="4"/>
  <c r="V52" i="4" s="1"/>
  <c r="BG39" i="4"/>
  <c r="BG50" i="4" s="1"/>
  <c r="AR44" i="4"/>
  <c r="AR55" i="4" s="1"/>
  <c r="AY43" i="4"/>
  <c r="AY54" i="4" s="1"/>
  <c r="AJ39" i="4"/>
  <c r="AJ50" i="4" s="1"/>
  <c r="O45" i="4"/>
  <c r="O56" i="4" s="1"/>
  <c r="AP44" i="4"/>
  <c r="AP55" i="4" s="1"/>
  <c r="AZ38" i="4"/>
  <c r="AZ49" i="4" s="1"/>
  <c r="BF42" i="4"/>
  <c r="BF53" i="4" s="1"/>
  <c r="BB39" i="4"/>
  <c r="BB50" i="4" s="1"/>
  <c r="BD45" i="4"/>
  <c r="BD56" i="4" s="1"/>
  <c r="AC38" i="4"/>
  <c r="AC49" i="4" s="1"/>
  <c r="Z41" i="4"/>
  <c r="Z52" i="4" s="1"/>
  <c r="AI41" i="4"/>
  <c r="AI52" i="4" s="1"/>
  <c r="U45" i="4"/>
  <c r="U56" i="4" s="1"/>
  <c r="BG44" i="4"/>
  <c r="BG55" i="4" s="1"/>
  <c r="AB43" i="4"/>
  <c r="AB54" i="4" s="1"/>
  <c r="AI38" i="4"/>
  <c r="AI49" i="4" s="1"/>
  <c r="X41" i="4"/>
  <c r="X52" i="4" s="1"/>
  <c r="AH39" i="4"/>
  <c r="AH50" i="4" s="1"/>
  <c r="BC38" i="4"/>
  <c r="BC49" i="4" s="1"/>
  <c r="AP38" i="4"/>
  <c r="AP49" i="4" s="1"/>
  <c r="AO45" i="4"/>
  <c r="AO56" i="4" s="1"/>
  <c r="V38" i="4"/>
  <c r="V49" i="4" s="1"/>
  <c r="AF39" i="4"/>
  <c r="AF50" i="4" s="1"/>
  <c r="W38" i="4"/>
  <c r="W49" i="4" s="1"/>
  <c r="AB41" i="4"/>
  <c r="AB52" i="4" s="1"/>
  <c r="AW39" i="4"/>
  <c r="AW50" i="4" s="1"/>
  <c r="BC42" i="4"/>
  <c r="BC53" i="4" s="1"/>
  <c r="AE44" i="4"/>
  <c r="AE55" i="4" s="1"/>
  <c r="AG39" i="4"/>
  <c r="AG50" i="4" s="1"/>
  <c r="AP39" i="4"/>
  <c r="AP50" i="4" s="1"/>
  <c r="AQ45" i="4"/>
  <c r="AQ56" i="4" s="1"/>
  <c r="Q43" i="4"/>
  <c r="Q54" i="4" s="1"/>
  <c r="AN38" i="4"/>
  <c r="AN49" i="4" s="1"/>
  <c r="AZ44" i="4"/>
  <c r="AZ55" i="4" s="1"/>
  <c r="O41" i="4"/>
  <c r="O52" i="4" s="1"/>
  <c r="T45" i="4"/>
  <c r="T56" i="4" s="1"/>
  <c r="AC44" i="4"/>
  <c r="AC55" i="4" s="1"/>
  <c r="AX43" i="4"/>
  <c r="AX54" i="4" s="1"/>
  <c r="AD41" i="4"/>
  <c r="AD52" i="4" s="1"/>
  <c r="AJ44" i="4"/>
  <c r="AJ55" i="4" s="1"/>
  <c r="BG43" i="4"/>
  <c r="BG54" i="4" s="1"/>
  <c r="AR39" i="4"/>
  <c r="AR50" i="4" s="1"/>
  <c r="W45" i="4"/>
  <c r="W56" i="4" s="1"/>
  <c r="AH44" i="4"/>
  <c r="AH55" i="4" s="1"/>
  <c r="Q41" i="4"/>
  <c r="Q52" i="4" s="1"/>
  <c r="T42" i="4"/>
  <c r="T53" i="4" s="1"/>
  <c r="N43" i="4"/>
  <c r="N54" i="4" s="1"/>
  <c r="S42" i="4"/>
  <c r="S53" i="4" s="1"/>
  <c r="AH41" i="4"/>
  <c r="AH52" i="4" s="1"/>
  <c r="BD44" i="4"/>
  <c r="BD55" i="4" s="1"/>
  <c r="AC45" i="4"/>
  <c r="AC56" i="4" s="1"/>
  <c r="AY44" i="4"/>
  <c r="AY55" i="4" s="1"/>
  <c r="AJ43" i="4"/>
  <c r="AJ54" i="4" s="1"/>
  <c r="AQ38" i="4"/>
  <c r="AQ49" i="4" s="1"/>
  <c r="AF41" i="4"/>
  <c r="AF52" i="4" s="1"/>
  <c r="W43" i="4"/>
  <c r="W54" i="4" s="1"/>
  <c r="X39" i="4"/>
  <c r="X50" i="4" s="1"/>
  <c r="AW45" i="4"/>
  <c r="AW56" i="4" s="1"/>
  <c r="AD38" i="4"/>
  <c r="AD49" i="4" s="1"/>
  <c r="AV39" i="4"/>
  <c r="AV50" i="4" s="1"/>
  <c r="AM38" i="4"/>
  <c r="AM49" i="4" s="1"/>
  <c r="AZ41" i="4"/>
  <c r="AZ52" i="4" s="1"/>
  <c r="O44" i="4"/>
  <c r="O55" i="4" s="1"/>
  <c r="AY45" i="4"/>
  <c r="AY56" i="4" s="1"/>
  <c r="Y43" i="4"/>
  <c r="Y54" i="4" s="1"/>
  <c r="AV38" i="4"/>
  <c r="AV49" i="4" s="1"/>
  <c r="BG45" i="4"/>
  <c r="BG56" i="4" s="1"/>
  <c r="Q45" i="4"/>
  <c r="Q56" i="4" s="1"/>
  <c r="AK40" i="4"/>
  <c r="AK51" i="4" s="1"/>
  <c r="AK45" i="4"/>
  <c r="AK56" i="4" s="1"/>
  <c r="AB45" i="4"/>
  <c r="AB56" i="4" s="1"/>
  <c r="U44" i="4"/>
  <c r="U55" i="4" s="1"/>
  <c r="BF43" i="4"/>
  <c r="BF54" i="4" s="1"/>
  <c r="AL41" i="4"/>
  <c r="AL52" i="4" s="1"/>
  <c r="AB44" i="4"/>
  <c r="AB55" i="4" s="1"/>
  <c r="P42" i="4"/>
  <c r="P53" i="4" s="1"/>
  <c r="AZ39" i="4"/>
  <c r="AZ50" i="4" s="1"/>
  <c r="AE45" i="4"/>
  <c r="AE56" i="4" s="1"/>
  <c r="Z44" i="4"/>
  <c r="Z55" i="4" s="1"/>
  <c r="Y41" i="4"/>
  <c r="Y52" i="4" s="1"/>
  <c r="V43" i="4"/>
  <c r="V54" i="4" s="1"/>
  <c r="AS38" i="4"/>
  <c r="AS49" i="4" s="1"/>
  <c r="AA42" i="4"/>
  <c r="AA53" i="4" s="1"/>
  <c r="AP41" i="4"/>
  <c r="AP52" i="4" s="1"/>
  <c r="AV44" i="4"/>
  <c r="AV55" i="4" s="1"/>
  <c r="AS45" i="4"/>
  <c r="AS56" i="4" s="1"/>
  <c r="N45" i="4"/>
  <c r="N56" i="4" s="1"/>
  <c r="AQ44" i="4"/>
  <c r="AQ55" i="4" s="1"/>
  <c r="AR43" i="4"/>
  <c r="AR54" i="4" s="1"/>
  <c r="AY38" i="4"/>
  <c r="AY49" i="4" s="1"/>
  <c r="Q42" i="4"/>
  <c r="Q53" i="4" s="1"/>
  <c r="AN41" i="4"/>
  <c r="AN52" i="4" s="1"/>
  <c r="AN39" i="4"/>
  <c r="AN50" i="4" s="1"/>
  <c r="AM41" i="4"/>
  <c r="AM52" i="4" s="1"/>
  <c r="BE45" i="4"/>
  <c r="BE56" i="4" s="1"/>
  <c r="AL38" i="4"/>
  <c r="AL49" i="4" s="1"/>
  <c r="AH45" i="4"/>
  <c r="AH56" i="4" s="1"/>
  <c r="V42" i="4"/>
  <c r="V53" i="4" s="1"/>
  <c r="R45" i="4"/>
  <c r="R56" i="4" s="1"/>
  <c r="AN43" i="4"/>
  <c r="AN54" i="4" s="1"/>
  <c r="AJ41" i="4"/>
  <c r="AJ52" i="4" s="1"/>
  <c r="AD42" i="4"/>
  <c r="AD53" i="4" s="1"/>
  <c r="AM42" i="4"/>
  <c r="AM53" i="4" s="1"/>
  <c r="BB44" i="4"/>
  <c r="BB55" i="4" s="1"/>
  <c r="AG43" i="4"/>
  <c r="AG54" i="4" s="1"/>
  <c r="AF38" i="4"/>
  <c r="AF49" i="4" s="1"/>
  <c r="AO44" i="4"/>
  <c r="AO55" i="4" s="1"/>
  <c r="J40" i="2"/>
  <c r="G20" i="2"/>
  <c r="F20" i="2"/>
  <c r="E20" i="2"/>
  <c r="E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Z60" i="4" l="1"/>
  <c r="AZ66" i="4" s="1"/>
  <c r="AZ67" i="4" s="1"/>
  <c r="AN60" i="4"/>
  <c r="AN66" i="4" s="1"/>
  <c r="AN67" i="4" s="1"/>
  <c r="AI60" i="4"/>
  <c r="AI66" i="4" s="1"/>
  <c r="AI67" i="4" s="1"/>
  <c r="AK60" i="4"/>
  <c r="AK66" i="4" s="1"/>
  <c r="AK67" i="4" s="1"/>
  <c r="AP60" i="4"/>
  <c r="AP66" i="4" s="1"/>
  <c r="AP67" i="4" s="1"/>
  <c r="AC60" i="4"/>
  <c r="AC66" i="4" s="1"/>
  <c r="AC67" i="4" s="1"/>
  <c r="BG60" i="4"/>
  <c r="BG66" i="4" s="1"/>
  <c r="BG67" i="4" s="1"/>
  <c r="AA60" i="4"/>
  <c r="AA66" i="4" s="1"/>
  <c r="AA67" i="4" s="1"/>
  <c r="AH60" i="4"/>
  <c r="AH66" i="4" s="1"/>
  <c r="AH67" i="4" s="1"/>
  <c r="U60" i="4"/>
  <c r="U66" i="4" s="1"/>
  <c r="U67" i="4" s="1"/>
  <c r="AM60" i="4"/>
  <c r="AM66" i="4" s="1"/>
  <c r="AM67" i="4" s="1"/>
  <c r="AO60" i="4"/>
  <c r="AO66" i="4" s="1"/>
  <c r="AO67" i="4" s="1"/>
  <c r="BF60" i="4"/>
  <c r="BF66" i="4" s="1"/>
  <c r="BF67" i="4" s="1"/>
  <c r="AW60" i="4"/>
  <c r="AW66" i="4" s="1"/>
  <c r="AW67" i="4" s="1"/>
  <c r="R60" i="4"/>
  <c r="R66" i="4" s="1"/>
  <c r="R67" i="4" s="1"/>
  <c r="AF60" i="4"/>
  <c r="AF66" i="4" s="1"/>
  <c r="AF67" i="4" s="1"/>
  <c r="AL60" i="4"/>
  <c r="AL66" i="4" s="1"/>
  <c r="AL67" i="4" s="1"/>
  <c r="BC60" i="4"/>
  <c r="BC66" i="4" s="1"/>
  <c r="BC67" i="4" s="1"/>
  <c r="X60" i="4"/>
  <c r="X66" i="4" s="1"/>
  <c r="X67" i="4" s="1"/>
  <c r="AU60" i="4"/>
  <c r="AU66" i="4" s="1"/>
  <c r="AU67" i="4" s="1"/>
  <c r="AD60" i="4"/>
  <c r="AD66" i="4" s="1"/>
  <c r="AD67" i="4" s="1"/>
  <c r="AB60" i="4"/>
  <c r="AB66" i="4" s="1"/>
  <c r="AB67" i="4" s="1"/>
  <c r="AX60" i="4"/>
  <c r="AX66" i="4" s="1"/>
  <c r="AX67" i="4" s="1"/>
  <c r="BA60" i="4"/>
  <c r="BA66" i="4" s="1"/>
  <c r="BA67" i="4" s="1"/>
  <c r="Y60" i="4"/>
  <c r="Y66" i="4" s="1"/>
  <c r="Y67" i="4" s="1"/>
  <c r="AY60" i="4"/>
  <c r="AY66" i="4" s="1"/>
  <c r="AY67" i="4" s="1"/>
  <c r="AV60" i="4"/>
  <c r="AV66" i="4" s="1"/>
  <c r="AV67" i="4" s="1"/>
  <c r="W60" i="4"/>
  <c r="W66" i="4" s="1"/>
  <c r="W67" i="4" s="1"/>
  <c r="P60" i="4"/>
  <c r="P66" i="4" s="1"/>
  <c r="P67" i="4" s="1"/>
  <c r="AT60" i="4"/>
  <c r="AT66" i="4" s="1"/>
  <c r="AT67" i="4" s="1"/>
  <c r="AS60" i="4"/>
  <c r="AS66" i="4" s="1"/>
  <c r="AS67" i="4" s="1"/>
  <c r="AJ60" i="4"/>
  <c r="AJ66" i="4" s="1"/>
  <c r="AJ67" i="4" s="1"/>
  <c r="BB60" i="4"/>
  <c r="BB66" i="4" s="1"/>
  <c r="BB67" i="4" s="1"/>
  <c r="Z60" i="4"/>
  <c r="Z66" i="4" s="1"/>
  <c r="Z67" i="4" s="1"/>
  <c r="AG60" i="4"/>
  <c r="AG66" i="4" s="1"/>
  <c r="AG67" i="4" s="1"/>
  <c r="BD60" i="4"/>
  <c r="BD66" i="4" s="1"/>
  <c r="BD67" i="4" s="1"/>
  <c r="O60" i="4"/>
  <c r="O66" i="4" s="1"/>
  <c r="O67" i="4" s="1"/>
  <c r="Q60" i="4"/>
  <c r="Q66" i="4" s="1"/>
  <c r="Q67" i="4" s="1"/>
  <c r="BE60" i="4"/>
  <c r="BE66" i="4" s="1"/>
  <c r="BE67" i="4" s="1"/>
  <c r="AE60" i="4"/>
  <c r="AE66" i="4" s="1"/>
  <c r="AE67" i="4" s="1"/>
  <c r="AR60" i="4"/>
  <c r="AR66" i="4" s="1"/>
  <c r="AR67" i="4" s="1"/>
  <c r="T60" i="4"/>
  <c r="T66" i="4" s="1"/>
  <c r="T67" i="4" s="1"/>
  <c r="AQ60" i="4"/>
  <c r="AQ66" i="4" s="1"/>
  <c r="AQ67" i="4" s="1"/>
  <c r="V60" i="4"/>
  <c r="V66" i="4" s="1"/>
  <c r="V67" i="4" s="1"/>
  <c r="S60" i="4"/>
  <c r="S66" i="4" s="1"/>
  <c r="S67" i="4" s="1"/>
  <c r="N60" i="4"/>
  <c r="N66" i="4" s="1"/>
  <c r="N67" i="4" s="1"/>
  <c r="V2" i="5" l="1"/>
  <c r="AI2" i="5"/>
  <c r="AN2" i="5"/>
  <c r="BE2" i="5"/>
  <c r="AJ2" i="5"/>
  <c r="AE2" i="5"/>
  <c r="R2" i="5"/>
  <c r="AX2" i="5"/>
  <c r="AF2" i="5"/>
  <c r="BA2" i="5"/>
  <c r="AG2" i="5"/>
  <c r="BK2" i="5"/>
  <c r="AH2" i="5"/>
  <c r="BJ2" i="5"/>
  <c r="AT2" i="5"/>
  <c r="AW2" i="5"/>
  <c r="W2" i="5"/>
  <c r="BH2" i="5"/>
  <c r="AA2" i="5"/>
  <c r="AY2" i="5"/>
  <c r="AS2" i="5"/>
  <c r="AO2" i="5"/>
  <c r="BB2" i="5"/>
  <c r="T2" i="5"/>
  <c r="AU2" i="5"/>
  <c r="AK2" i="5"/>
  <c r="AZ2" i="5"/>
  <c r="AB2" i="5"/>
  <c r="AQ2" i="5"/>
  <c r="AM2" i="5"/>
  <c r="S2" i="5"/>
  <c r="X2" i="5"/>
  <c r="AD2" i="5"/>
  <c r="BC2" i="5"/>
  <c r="BG2" i="5"/>
  <c r="Y2" i="5"/>
  <c r="AR2" i="5"/>
  <c r="BI2" i="5"/>
  <c r="U2" i="5"/>
  <c r="Z2" i="5"/>
  <c r="AV2" i="5"/>
  <c r="BF2" i="5"/>
  <c r="AC2" i="5"/>
  <c r="AP2" i="5"/>
  <c r="AL2" i="5"/>
  <c r="BD2" i="5"/>
  <c r="F60" i="4"/>
  <c r="F66" i="4" s="1"/>
  <c r="F67" i="4" s="1"/>
  <c r="G60" i="4"/>
  <c r="G66" i="4" s="1"/>
  <c r="G67" i="4" s="1"/>
  <c r="H60" i="4"/>
  <c r="H66" i="4" s="1"/>
  <c r="H67" i="4" s="1"/>
  <c r="I60" i="4"/>
  <c r="I66" i="4" s="1"/>
  <c r="I67" i="4" s="1"/>
  <c r="J60" i="4"/>
  <c r="J66" i="4" s="1"/>
  <c r="J67" i="4" s="1"/>
  <c r="K60" i="4"/>
  <c r="K66" i="4" s="1"/>
  <c r="K67" i="4" s="1"/>
  <c r="D60" i="4"/>
  <c r="D66" i="4" s="1"/>
  <c r="D67" i="4" s="1"/>
  <c r="L60" i="4"/>
  <c r="L66" i="4" s="1"/>
  <c r="L67" i="4" s="1"/>
  <c r="E60" i="4"/>
  <c r="E66" i="4" s="1"/>
  <c r="E67" i="4" s="1"/>
  <c r="M60" i="4"/>
  <c r="M66" i="4" s="1"/>
  <c r="M67" i="4" s="1"/>
  <c r="L2" i="5" l="1"/>
  <c r="M2" i="5"/>
  <c r="Q2" i="5"/>
  <c r="K2" i="5"/>
  <c r="H2" i="5"/>
  <c r="J2" i="5"/>
  <c r="P2" i="5"/>
  <c r="O2" i="5"/>
  <c r="I2" i="5"/>
  <c r="N2" i="5"/>
  <c r="BL67" i="4"/>
  <c r="BJ67" i="4"/>
  <c r="BH67" i="4"/>
  <c r="BI67" i="4"/>
  <c r="BK67" i="4"/>
  <c r="BM2" i="5" l="1"/>
  <c r="BP2" i="5"/>
  <c r="BL2" i="5"/>
  <c r="BN2" i="5"/>
  <c r="BO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tc={5D04FFF9-EA0E-44F4-883B-67BE46704BCC}</author>
    <author>tc={BBE240A6-DFC0-4BC3-8AA3-F4E8D504C33E}</author>
    <author>tc={14DB4542-2AC5-471B-A202-95501E30DA8E}</author>
    <author>tc={517C69A7-EFFE-4187-8C04-5CBDE219BF06}</author>
    <author>Zeke Marshall</author>
  </authors>
  <commentList>
    <comment ref="A27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Composed of other minerals as well</t>
      </text>
    </comment>
    <comment ref="A34" authorId="1" shapeId="0" xr:uid="{00000000-0006-0000-02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composed of silica not silicon</t>
      </text>
    </comment>
    <comment ref="A38" authorId="2" shapeId="0" xr:uid="{00000000-0006-0000-02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Composed of other minerals as well</t>
      </text>
    </comment>
    <comment ref="A45" authorId="3" shapeId="0" xr:uid="{00000000-0006-0000-02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composed of silica not silicon</t>
      </text>
    </comment>
    <comment ref="M60" authorId="4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Zeke Marshall:
</t>
        </r>
        <r>
          <rPr>
            <sz val="9"/>
            <color indexed="81"/>
            <rFont val="Tahoma"/>
            <family val="2"/>
          </rPr>
          <t>1960-1969 values held constant at 1970 value</t>
        </r>
      </text>
    </comment>
    <comment ref="BH67" authorId="4" shapeId="0" xr:uid="{00000000-0006-0000-0200-000006000000}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Linear extrapolation</t>
        </r>
      </text>
    </comment>
  </commentList>
</comments>
</file>

<file path=xl/sharedStrings.xml><?xml version="1.0" encoding="utf-8"?>
<sst xmlns="http://schemas.openxmlformats.org/spreadsheetml/2006/main" count="557" uniqueCount="167">
  <si>
    <t>Mineral</t>
  </si>
  <si>
    <t>Source and Description</t>
  </si>
  <si>
    <t>Unit</t>
  </si>
  <si>
    <t>Category</t>
  </si>
  <si>
    <t>Aluminium</t>
  </si>
  <si>
    <t>USGS</t>
  </si>
  <si>
    <t>tons</t>
  </si>
  <si>
    <t>M</t>
  </si>
  <si>
    <t>Antimony</t>
  </si>
  <si>
    <t>Arsenic</t>
  </si>
  <si>
    <t>Asbestos</t>
  </si>
  <si>
    <t>Q</t>
  </si>
  <si>
    <t>Barite (accounts for baryum)</t>
  </si>
  <si>
    <t>Bauxite</t>
  </si>
  <si>
    <t>Beryllium</t>
  </si>
  <si>
    <t>Bismuth</t>
  </si>
  <si>
    <t>Boron</t>
  </si>
  <si>
    <t>tons boron oxide B2O3</t>
  </si>
  <si>
    <t>Bromine</t>
  </si>
  <si>
    <t>Cadmium</t>
  </si>
  <si>
    <t>Chromium</t>
  </si>
  <si>
    <t>Clays</t>
  </si>
  <si>
    <t>Krausman 2018</t>
  </si>
  <si>
    <t>Cobalt</t>
  </si>
  <si>
    <t>Copper</t>
  </si>
  <si>
    <t>Diatomite</t>
  </si>
  <si>
    <t>Feldspar</t>
  </si>
  <si>
    <t>Fluorspar</t>
  </si>
  <si>
    <t>Gallium</t>
  </si>
  <si>
    <t>USGS, three early data points made up equal first value</t>
  </si>
  <si>
    <t>Garnet</t>
  </si>
  <si>
    <t>Germanium</t>
  </si>
  <si>
    <t>Gold</t>
  </si>
  <si>
    <t>Graphite</t>
  </si>
  <si>
    <t>Gypsum</t>
  </si>
  <si>
    <t>Helium</t>
  </si>
  <si>
    <t>Indium</t>
  </si>
  <si>
    <t>USGS, 2 first values made up</t>
  </si>
  <si>
    <t>Iodine</t>
  </si>
  <si>
    <t>Iron ore</t>
  </si>
  <si>
    <t>tons iron ore</t>
  </si>
  <si>
    <t>Kyanite</t>
  </si>
  <si>
    <t>Lead</t>
  </si>
  <si>
    <t>Limestone</t>
  </si>
  <si>
    <t>Lithium</t>
  </si>
  <si>
    <t>Magnesium</t>
  </si>
  <si>
    <t>Manganese</t>
  </si>
  <si>
    <t>Mercury</t>
  </si>
  <si>
    <t>Molybdenum</t>
  </si>
  <si>
    <t>Nickel</t>
  </si>
  <si>
    <t>Niobium</t>
  </si>
  <si>
    <t>Perlite</t>
  </si>
  <si>
    <t>USGS, first 5 data points made up</t>
  </si>
  <si>
    <t>Phosphate rock</t>
  </si>
  <si>
    <t>Platinum group metals</t>
  </si>
  <si>
    <t>Potash</t>
  </si>
  <si>
    <t>tons K2O</t>
  </si>
  <si>
    <t>Pumice and Pumicite</t>
  </si>
  <si>
    <t>Rare Earth Elements</t>
  </si>
  <si>
    <t>tons REE oxydes</t>
  </si>
  <si>
    <t>Rhenium</t>
  </si>
  <si>
    <t>USGS, three first data points made up</t>
  </si>
  <si>
    <t>Salt</t>
  </si>
  <si>
    <t>Sand and Gravel</t>
  </si>
  <si>
    <t>Selenium</t>
  </si>
  <si>
    <t>Silicon</t>
  </si>
  <si>
    <t>Silver</t>
  </si>
  <si>
    <t>Soda ash</t>
  </si>
  <si>
    <t>Sodium sulfate</t>
  </si>
  <si>
    <t>USGS, 2 first values made up, and latest values equal to latest decent value released</t>
  </si>
  <si>
    <t>Strontium</t>
  </si>
  <si>
    <t>Talc and Pyrophyllite</t>
  </si>
  <si>
    <t>Tantalum</t>
  </si>
  <si>
    <t>Tin</t>
  </si>
  <si>
    <t>Titanium mineral concentrates</t>
  </si>
  <si>
    <t>tons titanium mineral concentrate</t>
  </si>
  <si>
    <t>Tungsten/Wolfram</t>
  </si>
  <si>
    <t>Uranium</t>
  </si>
  <si>
    <t>World Nuclear Association</t>
  </si>
  <si>
    <t>Vanadium</t>
  </si>
  <si>
    <t>Vermiculite</t>
  </si>
  <si>
    <t>Wollastonite</t>
  </si>
  <si>
    <t>Zinc</t>
  </si>
  <si>
    <t>Zirconium</t>
  </si>
  <si>
    <t>tons zirconium mineral concentrate</t>
  </si>
  <si>
    <t>Efficiency</t>
  </si>
  <si>
    <t>Raw data</t>
  </si>
  <si>
    <t>Extraction-weighted efficiency</t>
  </si>
  <si>
    <t>Total Grinding/Crushing Mill weighted efficiency</t>
  </si>
  <si>
    <t>-</t>
  </si>
  <si>
    <t>Crushing  efficiencies</t>
  </si>
  <si>
    <t>Emery</t>
  </si>
  <si>
    <t>Galena</t>
  </si>
  <si>
    <t>Hematite</t>
  </si>
  <si>
    <t>Magnetite</t>
  </si>
  <si>
    <t>Pyrite</t>
  </si>
  <si>
    <t>Rutile</t>
  </si>
  <si>
    <t>Fluorite</t>
  </si>
  <si>
    <t>α-Quartz</t>
  </si>
  <si>
    <t>α-Silicon carbide</t>
  </si>
  <si>
    <t>Proportion of total extraction</t>
  </si>
  <si>
    <t>Metal</t>
  </si>
  <si>
    <t>All</t>
  </si>
  <si>
    <t>Weighted Efficiency</t>
  </si>
  <si>
    <t>Country</t>
  </si>
  <si>
    <t>Energy.type</t>
  </si>
  <si>
    <t>Last.stage</t>
  </si>
  <si>
    <t>Method</t>
  </si>
  <si>
    <t>Machine</t>
  </si>
  <si>
    <t>Eu.product</t>
  </si>
  <si>
    <t>Quantity</t>
  </si>
  <si>
    <t>Ore grinding mills</t>
  </si>
  <si>
    <t>UNEP (2017) - Energy-Efficient Electric Motors and Motor Systems</t>
  </si>
  <si>
    <t>https://united4efficiency.org/wp-content/uploads/2017/09/U4E-MotorGuide-201709-Final.pd</t>
  </si>
  <si>
    <t>Raw Data</t>
  </si>
  <si>
    <t>Year</t>
  </si>
  <si>
    <t>Eta.fu</t>
  </si>
  <si>
    <t>Source</t>
  </si>
  <si>
    <t>Electric motor (45KW)</t>
  </si>
  <si>
    <t>UNEP (2017)</t>
  </si>
  <si>
    <t>Interpolated</t>
  </si>
  <si>
    <t>Extrapolated</t>
  </si>
  <si>
    <t>Indexing efficiency series to electric motor efficiency series</t>
  </si>
  <si>
    <t>Electric motor efficiency</t>
  </si>
  <si>
    <t>eta.fu</t>
  </si>
  <si>
    <t>Indexed motor efficiency</t>
  </si>
  <si>
    <t>Indexed &amp; weighted grinding mill efficiency</t>
  </si>
  <si>
    <t>Extrapolated efficiency</t>
  </si>
  <si>
    <t>E</t>
  </si>
  <si>
    <t>Final</t>
  </si>
  <si>
    <t>PCM</t>
  </si>
  <si>
    <t>Mean comminution efficiency Aluminium</t>
  </si>
  <si>
    <t>Mean comminution efficiency Feldspar</t>
  </si>
  <si>
    <t>Mean comminution efficiency Galena</t>
  </si>
  <si>
    <t>Mean comminution efficiency Garnet</t>
  </si>
  <si>
    <t>Mean comminution efficiency Iron ore</t>
  </si>
  <si>
    <t>Mean comminution efficiency Titanium mineral concentrates</t>
  </si>
  <si>
    <t>Mean comminution efficiency Fluorspar</t>
  </si>
  <si>
    <t>Mean comminution efficiency Silicon</t>
  </si>
  <si>
    <t>MF</t>
  </si>
  <si>
    <t>WRLD</t>
  </si>
  <si>
    <t>Tromans (2008) - Mineral comminution Energy efficiency considerations</t>
  </si>
  <si>
    <t>@article{tromans2008mineral,</t>
  </si>
  <si>
    <t xml:space="preserve">  title={Mineral comminution: Energy efficiency considerations},</t>
  </si>
  <si>
    <t xml:space="preserve">  author={Tromans, Desmond},</t>
  </si>
  <si>
    <t xml:space="preserve">  journal={Minerals engineering},</t>
  </si>
  <si>
    <t xml:space="preserve">  volume={21},</t>
  </si>
  <si>
    <t xml:space="preserve">  number={8},</t>
  </si>
  <si>
    <t xml:space="preserve">  pages={613--620},</t>
  </si>
  <si>
    <t xml:space="preserve">  year={2008},</t>
  </si>
  <si>
    <t xml:space="preserve">  publisher={Elsevier},</t>
  </si>
  <si>
    <t xml:space="preserve">  doi={10.1016/j.mineng.2007.12.003}</t>
  </si>
  <si>
    <t>}</t>
  </si>
  <si>
    <t>@misc{u4e2017,</t>
  </si>
  <si>
    <t xml:space="preserve">  title={Accelerating the Global Adoption of Energy-efficient Electric Motors and Motor Systems},</t>
  </si>
  <si>
    <t xml:space="preserve">  author={United for Efficiency (U4E)},</t>
  </si>
  <si>
    <t xml:space="preserve">  year={2017},</t>
  </si>
  <si>
    <t xml:space="preserve">  publisher={United Nations Environment Programme},</t>
  </si>
  <si>
    <t xml:space="preserve">  url={https://wedocs.unep.org/20.500.11822/21724}</t>
  </si>
  <si>
    <t>@techreport{kelly_2016,</t>
  </si>
  <si>
    <t xml:space="preserve">  title = {Historical statistics for mineral and material commodities in the {United} {States} (2016 version). {Series} 140},</t>
  </si>
  <si>
    <t xml:space="preserve">  url = {https://www.usgs.gov/centers/nmic/historical-statistics-mineral-and-material-commodities-united-states},</t>
  </si>
  <si>
    <t xml:space="preserve">  urldate = {2020-07-24},</t>
  </si>
  <si>
    <t xml:space="preserve">  institution = {U.S. Geological Survey},</t>
  </si>
  <si>
    <t xml:space="preserve">  author = {Kelly, T.D. and Matos, G.R.},</t>
  </si>
  <si>
    <t xml:space="preserve">  note = {Last accessed: 12/07/2022.},</t>
  </si>
  <si>
    <t xml:space="preserve">  year = {2016}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</si>
</sst>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B2B2B2"/>
      </patternFill>
    </fill>
    <fill>
      <patternFill patternType="solid">
        <fgColor rgb="FFE8F2A1"/>
        <bgColor rgb="FFFFF2CC"/>
      </patternFill>
    </fill>
    <fill>
      <patternFill patternType="solid">
        <fgColor rgb="FFFFDBB6"/>
        <bgColor rgb="FFFBE5D6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0" xfId="1" applyFont="1" applyFill="1"/>
    <xf numFmtId="0" fontId="1" fillId="0" borderId="0" xfId="2"/>
    <xf numFmtId="0" fontId="0" fillId="3" borderId="0" xfId="1" applyFont="1" applyFill="1"/>
    <xf numFmtId="0" fontId="0" fillId="0" borderId="0" xfId="1" applyFont="1"/>
    <xf numFmtId="4" fontId="0" fillId="0" borderId="0" xfId="1" applyNumberFormat="1" applyFont="1"/>
    <xf numFmtId="4" fontId="0" fillId="4" borderId="0" xfId="1" applyNumberFormat="1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0" xfId="0" applyFill="1"/>
    <xf numFmtId="0" fontId="3" fillId="0" borderId="0" xfId="0" applyFont="1"/>
    <xf numFmtId="9" fontId="0" fillId="0" borderId="0" xfId="3" applyFont="1"/>
    <xf numFmtId="9" fontId="0" fillId="6" borderId="0" xfId="3" applyFont="1" applyFill="1"/>
    <xf numFmtId="9" fontId="3" fillId="0" borderId="0" xfId="3" applyFont="1"/>
    <xf numFmtId="10" fontId="0" fillId="0" borderId="0" xfId="3" applyNumberFormat="1" applyFont="1"/>
    <xf numFmtId="10" fontId="0" fillId="0" borderId="0" xfId="3" applyNumberFormat="1" applyFont="1" applyAlignment="1">
      <alignment horizontal="center"/>
    </xf>
    <xf numFmtId="0" fontId="6" fillId="0" borderId="1" xfId="4" applyFont="1" applyBorder="1" applyAlignment="1">
      <alignment horizontal="center"/>
    </xf>
    <xf numFmtId="0" fontId="7" fillId="0" borderId="0" xfId="5"/>
    <xf numFmtId="0" fontId="3" fillId="5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0" xfId="1" applyNumberFormat="1" applyFont="1" applyFill="1" applyAlignment="1">
      <alignment horizontal="center"/>
    </xf>
    <xf numFmtId="0" fontId="1" fillId="0" borderId="0" xfId="2" applyAlignment="1">
      <alignment horizontal="center"/>
    </xf>
    <xf numFmtId="0" fontId="1" fillId="0" borderId="0" xfId="1" applyFont="1" applyFill="1" applyAlignment="1">
      <alignment horizontal="center"/>
    </xf>
    <xf numFmtId="10" fontId="1" fillId="0" borderId="0" xfId="3" applyNumberFormat="1" applyFont="1" applyFill="1" applyAlignment="1">
      <alignment horizontal="center"/>
    </xf>
    <xf numFmtId="0" fontId="1" fillId="0" borderId="0" xfId="2" applyFont="1" applyFill="1" applyAlignment="1">
      <alignment horizontal="center"/>
    </xf>
    <xf numFmtId="0" fontId="0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5" borderId="0" xfId="0" applyFill="1" applyAlignment="1">
      <alignment horizontal="left"/>
    </xf>
    <xf numFmtId="2" fontId="0" fillId="5" borderId="0" xfId="0" applyNumberFormat="1" applyFill="1" applyAlignment="1">
      <alignment horizontal="left"/>
    </xf>
    <xf numFmtId="0" fontId="0" fillId="7" borderId="0" xfId="0" applyFill="1"/>
    <xf numFmtId="0" fontId="11" fillId="7" borderId="0" xfId="0" applyFont="1" applyFill="1"/>
  </cellXfs>
  <cellStyles count="6">
    <cellStyle name="20% - Accent5 6 3 4" xfId="1" xr:uid="{00000000-0005-0000-0000-000000000000}"/>
    <cellStyle name="Hyperlink" xfId="5" builtinId="8"/>
    <cellStyle name="Normal" xfId="0" builtinId="0"/>
    <cellStyle name="Normal 2" xfId="2" xr:uid="{00000000-0005-0000-0000-000003000000}"/>
    <cellStyle name="Normal 2 2 3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3</xdr:row>
      <xdr:rowOff>40175</xdr:rowOff>
    </xdr:from>
    <xdr:to>
      <xdr:col>20</xdr:col>
      <xdr:colOff>304800</xdr:colOff>
      <xdr:row>18</xdr:row>
      <xdr:rowOff>99065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9625" y="611675"/>
          <a:ext cx="8343900" cy="29163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14</xdr:col>
      <xdr:colOff>485181</xdr:colOff>
      <xdr:row>37</xdr:row>
      <xdr:rowOff>142429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3925" y="3429000"/>
          <a:ext cx="4752381" cy="3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23</xdr:col>
      <xdr:colOff>189705</xdr:colOff>
      <xdr:row>19</xdr:row>
      <xdr:rowOff>28119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0"/>
          <a:ext cx="6361905" cy="3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19</xdr:row>
      <xdr:rowOff>25833</xdr:rowOff>
    </xdr:from>
    <xdr:to>
      <xdr:col>23</xdr:col>
      <xdr:colOff>180974</xdr:colOff>
      <xdr:row>41</xdr:row>
      <xdr:rowOff>85169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7900" y="3645333"/>
          <a:ext cx="6343649" cy="42503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jana Sainju" id="{827D96D3-E6D2-4432-94E1-DD500F84CBDA}" userId="S-1-5-21-467163239-218728984-193154552-1632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7" dT="2021-07-14T16:23:23.12" personId="{827D96D3-E6D2-4432-94E1-DD500F84CBDA}" id="{5D04FFF9-EA0E-44F4-883B-67BE46704BCC}">
    <text>Composed of other minerals as well</text>
  </threadedComment>
  <threadedComment ref="A34" dT="2021-07-14T16:21:21.54" personId="{827D96D3-E6D2-4432-94E1-DD500F84CBDA}" id="{BBE240A6-DFC0-4BC3-8AA3-F4E8D504C33E}">
    <text>composed of silica not silicon</text>
  </threadedComment>
  <threadedComment ref="A38" dT="2021-07-14T16:23:23.12" personId="{827D96D3-E6D2-4432-94E1-DD500F84CBDA}" id="{14DB4542-2AC5-471B-A202-95501E30DA8E}">
    <text>Composed of other minerals as well</text>
  </threadedComment>
  <threadedComment ref="A45" dT="2021-07-14T16:21:21.54" personId="{827D96D3-E6D2-4432-94E1-DD500F84CBDA}" id="{517C69A7-EFFE-4187-8C04-5CBDE219BF06}">
    <text>composed of silica not silicon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workbookViewId="0">
      <selection activeCell="C35" sqref="C35"/>
    </sheetView>
  </sheetViews>
  <sheetFormatPr defaultRowHeight="15" x14ac:dyDescent="0.25"/>
  <cols>
    <col min="1" max="16384" width="9.140625" style="33"/>
  </cols>
  <sheetData>
    <row r="1" spans="1:1" x14ac:dyDescent="0.25">
      <c r="A1" s="34" t="s">
        <v>142</v>
      </c>
    </row>
    <row r="2" spans="1:1" x14ac:dyDescent="0.25">
      <c r="A2" s="34" t="s">
        <v>143</v>
      </c>
    </row>
    <row r="3" spans="1:1" x14ac:dyDescent="0.25">
      <c r="A3" s="34" t="s">
        <v>144</v>
      </c>
    </row>
    <row r="4" spans="1:1" x14ac:dyDescent="0.25">
      <c r="A4" s="34" t="s">
        <v>145</v>
      </c>
    </row>
    <row r="5" spans="1:1" x14ac:dyDescent="0.25">
      <c r="A5" s="34" t="s">
        <v>146</v>
      </c>
    </row>
    <row r="6" spans="1:1" x14ac:dyDescent="0.25">
      <c r="A6" s="34" t="s">
        <v>147</v>
      </c>
    </row>
    <row r="7" spans="1:1" x14ac:dyDescent="0.25">
      <c r="A7" s="34" t="s">
        <v>148</v>
      </c>
    </row>
    <row r="8" spans="1:1" x14ac:dyDescent="0.25">
      <c r="A8" s="34" t="s">
        <v>149</v>
      </c>
    </row>
    <row r="9" spans="1:1" x14ac:dyDescent="0.25">
      <c r="A9" s="34" t="s">
        <v>150</v>
      </c>
    </row>
    <row r="10" spans="1:1" x14ac:dyDescent="0.25">
      <c r="A10" s="34" t="s">
        <v>151</v>
      </c>
    </row>
    <row r="11" spans="1:1" x14ac:dyDescent="0.25">
      <c r="A11" s="34" t="s">
        <v>152</v>
      </c>
    </row>
    <row r="12" spans="1:1" x14ac:dyDescent="0.25">
      <c r="A12" s="34"/>
    </row>
    <row r="13" spans="1:1" x14ac:dyDescent="0.25">
      <c r="A13" s="34" t="s">
        <v>153</v>
      </c>
    </row>
    <row r="14" spans="1:1" x14ac:dyDescent="0.25">
      <c r="A14" s="34" t="s">
        <v>154</v>
      </c>
    </row>
    <row r="15" spans="1:1" x14ac:dyDescent="0.25">
      <c r="A15" s="34" t="s">
        <v>155</v>
      </c>
    </row>
    <row r="16" spans="1:1" x14ac:dyDescent="0.25">
      <c r="A16" s="34" t="s">
        <v>156</v>
      </c>
    </row>
    <row r="17" spans="1:1" x14ac:dyDescent="0.25">
      <c r="A17" s="34" t="s">
        <v>157</v>
      </c>
    </row>
    <row r="18" spans="1:1" x14ac:dyDescent="0.25">
      <c r="A18" s="34" t="s">
        <v>158</v>
      </c>
    </row>
    <row r="19" spans="1:1" x14ac:dyDescent="0.25">
      <c r="A19" s="34" t="s">
        <v>152</v>
      </c>
    </row>
    <row r="21" spans="1:1" x14ac:dyDescent="0.25">
      <c r="A21" s="34" t="s">
        <v>159</v>
      </c>
    </row>
    <row r="22" spans="1:1" x14ac:dyDescent="0.25">
      <c r="A22" s="34" t="s">
        <v>160</v>
      </c>
    </row>
    <row r="23" spans="1:1" x14ac:dyDescent="0.25">
      <c r="A23" s="34" t="s">
        <v>161</v>
      </c>
    </row>
    <row r="24" spans="1:1" x14ac:dyDescent="0.25">
      <c r="A24" s="34" t="s">
        <v>162</v>
      </c>
    </row>
    <row r="25" spans="1:1" x14ac:dyDescent="0.25">
      <c r="A25" s="34" t="s">
        <v>163</v>
      </c>
    </row>
    <row r="26" spans="1:1" x14ac:dyDescent="0.25">
      <c r="A26" s="34" t="s">
        <v>164</v>
      </c>
    </row>
    <row r="27" spans="1:1" x14ac:dyDescent="0.25">
      <c r="A27" s="34" t="s">
        <v>165</v>
      </c>
    </row>
    <row r="28" spans="1:1" x14ac:dyDescent="0.25">
      <c r="A28" s="34" t="s">
        <v>166</v>
      </c>
    </row>
    <row r="29" spans="1:1" x14ac:dyDescent="0.25">
      <c r="A29" s="34" t="s">
        <v>152</v>
      </c>
    </row>
    <row r="39" spans="1:1" x14ac:dyDescent="0.25">
      <c r="A39" s="34"/>
    </row>
    <row r="40" spans="1:1" x14ac:dyDescent="0.25">
      <c r="A40" s="34"/>
    </row>
    <row r="41" spans="1:1" x14ac:dyDescent="0.25">
      <c r="A41" s="34"/>
    </row>
    <row r="42" spans="1:1" x14ac:dyDescent="0.25">
      <c r="A42" s="34"/>
    </row>
    <row r="43" spans="1:1" x14ac:dyDescent="0.25">
      <c r="A43" s="34"/>
    </row>
    <row r="44" spans="1:1" x14ac:dyDescent="0.25">
      <c r="A44" s="34"/>
    </row>
    <row r="45" spans="1:1" x14ac:dyDescent="0.25">
      <c r="A45" s="34"/>
    </row>
    <row r="46" spans="1:1" x14ac:dyDescent="0.25">
      <c r="A46" s="34"/>
    </row>
    <row r="47" spans="1:1" x14ac:dyDescent="0.25">
      <c r="A47" s="34"/>
    </row>
    <row r="48" spans="1:1" x14ac:dyDescent="0.25">
      <c r="A48" s="34"/>
    </row>
    <row r="49" spans="1:1" x14ac:dyDescent="0.25">
      <c r="A49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1"/>
  <sheetViews>
    <sheetView zoomScale="80" zoomScaleNormal="80" workbookViewId="0">
      <selection activeCell="E7" sqref="E7"/>
    </sheetView>
  </sheetViews>
  <sheetFormatPr defaultRowHeight="15" x14ac:dyDescent="0.25"/>
  <cols>
    <col min="2" max="2" width="11.7109375" bestFit="1" customWidth="1"/>
    <col min="3" max="3" width="14.7109375" customWidth="1"/>
    <col min="4" max="4" width="11.42578125" customWidth="1"/>
    <col min="5" max="5" width="26.42578125" bestFit="1" customWidth="1"/>
    <col min="6" max="6" width="12.5703125" customWidth="1"/>
    <col min="7" max="7" width="11.42578125" customWidth="1"/>
  </cols>
  <sheetData>
    <row r="1" spans="1:68" s="17" customFormat="1" x14ac:dyDescent="0.25">
      <c r="A1" s="17" t="s">
        <v>104</v>
      </c>
      <c r="B1" s="17" t="s">
        <v>105</v>
      </c>
      <c r="C1" s="17" t="s">
        <v>106</v>
      </c>
      <c r="D1" s="17" t="s">
        <v>107</v>
      </c>
      <c r="E1" s="17" t="s">
        <v>108</v>
      </c>
      <c r="F1" s="17" t="s">
        <v>109</v>
      </c>
      <c r="G1" s="17" t="s">
        <v>110</v>
      </c>
      <c r="H1" s="17">
        <v>1960</v>
      </c>
      <c r="I1" s="17">
        <v>1961</v>
      </c>
      <c r="J1" s="17">
        <v>1962</v>
      </c>
      <c r="K1" s="17">
        <v>1963</v>
      </c>
      <c r="L1" s="17">
        <v>1964</v>
      </c>
      <c r="M1" s="17">
        <v>1965</v>
      </c>
      <c r="N1" s="17">
        <v>1966</v>
      </c>
      <c r="O1" s="17">
        <v>1967</v>
      </c>
      <c r="P1" s="17">
        <v>1968</v>
      </c>
      <c r="Q1" s="17">
        <v>1969</v>
      </c>
      <c r="R1" s="17">
        <v>1970</v>
      </c>
      <c r="S1" s="17">
        <v>1971</v>
      </c>
      <c r="T1" s="17">
        <v>1972</v>
      </c>
      <c r="U1" s="17">
        <v>1973</v>
      </c>
      <c r="V1" s="17">
        <v>1974</v>
      </c>
      <c r="W1" s="17">
        <v>1975</v>
      </c>
      <c r="X1" s="17">
        <v>1976</v>
      </c>
      <c r="Y1" s="17">
        <v>1977</v>
      </c>
      <c r="Z1" s="17">
        <v>1978</v>
      </c>
      <c r="AA1" s="17">
        <v>1979</v>
      </c>
      <c r="AB1" s="17">
        <v>1980</v>
      </c>
      <c r="AC1" s="17">
        <v>1981</v>
      </c>
      <c r="AD1" s="17">
        <v>1982</v>
      </c>
      <c r="AE1" s="17">
        <v>1983</v>
      </c>
      <c r="AF1" s="17">
        <v>1984</v>
      </c>
      <c r="AG1" s="17">
        <v>1985</v>
      </c>
      <c r="AH1" s="17">
        <v>1986</v>
      </c>
      <c r="AI1" s="17">
        <v>1987</v>
      </c>
      <c r="AJ1" s="17">
        <v>1988</v>
      </c>
      <c r="AK1" s="17">
        <v>1989</v>
      </c>
      <c r="AL1" s="17">
        <v>1990</v>
      </c>
      <c r="AM1" s="17">
        <v>1991</v>
      </c>
      <c r="AN1" s="17">
        <v>1992</v>
      </c>
      <c r="AO1" s="17">
        <v>1993</v>
      </c>
      <c r="AP1" s="17">
        <v>1994</v>
      </c>
      <c r="AQ1" s="17">
        <v>1995</v>
      </c>
      <c r="AR1" s="17">
        <v>1996</v>
      </c>
      <c r="AS1" s="17">
        <v>1997</v>
      </c>
      <c r="AT1" s="17">
        <v>1998</v>
      </c>
      <c r="AU1" s="17">
        <v>1999</v>
      </c>
      <c r="AV1" s="17">
        <v>2000</v>
      </c>
      <c r="AW1" s="17">
        <v>2001</v>
      </c>
      <c r="AX1" s="17">
        <v>2002</v>
      </c>
      <c r="AY1" s="17">
        <v>2003</v>
      </c>
      <c r="AZ1" s="17">
        <v>2004</v>
      </c>
      <c r="BA1" s="17">
        <v>2005</v>
      </c>
      <c r="BB1" s="17">
        <v>2006</v>
      </c>
      <c r="BC1" s="17">
        <v>2007</v>
      </c>
      <c r="BD1" s="17">
        <v>2008</v>
      </c>
      <c r="BE1" s="17">
        <v>2009</v>
      </c>
      <c r="BF1" s="17">
        <v>2010</v>
      </c>
      <c r="BG1" s="17">
        <v>2011</v>
      </c>
      <c r="BH1" s="17">
        <v>2012</v>
      </c>
      <c r="BI1" s="17">
        <v>2013</v>
      </c>
      <c r="BJ1" s="17">
        <v>2014</v>
      </c>
      <c r="BK1" s="17">
        <v>2015</v>
      </c>
      <c r="BL1" s="17">
        <v>2016</v>
      </c>
      <c r="BM1" s="17">
        <v>2017</v>
      </c>
      <c r="BN1" s="17">
        <v>2018</v>
      </c>
      <c r="BO1" s="17">
        <v>2019</v>
      </c>
      <c r="BP1" s="17">
        <v>2020</v>
      </c>
    </row>
    <row r="2" spans="1:68" s="8" customFormat="1" x14ac:dyDescent="0.25">
      <c r="A2" s="8" t="s">
        <v>140</v>
      </c>
      <c r="B2" s="8" t="s">
        <v>128</v>
      </c>
      <c r="C2" s="8" t="s">
        <v>129</v>
      </c>
      <c r="D2" s="8" t="s">
        <v>130</v>
      </c>
      <c r="E2" s="8" t="s">
        <v>111</v>
      </c>
      <c r="F2" s="8" t="s">
        <v>139</v>
      </c>
      <c r="G2" s="8" t="s">
        <v>124</v>
      </c>
      <c r="H2" s="9">
        <f>Calcs!D67</f>
        <v>1.2891114678375282E-2</v>
      </c>
      <c r="I2" s="9">
        <f>Calcs!E67</f>
        <v>1.2905763672327982E-2</v>
      </c>
      <c r="J2" s="9">
        <f>Calcs!F67</f>
        <v>1.2920412666280679E-2</v>
      </c>
      <c r="K2" s="9">
        <f>Calcs!G67</f>
        <v>1.293506166023338E-2</v>
      </c>
      <c r="L2" s="9">
        <f>Calcs!H67</f>
        <v>1.294971065418608E-2</v>
      </c>
      <c r="M2" s="9">
        <f>Calcs!I67</f>
        <v>1.2964359648138777E-2</v>
      </c>
      <c r="N2" s="9">
        <f>Calcs!J67</f>
        <v>1.2979008642091477E-2</v>
      </c>
      <c r="O2" s="9">
        <f>Calcs!K67</f>
        <v>1.2993657636044178E-2</v>
      </c>
      <c r="P2" s="9">
        <f>Calcs!L67</f>
        <v>1.3008306629996875E-2</v>
      </c>
      <c r="Q2" s="9">
        <f>Calcs!M67</f>
        <v>1.3022955623949575E-2</v>
      </c>
      <c r="R2" s="9">
        <f>Calcs!N67</f>
        <v>1.3037604617902274E-2</v>
      </c>
      <c r="S2" s="9">
        <f>Calcs!O67</f>
        <v>1.3039216825163487E-2</v>
      </c>
      <c r="T2" s="9">
        <f>Calcs!P67</f>
        <v>1.3043714716369805E-2</v>
      </c>
      <c r="U2" s="9">
        <f>Calcs!Q67</f>
        <v>1.3066029582147701E-2</v>
      </c>
      <c r="V2" s="9">
        <f>Calcs!R67</f>
        <v>1.3081818006375201E-2</v>
      </c>
      <c r="W2" s="9">
        <f>Calcs!S67</f>
        <v>1.3107196733915414E-2</v>
      </c>
      <c r="X2" s="9">
        <f>Calcs!T67</f>
        <v>1.3116311939457316E-2</v>
      </c>
      <c r="Y2" s="9">
        <f>Calcs!U67</f>
        <v>1.311293439008346E-2</v>
      </c>
      <c r="Z2" s="9">
        <f>Calcs!V67</f>
        <v>1.3119957075602925E-2</v>
      </c>
      <c r="AA2" s="9">
        <f>Calcs!W67</f>
        <v>1.3141688638819853E-2</v>
      </c>
      <c r="AB2" s="9">
        <f>Calcs!X67</f>
        <v>1.3148940895359141E-2</v>
      </c>
      <c r="AC2" s="9">
        <f>Calcs!Y67</f>
        <v>1.3144932774748399E-2</v>
      </c>
      <c r="AD2" s="9">
        <f>Calcs!Z67</f>
        <v>1.3146419209424208E-2</v>
      </c>
      <c r="AE2" s="9">
        <f>Calcs!AA67</f>
        <v>1.3126586095276314E-2</v>
      </c>
      <c r="AF2" s="9">
        <f>Calcs!AB67</f>
        <v>1.3145177211234151E-2</v>
      </c>
      <c r="AG2" s="9">
        <f>Calcs!AC67</f>
        <v>1.3149703388729214E-2</v>
      </c>
      <c r="AH2" s="9">
        <f>Calcs!AD67</f>
        <v>1.3158298521892875E-2</v>
      </c>
      <c r="AI2" s="9">
        <f>Calcs!AE67</f>
        <v>1.3160282627399196E-2</v>
      </c>
      <c r="AJ2" s="9">
        <f>Calcs!AF67</f>
        <v>1.3163049739121069E-2</v>
      </c>
      <c r="AK2" s="9">
        <f>Calcs!AG67</f>
        <v>1.3165598284251989E-2</v>
      </c>
      <c r="AL2" s="9">
        <f>Calcs!AH67</f>
        <v>1.3155715046131776E-2</v>
      </c>
      <c r="AM2" s="9">
        <f>Calcs!AI67</f>
        <v>1.320242171694002E-2</v>
      </c>
      <c r="AN2" s="9">
        <f>Calcs!AJ67</f>
        <v>1.326157439218081E-2</v>
      </c>
      <c r="AO2" s="9">
        <f>Calcs!AK67</f>
        <v>1.3322509781239413E-2</v>
      </c>
      <c r="AP2" s="9">
        <f>Calcs!AL67</f>
        <v>1.3391456501382661E-2</v>
      </c>
      <c r="AQ2" s="9">
        <f>Calcs!AM67</f>
        <v>1.3445809679969507E-2</v>
      </c>
      <c r="AR2" s="9">
        <f>Calcs!AN67</f>
        <v>1.3485737803784058E-2</v>
      </c>
      <c r="AS2" s="9">
        <f>Calcs!AO67</f>
        <v>1.3534413513481581E-2</v>
      </c>
      <c r="AT2" s="9">
        <f>Calcs!AP67</f>
        <v>1.3585521551672275E-2</v>
      </c>
      <c r="AU2" s="9">
        <f>Calcs!AQ67</f>
        <v>1.3617913667012569E-2</v>
      </c>
      <c r="AV2" s="9">
        <f>Calcs!AR67</f>
        <v>1.365658178377643E-2</v>
      </c>
      <c r="AW2" s="9">
        <f>Calcs!AS67</f>
        <v>1.3658287451196688E-2</v>
      </c>
      <c r="AX2" s="9">
        <f>Calcs!AT67</f>
        <v>1.3669490066599307E-2</v>
      </c>
      <c r="AY2" s="9">
        <f>Calcs!AU67</f>
        <v>1.3693404001491936E-2</v>
      </c>
      <c r="AZ2" s="9">
        <f>Calcs!AV67</f>
        <v>1.3716611166120947E-2</v>
      </c>
      <c r="BA2" s="9">
        <f>Calcs!AW67</f>
        <v>1.3738574652297457E-2</v>
      </c>
      <c r="BB2" s="9">
        <f>Calcs!AX67</f>
        <v>1.3767088319201393E-2</v>
      </c>
      <c r="BC2" s="9">
        <f>Calcs!AY67</f>
        <v>1.3795035502087554E-2</v>
      </c>
      <c r="BD2" s="9">
        <f>Calcs!AZ67</f>
        <v>1.3802995767768642E-2</v>
      </c>
      <c r="BE2" s="9">
        <f>Calcs!BA67</f>
        <v>1.3830890950423936E-2</v>
      </c>
      <c r="BF2" s="9">
        <f>Calcs!BB67</f>
        <v>1.3850145176448735E-2</v>
      </c>
      <c r="BG2" s="9">
        <f>Calcs!BC67</f>
        <v>1.3870219858741279E-2</v>
      </c>
      <c r="BH2" s="9">
        <f>Calcs!BD67</f>
        <v>1.3905196596750347E-2</v>
      </c>
      <c r="BI2" s="9">
        <f>Calcs!BE67</f>
        <v>1.3947407628167876E-2</v>
      </c>
      <c r="BJ2" s="9">
        <f>Calcs!BF67</f>
        <v>1.3979987963581538E-2</v>
      </c>
      <c r="BK2" s="9">
        <f>Calcs!BG67</f>
        <v>1.3999942321482429E-2</v>
      </c>
      <c r="BL2" s="9">
        <f>Calcs!BH67</f>
        <v>1.3910221772024854E-2</v>
      </c>
      <c r="BM2" s="9">
        <f>Calcs!BI67</f>
        <v>1.3930360665250767E-2</v>
      </c>
      <c r="BN2" s="9">
        <f>Calcs!BJ67</f>
        <v>1.3950499558476687E-2</v>
      </c>
      <c r="BO2" s="9">
        <f>Calcs!BK67</f>
        <v>1.3970638451702599E-2</v>
      </c>
      <c r="BP2" s="9">
        <f>Calcs!BL67</f>
        <v>1.3990777344928519E-2</v>
      </c>
    </row>
    <row r="3" spans="1:68" s="8" customFormat="1" x14ac:dyDescent="0.25"/>
    <row r="4" spans="1:68" s="8" customFormat="1" x14ac:dyDescent="0.25"/>
    <row r="5" spans="1:68" s="8" customFormat="1" x14ac:dyDescent="0.25"/>
    <row r="6" spans="1:68" s="8" customFormat="1" x14ac:dyDescent="0.25"/>
    <row r="7" spans="1:68" s="8" customFormat="1" x14ac:dyDescent="0.25"/>
    <row r="8" spans="1:68" s="8" customFormat="1" x14ac:dyDescent="0.25"/>
    <row r="9" spans="1:68" s="8" customFormat="1" x14ac:dyDescent="0.25"/>
    <row r="10" spans="1:68" s="8" customFormat="1" x14ac:dyDescent="0.25"/>
    <row r="11" spans="1:68" s="8" customFormat="1" x14ac:dyDescent="0.25"/>
    <row r="12" spans="1:68" s="8" customFormat="1" x14ac:dyDescent="0.25"/>
    <row r="13" spans="1:68" s="8" customFormat="1" x14ac:dyDescent="0.25"/>
    <row r="14" spans="1:68" s="8" customFormat="1" x14ac:dyDescent="0.25"/>
    <row r="15" spans="1:68" s="8" customFormat="1" x14ac:dyDescent="0.25"/>
    <row r="16" spans="1:68" s="8" customFormat="1" x14ac:dyDescent="0.25"/>
    <row r="17" s="8" customFormat="1" x14ac:dyDescent="0.25"/>
    <row r="18" s="8" customFormat="1" x14ac:dyDescent="0.25"/>
    <row r="19" s="8" customFormat="1" x14ac:dyDescent="0.25"/>
    <row r="20" s="8" customFormat="1" x14ac:dyDescent="0.25"/>
    <row r="21" s="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S67"/>
  <sheetViews>
    <sheetView topLeftCell="A28" zoomScale="85" zoomScaleNormal="85" workbookViewId="0">
      <selection activeCell="C2" sqref="C2:C12"/>
    </sheetView>
  </sheetViews>
  <sheetFormatPr defaultColWidth="9.140625" defaultRowHeight="15" x14ac:dyDescent="0.25"/>
  <cols>
    <col min="1" max="1" width="29.85546875" style="8" customWidth="1"/>
    <col min="2" max="2" width="58.85546875" style="8" bestFit="1" customWidth="1"/>
    <col min="3" max="3" width="34.5703125" style="8" customWidth="1"/>
    <col min="4" max="4" width="7.140625" style="8" customWidth="1"/>
    <col min="5" max="13" width="7.140625" style="8" bestFit="1" customWidth="1"/>
    <col min="14" max="14" width="13.5703125" style="8" customWidth="1"/>
    <col min="15" max="38" width="12.7109375" style="8" bestFit="1" customWidth="1"/>
    <col min="39" max="43" width="13.85546875" style="8" bestFit="1" customWidth="1"/>
    <col min="44" max="46" width="12.7109375" style="8" bestFit="1" customWidth="1"/>
    <col min="47" max="59" width="13.85546875" style="8" bestFit="1" customWidth="1"/>
    <col min="60" max="64" width="7.85546875" style="8" customWidth="1"/>
    <col min="65" max="16384" width="9.140625" style="8"/>
  </cols>
  <sheetData>
    <row r="1" spans="1:59 1033:1033" x14ac:dyDescent="0.25">
      <c r="A1" s="7" t="s">
        <v>0</v>
      </c>
      <c r="B1" s="7" t="s">
        <v>85</v>
      </c>
      <c r="C1" s="7" t="s">
        <v>101</v>
      </c>
      <c r="D1" s="7"/>
      <c r="F1" s="7"/>
      <c r="G1" s="7"/>
      <c r="H1" s="7"/>
      <c r="I1" s="7"/>
      <c r="J1" s="7"/>
      <c r="K1" s="7"/>
      <c r="L1" s="7"/>
      <c r="M1" s="7"/>
    </row>
    <row r="2" spans="1:59 1033:1033" x14ac:dyDescent="0.25">
      <c r="A2" s="8" t="s">
        <v>91</v>
      </c>
      <c r="B2" s="16">
        <f>Tromans_2008!B7</f>
        <v>4.7000000000000002E-3</v>
      </c>
      <c r="C2" s="8" t="s">
        <v>4</v>
      </c>
      <c r="F2" s="9"/>
      <c r="G2" s="9"/>
      <c r="H2" s="9"/>
      <c r="I2" s="9"/>
      <c r="J2" s="9"/>
      <c r="K2" s="9"/>
      <c r="L2" s="9"/>
      <c r="M2" s="9"/>
    </row>
    <row r="3" spans="1:59 1033:1033" x14ac:dyDescent="0.25">
      <c r="A3" s="8" t="s">
        <v>26</v>
      </c>
      <c r="B3" s="16">
        <f>Tromans_2008!B8</f>
        <v>9.7000000000000003E-3</v>
      </c>
      <c r="C3" s="8" t="s">
        <v>26</v>
      </c>
      <c r="F3" s="9"/>
      <c r="G3" s="9"/>
      <c r="H3" s="9"/>
      <c r="I3" s="9"/>
      <c r="J3" s="9"/>
      <c r="K3" s="9"/>
      <c r="L3" s="9"/>
      <c r="M3" s="9"/>
    </row>
    <row r="4" spans="1:59 1033:1033" x14ac:dyDescent="0.25">
      <c r="A4" s="8" t="s">
        <v>92</v>
      </c>
      <c r="B4" s="16">
        <f>Tromans_2008!B9</f>
        <v>2.7000000000000001E-3</v>
      </c>
      <c r="C4" s="8" t="s">
        <v>92</v>
      </c>
      <c r="F4" s="9"/>
      <c r="G4" s="9"/>
      <c r="H4" s="9"/>
      <c r="I4" s="9"/>
      <c r="J4" s="9"/>
      <c r="K4" s="9"/>
      <c r="L4" s="9"/>
      <c r="M4" s="9"/>
    </row>
    <row r="5" spans="1:59 1033:1033" x14ac:dyDescent="0.25">
      <c r="A5" s="8" t="s">
        <v>30</v>
      </c>
      <c r="B5" s="16">
        <f>Tromans_2008!B10</f>
        <v>9.4000000000000004E-3</v>
      </c>
      <c r="C5" s="8" t="s">
        <v>30</v>
      </c>
      <c r="F5" s="9"/>
      <c r="G5" s="9"/>
      <c r="H5" s="9"/>
      <c r="I5" s="9"/>
      <c r="J5" s="9"/>
      <c r="K5" s="9"/>
      <c r="L5" s="9"/>
      <c r="M5" s="9"/>
    </row>
    <row r="6" spans="1:59 1033:1033" x14ac:dyDescent="0.25">
      <c r="A6" s="8" t="s">
        <v>93</v>
      </c>
      <c r="B6" s="16">
        <f>Tromans_2008!B11</f>
        <v>1.7600000000000001E-2</v>
      </c>
      <c r="C6" s="8" t="s">
        <v>39</v>
      </c>
      <c r="F6" s="9"/>
      <c r="G6" s="9"/>
      <c r="H6" s="9"/>
      <c r="I6" s="9"/>
      <c r="J6" s="9"/>
      <c r="K6" s="9"/>
      <c r="L6" s="9"/>
      <c r="M6" s="9"/>
    </row>
    <row r="7" spans="1:59 1033:1033" x14ac:dyDescent="0.25">
      <c r="A7" s="8" t="s">
        <v>94</v>
      </c>
      <c r="B7" s="16">
        <f>Tromans_2008!B12</f>
        <v>1.38E-2</v>
      </c>
      <c r="C7" s="8" t="s">
        <v>39</v>
      </c>
      <c r="F7" s="9"/>
      <c r="G7" s="9"/>
      <c r="H7" s="9"/>
      <c r="I7" s="9"/>
      <c r="J7" s="9"/>
      <c r="K7" s="9"/>
      <c r="L7" s="9"/>
      <c r="M7" s="9"/>
    </row>
    <row r="8" spans="1:59 1033:1033" x14ac:dyDescent="0.25">
      <c r="A8" s="8" t="s">
        <v>95</v>
      </c>
      <c r="B8" s="16">
        <f>Tromans_2008!B13</f>
        <v>7.7999999999999996E-3</v>
      </c>
      <c r="C8" s="8" t="s">
        <v>39</v>
      </c>
      <c r="F8" s="7"/>
      <c r="G8" s="9"/>
      <c r="H8" s="9"/>
      <c r="I8" s="9"/>
      <c r="J8" s="9"/>
      <c r="K8" s="9"/>
      <c r="L8" s="9"/>
      <c r="M8" s="9"/>
    </row>
    <row r="9" spans="1:59 1033:1033" x14ac:dyDescent="0.25">
      <c r="A9" s="8" t="s">
        <v>96</v>
      </c>
      <c r="B9" s="16">
        <f>Tromans_2008!B14</f>
        <v>2.0299999999999999E-2</v>
      </c>
      <c r="C9" s="8" t="s">
        <v>74</v>
      </c>
      <c r="F9" s="9"/>
      <c r="G9" s="9"/>
      <c r="H9" s="9"/>
      <c r="I9" s="9"/>
      <c r="J9" s="9"/>
      <c r="K9" s="9"/>
      <c r="L9" s="9"/>
      <c r="M9" s="9"/>
    </row>
    <row r="10" spans="1:59 1033:1033" x14ac:dyDescent="0.25">
      <c r="A10" s="8" t="s">
        <v>97</v>
      </c>
      <c r="B10" s="16">
        <f>Tromans_2008!B15</f>
        <v>5.7999999999999996E-3</v>
      </c>
      <c r="C10" s="8" t="s">
        <v>27</v>
      </c>
    </row>
    <row r="11" spans="1:59 1033:1033" x14ac:dyDescent="0.25">
      <c r="A11" s="8" t="s">
        <v>98</v>
      </c>
      <c r="B11" s="16">
        <f>Tromans_2008!B16</f>
        <v>8.9999999999999993E-3</v>
      </c>
      <c r="C11" s="8" t="s">
        <v>65</v>
      </c>
    </row>
    <row r="12" spans="1:59 1033:1033" x14ac:dyDescent="0.25">
      <c r="A12" s="8" t="s">
        <v>99</v>
      </c>
      <c r="B12" s="16">
        <f>Tromans_2008!B17</f>
        <v>3.2000000000000002E-3</v>
      </c>
      <c r="C12" s="8" t="s">
        <v>65</v>
      </c>
    </row>
    <row r="13" spans="1:59 1033:1033" x14ac:dyDescent="0.25">
      <c r="B13" s="16"/>
    </row>
    <row r="14" spans="1:59 1033:1033" s="31" customFormat="1" x14ac:dyDescent="0.25">
      <c r="A14" s="19" t="s">
        <v>86</v>
      </c>
      <c r="B14" s="19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 1033:1033" s="22" customFormat="1" ht="12.75" x14ac:dyDescent="0.2">
      <c r="A15" s="22" t="s">
        <v>0</v>
      </c>
      <c r="B15" s="22" t="s">
        <v>1</v>
      </c>
      <c r="C15" s="22" t="s">
        <v>2</v>
      </c>
      <c r="D15" s="23">
        <v>1960</v>
      </c>
      <c r="E15" s="23">
        <v>1961</v>
      </c>
      <c r="F15" s="23">
        <v>1962</v>
      </c>
      <c r="G15" s="23">
        <v>1963</v>
      </c>
      <c r="H15" s="23">
        <v>1964</v>
      </c>
      <c r="I15" s="23">
        <v>1965</v>
      </c>
      <c r="J15" s="23">
        <v>1966</v>
      </c>
      <c r="K15" s="23">
        <v>1967</v>
      </c>
      <c r="L15" s="23">
        <v>1968</v>
      </c>
      <c r="M15" s="23">
        <v>1969</v>
      </c>
      <c r="N15" s="23">
        <f>1970</f>
        <v>1970</v>
      </c>
      <c r="O15" s="23">
        <f t="shared" ref="O15" si="0">N15+1</f>
        <v>1971</v>
      </c>
      <c r="P15" s="23">
        <f t="shared" ref="P15" si="1">O15+1</f>
        <v>1972</v>
      </c>
      <c r="Q15" s="23">
        <f t="shared" ref="Q15" si="2">P15+1</f>
        <v>1973</v>
      </c>
      <c r="R15" s="23">
        <f t="shared" ref="R15" si="3">Q15+1</f>
        <v>1974</v>
      </c>
      <c r="S15" s="23">
        <f t="shared" ref="S15" si="4">R15+1</f>
        <v>1975</v>
      </c>
      <c r="T15" s="23">
        <f t="shared" ref="T15" si="5">S15+1</f>
        <v>1976</v>
      </c>
      <c r="U15" s="23">
        <f t="shared" ref="U15" si="6">T15+1</f>
        <v>1977</v>
      </c>
      <c r="V15" s="23">
        <f t="shared" ref="V15" si="7">U15+1</f>
        <v>1978</v>
      </c>
      <c r="W15" s="23">
        <f t="shared" ref="W15" si="8">V15+1</f>
        <v>1979</v>
      </c>
      <c r="X15" s="23">
        <f t="shared" ref="X15" si="9">W15+1</f>
        <v>1980</v>
      </c>
      <c r="Y15" s="23">
        <f t="shared" ref="Y15" si="10">X15+1</f>
        <v>1981</v>
      </c>
      <c r="Z15" s="23">
        <f t="shared" ref="Z15" si="11">Y15+1</f>
        <v>1982</v>
      </c>
      <c r="AA15" s="23">
        <f t="shared" ref="AA15" si="12">Z15+1</f>
        <v>1983</v>
      </c>
      <c r="AB15" s="23">
        <f t="shared" ref="AB15" si="13">AA15+1</f>
        <v>1984</v>
      </c>
      <c r="AC15" s="23">
        <f t="shared" ref="AC15" si="14">AB15+1</f>
        <v>1985</v>
      </c>
      <c r="AD15" s="23">
        <f t="shared" ref="AD15" si="15">AC15+1</f>
        <v>1986</v>
      </c>
      <c r="AE15" s="23">
        <f t="shared" ref="AE15" si="16">AD15+1</f>
        <v>1987</v>
      </c>
      <c r="AF15" s="23">
        <f t="shared" ref="AF15" si="17">AE15+1</f>
        <v>1988</v>
      </c>
      <c r="AG15" s="23">
        <f t="shared" ref="AG15" si="18">AF15+1</f>
        <v>1989</v>
      </c>
      <c r="AH15" s="23">
        <f t="shared" ref="AH15" si="19">AG15+1</f>
        <v>1990</v>
      </c>
      <c r="AI15" s="23">
        <f t="shared" ref="AI15" si="20">AH15+1</f>
        <v>1991</v>
      </c>
      <c r="AJ15" s="23">
        <f t="shared" ref="AJ15" si="21">AI15+1</f>
        <v>1992</v>
      </c>
      <c r="AK15" s="23">
        <f t="shared" ref="AK15" si="22">AJ15+1</f>
        <v>1993</v>
      </c>
      <c r="AL15" s="23">
        <f t="shared" ref="AL15" si="23">AK15+1</f>
        <v>1994</v>
      </c>
      <c r="AM15" s="23">
        <f t="shared" ref="AM15" si="24">AL15+1</f>
        <v>1995</v>
      </c>
      <c r="AN15" s="23">
        <f t="shared" ref="AN15" si="25">AM15+1</f>
        <v>1996</v>
      </c>
      <c r="AO15" s="23">
        <f t="shared" ref="AO15" si="26">AN15+1</f>
        <v>1997</v>
      </c>
      <c r="AP15" s="23">
        <f t="shared" ref="AP15" si="27">AO15+1</f>
        <v>1998</v>
      </c>
      <c r="AQ15" s="23">
        <f t="shared" ref="AQ15" si="28">AP15+1</f>
        <v>1999</v>
      </c>
      <c r="AR15" s="23">
        <f t="shared" ref="AR15" si="29">AQ15+1</f>
        <v>2000</v>
      </c>
      <c r="AS15" s="23">
        <f t="shared" ref="AS15" si="30">AR15+1</f>
        <v>2001</v>
      </c>
      <c r="AT15" s="23">
        <f t="shared" ref="AT15" si="31">AS15+1</f>
        <v>2002</v>
      </c>
      <c r="AU15" s="23">
        <f t="shared" ref="AU15" si="32">AT15+1</f>
        <v>2003</v>
      </c>
      <c r="AV15" s="23">
        <f t="shared" ref="AV15" si="33">AU15+1</f>
        <v>2004</v>
      </c>
      <c r="AW15" s="23">
        <f t="shared" ref="AW15" si="34">AV15+1</f>
        <v>2005</v>
      </c>
      <c r="AX15" s="23">
        <f t="shared" ref="AX15" si="35">AW15+1</f>
        <v>2006</v>
      </c>
      <c r="AY15" s="23">
        <f t="shared" ref="AY15" si="36">AX15+1</f>
        <v>2007</v>
      </c>
      <c r="AZ15" s="23">
        <f t="shared" ref="AZ15" si="37">AY15+1</f>
        <v>2008</v>
      </c>
      <c r="BA15" s="23">
        <f t="shared" ref="BA15" si="38">AZ15+1</f>
        <v>2009</v>
      </c>
      <c r="BB15" s="23">
        <f t="shared" ref="BB15" si="39">BA15+1</f>
        <v>2010</v>
      </c>
      <c r="BC15" s="23">
        <f t="shared" ref="BC15" si="40">BB15+1</f>
        <v>2011</v>
      </c>
      <c r="BD15" s="23">
        <f t="shared" ref="BD15" si="41">BC15+1</f>
        <v>2012</v>
      </c>
      <c r="BE15" s="23">
        <f t="shared" ref="BE15" si="42">BD15+1</f>
        <v>2013</v>
      </c>
      <c r="BF15" s="23">
        <f t="shared" ref="BF15" si="43">BE15+1</f>
        <v>2014</v>
      </c>
      <c r="BG15" s="23">
        <f t="shared" ref="BG15" si="44">BF15+1</f>
        <v>2015</v>
      </c>
      <c r="AMS15" s="24"/>
    </row>
    <row r="16" spans="1:59 1033:1033" x14ac:dyDescent="0.25">
      <c r="A16" s="8" t="s">
        <v>4</v>
      </c>
      <c r="B16" s="8" t="s">
        <v>131</v>
      </c>
      <c r="C16" s="8" t="s">
        <v>124</v>
      </c>
      <c r="D16" s="9">
        <f>$B$2</f>
        <v>4.7000000000000002E-3</v>
      </c>
      <c r="E16" s="9">
        <f t="shared" ref="E16:BG16" si="45">$B$2</f>
        <v>4.7000000000000002E-3</v>
      </c>
      <c r="F16" s="9">
        <f t="shared" si="45"/>
        <v>4.7000000000000002E-3</v>
      </c>
      <c r="G16" s="9">
        <f t="shared" si="45"/>
        <v>4.7000000000000002E-3</v>
      </c>
      <c r="H16" s="9">
        <f t="shared" si="45"/>
        <v>4.7000000000000002E-3</v>
      </c>
      <c r="I16" s="9">
        <f t="shared" si="45"/>
        <v>4.7000000000000002E-3</v>
      </c>
      <c r="J16" s="9">
        <f t="shared" si="45"/>
        <v>4.7000000000000002E-3</v>
      </c>
      <c r="K16" s="9">
        <f t="shared" si="45"/>
        <v>4.7000000000000002E-3</v>
      </c>
      <c r="L16" s="9">
        <f t="shared" si="45"/>
        <v>4.7000000000000002E-3</v>
      </c>
      <c r="M16" s="9">
        <f t="shared" si="45"/>
        <v>4.7000000000000002E-3</v>
      </c>
      <c r="N16" s="9">
        <f t="shared" si="45"/>
        <v>4.7000000000000002E-3</v>
      </c>
      <c r="O16" s="9">
        <f t="shared" si="45"/>
        <v>4.7000000000000002E-3</v>
      </c>
      <c r="P16" s="9">
        <f t="shared" si="45"/>
        <v>4.7000000000000002E-3</v>
      </c>
      <c r="Q16" s="9">
        <f t="shared" si="45"/>
        <v>4.7000000000000002E-3</v>
      </c>
      <c r="R16" s="9">
        <f t="shared" si="45"/>
        <v>4.7000000000000002E-3</v>
      </c>
      <c r="S16" s="9">
        <f t="shared" si="45"/>
        <v>4.7000000000000002E-3</v>
      </c>
      <c r="T16" s="9">
        <f t="shared" si="45"/>
        <v>4.7000000000000002E-3</v>
      </c>
      <c r="U16" s="9">
        <f t="shared" si="45"/>
        <v>4.7000000000000002E-3</v>
      </c>
      <c r="V16" s="9">
        <f t="shared" si="45"/>
        <v>4.7000000000000002E-3</v>
      </c>
      <c r="W16" s="9">
        <f t="shared" si="45"/>
        <v>4.7000000000000002E-3</v>
      </c>
      <c r="X16" s="9">
        <f t="shared" si="45"/>
        <v>4.7000000000000002E-3</v>
      </c>
      <c r="Y16" s="9">
        <f t="shared" si="45"/>
        <v>4.7000000000000002E-3</v>
      </c>
      <c r="Z16" s="9">
        <f t="shared" si="45"/>
        <v>4.7000000000000002E-3</v>
      </c>
      <c r="AA16" s="9">
        <f t="shared" si="45"/>
        <v>4.7000000000000002E-3</v>
      </c>
      <c r="AB16" s="9">
        <f t="shared" si="45"/>
        <v>4.7000000000000002E-3</v>
      </c>
      <c r="AC16" s="9">
        <f t="shared" si="45"/>
        <v>4.7000000000000002E-3</v>
      </c>
      <c r="AD16" s="9">
        <f t="shared" si="45"/>
        <v>4.7000000000000002E-3</v>
      </c>
      <c r="AE16" s="9">
        <f t="shared" si="45"/>
        <v>4.7000000000000002E-3</v>
      </c>
      <c r="AF16" s="9">
        <f t="shared" si="45"/>
        <v>4.7000000000000002E-3</v>
      </c>
      <c r="AG16" s="9">
        <f t="shared" si="45"/>
        <v>4.7000000000000002E-3</v>
      </c>
      <c r="AH16" s="9">
        <f t="shared" si="45"/>
        <v>4.7000000000000002E-3</v>
      </c>
      <c r="AI16" s="9">
        <f t="shared" si="45"/>
        <v>4.7000000000000002E-3</v>
      </c>
      <c r="AJ16" s="9">
        <f t="shared" si="45"/>
        <v>4.7000000000000002E-3</v>
      </c>
      <c r="AK16" s="9">
        <f t="shared" si="45"/>
        <v>4.7000000000000002E-3</v>
      </c>
      <c r="AL16" s="9">
        <f t="shared" si="45"/>
        <v>4.7000000000000002E-3</v>
      </c>
      <c r="AM16" s="9">
        <f t="shared" si="45"/>
        <v>4.7000000000000002E-3</v>
      </c>
      <c r="AN16" s="9">
        <f t="shared" si="45"/>
        <v>4.7000000000000002E-3</v>
      </c>
      <c r="AO16" s="9">
        <f t="shared" si="45"/>
        <v>4.7000000000000002E-3</v>
      </c>
      <c r="AP16" s="9">
        <f t="shared" si="45"/>
        <v>4.7000000000000002E-3</v>
      </c>
      <c r="AQ16" s="9">
        <f t="shared" si="45"/>
        <v>4.7000000000000002E-3</v>
      </c>
      <c r="AR16" s="9">
        <f t="shared" si="45"/>
        <v>4.7000000000000002E-3</v>
      </c>
      <c r="AS16" s="9">
        <f t="shared" si="45"/>
        <v>4.7000000000000002E-3</v>
      </c>
      <c r="AT16" s="9">
        <f t="shared" si="45"/>
        <v>4.7000000000000002E-3</v>
      </c>
      <c r="AU16" s="9">
        <f t="shared" si="45"/>
        <v>4.7000000000000002E-3</v>
      </c>
      <c r="AV16" s="9">
        <f t="shared" si="45"/>
        <v>4.7000000000000002E-3</v>
      </c>
      <c r="AW16" s="9">
        <f t="shared" si="45"/>
        <v>4.7000000000000002E-3</v>
      </c>
      <c r="AX16" s="9">
        <f t="shared" si="45"/>
        <v>4.7000000000000002E-3</v>
      </c>
      <c r="AY16" s="9">
        <f t="shared" si="45"/>
        <v>4.7000000000000002E-3</v>
      </c>
      <c r="AZ16" s="9">
        <f t="shared" si="45"/>
        <v>4.7000000000000002E-3</v>
      </c>
      <c r="BA16" s="9">
        <f t="shared" si="45"/>
        <v>4.7000000000000002E-3</v>
      </c>
      <c r="BB16" s="9">
        <f t="shared" si="45"/>
        <v>4.7000000000000002E-3</v>
      </c>
      <c r="BC16" s="9">
        <f t="shared" si="45"/>
        <v>4.7000000000000002E-3</v>
      </c>
      <c r="BD16" s="9">
        <f t="shared" si="45"/>
        <v>4.7000000000000002E-3</v>
      </c>
      <c r="BE16" s="9">
        <f t="shared" si="45"/>
        <v>4.7000000000000002E-3</v>
      </c>
      <c r="BF16" s="9">
        <f t="shared" si="45"/>
        <v>4.7000000000000002E-3</v>
      </c>
      <c r="BG16" s="9">
        <f t="shared" si="45"/>
        <v>4.7000000000000002E-3</v>
      </c>
    </row>
    <row r="17" spans="1:59 1033:1033" x14ac:dyDescent="0.25">
      <c r="A17" s="8" t="s">
        <v>26</v>
      </c>
      <c r="B17" s="8" t="s">
        <v>132</v>
      </c>
      <c r="C17" s="8" t="s">
        <v>124</v>
      </c>
      <c r="D17" s="9">
        <f>$B$3</f>
        <v>9.7000000000000003E-3</v>
      </c>
      <c r="E17" s="9">
        <f t="shared" ref="E17:BG17" si="46">$B$3</f>
        <v>9.7000000000000003E-3</v>
      </c>
      <c r="F17" s="9">
        <f t="shared" si="46"/>
        <v>9.7000000000000003E-3</v>
      </c>
      <c r="G17" s="9">
        <f t="shared" si="46"/>
        <v>9.7000000000000003E-3</v>
      </c>
      <c r="H17" s="9">
        <f t="shared" si="46"/>
        <v>9.7000000000000003E-3</v>
      </c>
      <c r="I17" s="9">
        <f t="shared" si="46"/>
        <v>9.7000000000000003E-3</v>
      </c>
      <c r="J17" s="9">
        <f t="shared" si="46"/>
        <v>9.7000000000000003E-3</v>
      </c>
      <c r="K17" s="9">
        <f t="shared" si="46"/>
        <v>9.7000000000000003E-3</v>
      </c>
      <c r="L17" s="9">
        <f t="shared" si="46"/>
        <v>9.7000000000000003E-3</v>
      </c>
      <c r="M17" s="9">
        <f t="shared" si="46"/>
        <v>9.7000000000000003E-3</v>
      </c>
      <c r="N17" s="9">
        <f t="shared" si="46"/>
        <v>9.7000000000000003E-3</v>
      </c>
      <c r="O17" s="9">
        <f t="shared" si="46"/>
        <v>9.7000000000000003E-3</v>
      </c>
      <c r="P17" s="9">
        <f t="shared" si="46"/>
        <v>9.7000000000000003E-3</v>
      </c>
      <c r="Q17" s="9">
        <f t="shared" si="46"/>
        <v>9.7000000000000003E-3</v>
      </c>
      <c r="R17" s="9">
        <f t="shared" si="46"/>
        <v>9.7000000000000003E-3</v>
      </c>
      <c r="S17" s="9">
        <f t="shared" si="46"/>
        <v>9.7000000000000003E-3</v>
      </c>
      <c r="T17" s="9">
        <f t="shared" si="46"/>
        <v>9.7000000000000003E-3</v>
      </c>
      <c r="U17" s="9">
        <f t="shared" si="46"/>
        <v>9.7000000000000003E-3</v>
      </c>
      <c r="V17" s="9">
        <f t="shared" si="46"/>
        <v>9.7000000000000003E-3</v>
      </c>
      <c r="W17" s="9">
        <f t="shared" si="46"/>
        <v>9.7000000000000003E-3</v>
      </c>
      <c r="X17" s="9">
        <f t="shared" si="46"/>
        <v>9.7000000000000003E-3</v>
      </c>
      <c r="Y17" s="9">
        <f t="shared" si="46"/>
        <v>9.7000000000000003E-3</v>
      </c>
      <c r="Z17" s="9">
        <f t="shared" si="46"/>
        <v>9.7000000000000003E-3</v>
      </c>
      <c r="AA17" s="9">
        <f t="shared" si="46"/>
        <v>9.7000000000000003E-3</v>
      </c>
      <c r="AB17" s="9">
        <f t="shared" si="46"/>
        <v>9.7000000000000003E-3</v>
      </c>
      <c r="AC17" s="9">
        <f t="shared" si="46"/>
        <v>9.7000000000000003E-3</v>
      </c>
      <c r="AD17" s="9">
        <f t="shared" si="46"/>
        <v>9.7000000000000003E-3</v>
      </c>
      <c r="AE17" s="9">
        <f t="shared" si="46"/>
        <v>9.7000000000000003E-3</v>
      </c>
      <c r="AF17" s="9">
        <f t="shared" si="46"/>
        <v>9.7000000000000003E-3</v>
      </c>
      <c r="AG17" s="9">
        <f t="shared" si="46"/>
        <v>9.7000000000000003E-3</v>
      </c>
      <c r="AH17" s="9">
        <f t="shared" si="46"/>
        <v>9.7000000000000003E-3</v>
      </c>
      <c r="AI17" s="9">
        <f t="shared" si="46"/>
        <v>9.7000000000000003E-3</v>
      </c>
      <c r="AJ17" s="9">
        <f t="shared" si="46"/>
        <v>9.7000000000000003E-3</v>
      </c>
      <c r="AK17" s="9">
        <f t="shared" si="46"/>
        <v>9.7000000000000003E-3</v>
      </c>
      <c r="AL17" s="9">
        <f t="shared" si="46"/>
        <v>9.7000000000000003E-3</v>
      </c>
      <c r="AM17" s="9">
        <f t="shared" si="46"/>
        <v>9.7000000000000003E-3</v>
      </c>
      <c r="AN17" s="9">
        <f t="shared" si="46"/>
        <v>9.7000000000000003E-3</v>
      </c>
      <c r="AO17" s="9">
        <f t="shared" si="46"/>
        <v>9.7000000000000003E-3</v>
      </c>
      <c r="AP17" s="9">
        <f t="shared" si="46"/>
        <v>9.7000000000000003E-3</v>
      </c>
      <c r="AQ17" s="9">
        <f t="shared" si="46"/>
        <v>9.7000000000000003E-3</v>
      </c>
      <c r="AR17" s="9">
        <f t="shared" si="46"/>
        <v>9.7000000000000003E-3</v>
      </c>
      <c r="AS17" s="9">
        <f t="shared" si="46"/>
        <v>9.7000000000000003E-3</v>
      </c>
      <c r="AT17" s="9">
        <f t="shared" si="46"/>
        <v>9.7000000000000003E-3</v>
      </c>
      <c r="AU17" s="9">
        <f t="shared" si="46"/>
        <v>9.7000000000000003E-3</v>
      </c>
      <c r="AV17" s="9">
        <f t="shared" si="46"/>
        <v>9.7000000000000003E-3</v>
      </c>
      <c r="AW17" s="9">
        <f t="shared" si="46"/>
        <v>9.7000000000000003E-3</v>
      </c>
      <c r="AX17" s="9">
        <f t="shared" si="46"/>
        <v>9.7000000000000003E-3</v>
      </c>
      <c r="AY17" s="9">
        <f t="shared" si="46"/>
        <v>9.7000000000000003E-3</v>
      </c>
      <c r="AZ17" s="9">
        <f t="shared" si="46"/>
        <v>9.7000000000000003E-3</v>
      </c>
      <c r="BA17" s="9">
        <f t="shared" si="46"/>
        <v>9.7000000000000003E-3</v>
      </c>
      <c r="BB17" s="9">
        <f t="shared" si="46"/>
        <v>9.7000000000000003E-3</v>
      </c>
      <c r="BC17" s="9">
        <f t="shared" si="46"/>
        <v>9.7000000000000003E-3</v>
      </c>
      <c r="BD17" s="9">
        <f t="shared" si="46"/>
        <v>9.7000000000000003E-3</v>
      </c>
      <c r="BE17" s="9">
        <f t="shared" si="46"/>
        <v>9.7000000000000003E-3</v>
      </c>
      <c r="BF17" s="9">
        <f t="shared" si="46"/>
        <v>9.7000000000000003E-3</v>
      </c>
      <c r="BG17" s="9">
        <f t="shared" si="46"/>
        <v>9.7000000000000003E-3</v>
      </c>
    </row>
    <row r="18" spans="1:59 1033:1033" x14ac:dyDescent="0.25">
      <c r="A18" s="8" t="s">
        <v>92</v>
      </c>
      <c r="B18" s="8" t="s">
        <v>133</v>
      </c>
      <c r="C18" s="8" t="s">
        <v>124</v>
      </c>
      <c r="D18" s="9">
        <f>$B$4</f>
        <v>2.7000000000000001E-3</v>
      </c>
      <c r="E18" s="9">
        <f t="shared" ref="E18:BG18" si="47">$B$4</f>
        <v>2.7000000000000001E-3</v>
      </c>
      <c r="F18" s="9">
        <f t="shared" si="47"/>
        <v>2.7000000000000001E-3</v>
      </c>
      <c r="G18" s="9">
        <f t="shared" si="47"/>
        <v>2.7000000000000001E-3</v>
      </c>
      <c r="H18" s="9">
        <f t="shared" si="47"/>
        <v>2.7000000000000001E-3</v>
      </c>
      <c r="I18" s="9">
        <f t="shared" si="47"/>
        <v>2.7000000000000001E-3</v>
      </c>
      <c r="J18" s="9">
        <f t="shared" si="47"/>
        <v>2.7000000000000001E-3</v>
      </c>
      <c r="K18" s="9">
        <f t="shared" si="47"/>
        <v>2.7000000000000001E-3</v>
      </c>
      <c r="L18" s="9">
        <f t="shared" si="47"/>
        <v>2.7000000000000001E-3</v>
      </c>
      <c r="M18" s="9">
        <f t="shared" si="47"/>
        <v>2.7000000000000001E-3</v>
      </c>
      <c r="N18" s="9">
        <f t="shared" si="47"/>
        <v>2.7000000000000001E-3</v>
      </c>
      <c r="O18" s="9">
        <f t="shared" si="47"/>
        <v>2.7000000000000001E-3</v>
      </c>
      <c r="P18" s="9">
        <f t="shared" si="47"/>
        <v>2.7000000000000001E-3</v>
      </c>
      <c r="Q18" s="9">
        <f t="shared" si="47"/>
        <v>2.7000000000000001E-3</v>
      </c>
      <c r="R18" s="9">
        <f t="shared" si="47"/>
        <v>2.7000000000000001E-3</v>
      </c>
      <c r="S18" s="9">
        <f t="shared" si="47"/>
        <v>2.7000000000000001E-3</v>
      </c>
      <c r="T18" s="9">
        <f t="shared" si="47"/>
        <v>2.7000000000000001E-3</v>
      </c>
      <c r="U18" s="9">
        <f t="shared" si="47"/>
        <v>2.7000000000000001E-3</v>
      </c>
      <c r="V18" s="9">
        <f t="shared" si="47"/>
        <v>2.7000000000000001E-3</v>
      </c>
      <c r="W18" s="9">
        <f t="shared" si="47"/>
        <v>2.7000000000000001E-3</v>
      </c>
      <c r="X18" s="9">
        <f t="shared" si="47"/>
        <v>2.7000000000000001E-3</v>
      </c>
      <c r="Y18" s="9">
        <f t="shared" si="47"/>
        <v>2.7000000000000001E-3</v>
      </c>
      <c r="Z18" s="9">
        <f t="shared" si="47"/>
        <v>2.7000000000000001E-3</v>
      </c>
      <c r="AA18" s="9">
        <f t="shared" si="47"/>
        <v>2.7000000000000001E-3</v>
      </c>
      <c r="AB18" s="9">
        <f t="shared" si="47"/>
        <v>2.7000000000000001E-3</v>
      </c>
      <c r="AC18" s="9">
        <f t="shared" si="47"/>
        <v>2.7000000000000001E-3</v>
      </c>
      <c r="AD18" s="9">
        <f t="shared" si="47"/>
        <v>2.7000000000000001E-3</v>
      </c>
      <c r="AE18" s="9">
        <f t="shared" si="47"/>
        <v>2.7000000000000001E-3</v>
      </c>
      <c r="AF18" s="9">
        <f t="shared" si="47"/>
        <v>2.7000000000000001E-3</v>
      </c>
      <c r="AG18" s="9">
        <f t="shared" si="47"/>
        <v>2.7000000000000001E-3</v>
      </c>
      <c r="AH18" s="9">
        <f t="shared" si="47"/>
        <v>2.7000000000000001E-3</v>
      </c>
      <c r="AI18" s="9">
        <f t="shared" si="47"/>
        <v>2.7000000000000001E-3</v>
      </c>
      <c r="AJ18" s="9">
        <f t="shared" si="47"/>
        <v>2.7000000000000001E-3</v>
      </c>
      <c r="AK18" s="9">
        <f t="shared" si="47"/>
        <v>2.7000000000000001E-3</v>
      </c>
      <c r="AL18" s="9">
        <f t="shared" si="47"/>
        <v>2.7000000000000001E-3</v>
      </c>
      <c r="AM18" s="9">
        <f t="shared" si="47"/>
        <v>2.7000000000000001E-3</v>
      </c>
      <c r="AN18" s="9">
        <f t="shared" si="47"/>
        <v>2.7000000000000001E-3</v>
      </c>
      <c r="AO18" s="9">
        <f t="shared" si="47"/>
        <v>2.7000000000000001E-3</v>
      </c>
      <c r="AP18" s="9">
        <f t="shared" si="47"/>
        <v>2.7000000000000001E-3</v>
      </c>
      <c r="AQ18" s="9">
        <f t="shared" si="47"/>
        <v>2.7000000000000001E-3</v>
      </c>
      <c r="AR18" s="9">
        <f t="shared" si="47"/>
        <v>2.7000000000000001E-3</v>
      </c>
      <c r="AS18" s="9">
        <f t="shared" si="47"/>
        <v>2.7000000000000001E-3</v>
      </c>
      <c r="AT18" s="9">
        <f t="shared" si="47"/>
        <v>2.7000000000000001E-3</v>
      </c>
      <c r="AU18" s="9">
        <f t="shared" si="47"/>
        <v>2.7000000000000001E-3</v>
      </c>
      <c r="AV18" s="9">
        <f t="shared" si="47"/>
        <v>2.7000000000000001E-3</v>
      </c>
      <c r="AW18" s="9">
        <f t="shared" si="47"/>
        <v>2.7000000000000001E-3</v>
      </c>
      <c r="AX18" s="9">
        <f t="shared" si="47"/>
        <v>2.7000000000000001E-3</v>
      </c>
      <c r="AY18" s="9">
        <f t="shared" si="47"/>
        <v>2.7000000000000001E-3</v>
      </c>
      <c r="AZ18" s="9">
        <f t="shared" si="47"/>
        <v>2.7000000000000001E-3</v>
      </c>
      <c r="BA18" s="9">
        <f t="shared" si="47"/>
        <v>2.7000000000000001E-3</v>
      </c>
      <c r="BB18" s="9">
        <f t="shared" si="47"/>
        <v>2.7000000000000001E-3</v>
      </c>
      <c r="BC18" s="9">
        <f t="shared" si="47"/>
        <v>2.7000000000000001E-3</v>
      </c>
      <c r="BD18" s="9">
        <f t="shared" si="47"/>
        <v>2.7000000000000001E-3</v>
      </c>
      <c r="BE18" s="9">
        <f t="shared" si="47"/>
        <v>2.7000000000000001E-3</v>
      </c>
      <c r="BF18" s="9">
        <f t="shared" si="47"/>
        <v>2.7000000000000001E-3</v>
      </c>
      <c r="BG18" s="9">
        <f t="shared" si="47"/>
        <v>2.7000000000000001E-3</v>
      </c>
    </row>
    <row r="19" spans="1:59 1033:1033" x14ac:dyDescent="0.25">
      <c r="A19" s="8" t="s">
        <v>30</v>
      </c>
      <c r="B19" s="8" t="s">
        <v>134</v>
      </c>
      <c r="C19" s="8" t="s">
        <v>124</v>
      </c>
      <c r="D19" s="9">
        <f>$B$5</f>
        <v>9.4000000000000004E-3</v>
      </c>
      <c r="E19" s="9">
        <f t="shared" ref="E19:BG19" si="48">$B$5</f>
        <v>9.4000000000000004E-3</v>
      </c>
      <c r="F19" s="9">
        <f t="shared" si="48"/>
        <v>9.4000000000000004E-3</v>
      </c>
      <c r="G19" s="9">
        <f t="shared" si="48"/>
        <v>9.4000000000000004E-3</v>
      </c>
      <c r="H19" s="9">
        <f t="shared" si="48"/>
        <v>9.4000000000000004E-3</v>
      </c>
      <c r="I19" s="9">
        <f t="shared" si="48"/>
        <v>9.4000000000000004E-3</v>
      </c>
      <c r="J19" s="9">
        <f t="shared" si="48"/>
        <v>9.4000000000000004E-3</v>
      </c>
      <c r="K19" s="9">
        <f t="shared" si="48"/>
        <v>9.4000000000000004E-3</v>
      </c>
      <c r="L19" s="9">
        <f t="shared" si="48"/>
        <v>9.4000000000000004E-3</v>
      </c>
      <c r="M19" s="9">
        <f t="shared" si="48"/>
        <v>9.4000000000000004E-3</v>
      </c>
      <c r="N19" s="9">
        <f t="shared" si="48"/>
        <v>9.4000000000000004E-3</v>
      </c>
      <c r="O19" s="9">
        <f t="shared" si="48"/>
        <v>9.4000000000000004E-3</v>
      </c>
      <c r="P19" s="9">
        <f t="shared" si="48"/>
        <v>9.4000000000000004E-3</v>
      </c>
      <c r="Q19" s="9">
        <f t="shared" si="48"/>
        <v>9.4000000000000004E-3</v>
      </c>
      <c r="R19" s="9">
        <f t="shared" si="48"/>
        <v>9.4000000000000004E-3</v>
      </c>
      <c r="S19" s="9">
        <f t="shared" si="48"/>
        <v>9.4000000000000004E-3</v>
      </c>
      <c r="T19" s="9">
        <f t="shared" si="48"/>
        <v>9.4000000000000004E-3</v>
      </c>
      <c r="U19" s="9">
        <f t="shared" si="48"/>
        <v>9.4000000000000004E-3</v>
      </c>
      <c r="V19" s="9">
        <f t="shared" si="48"/>
        <v>9.4000000000000004E-3</v>
      </c>
      <c r="W19" s="9">
        <f t="shared" si="48"/>
        <v>9.4000000000000004E-3</v>
      </c>
      <c r="X19" s="9">
        <f t="shared" si="48"/>
        <v>9.4000000000000004E-3</v>
      </c>
      <c r="Y19" s="9">
        <f t="shared" si="48"/>
        <v>9.4000000000000004E-3</v>
      </c>
      <c r="Z19" s="9">
        <f t="shared" si="48"/>
        <v>9.4000000000000004E-3</v>
      </c>
      <c r="AA19" s="9">
        <f t="shared" si="48"/>
        <v>9.4000000000000004E-3</v>
      </c>
      <c r="AB19" s="9">
        <f t="shared" si="48"/>
        <v>9.4000000000000004E-3</v>
      </c>
      <c r="AC19" s="9">
        <f t="shared" si="48"/>
        <v>9.4000000000000004E-3</v>
      </c>
      <c r="AD19" s="9">
        <f t="shared" si="48"/>
        <v>9.4000000000000004E-3</v>
      </c>
      <c r="AE19" s="9">
        <f t="shared" si="48"/>
        <v>9.4000000000000004E-3</v>
      </c>
      <c r="AF19" s="9">
        <f t="shared" si="48"/>
        <v>9.4000000000000004E-3</v>
      </c>
      <c r="AG19" s="9">
        <f t="shared" si="48"/>
        <v>9.4000000000000004E-3</v>
      </c>
      <c r="AH19" s="9">
        <f t="shared" si="48"/>
        <v>9.4000000000000004E-3</v>
      </c>
      <c r="AI19" s="9">
        <f t="shared" si="48"/>
        <v>9.4000000000000004E-3</v>
      </c>
      <c r="AJ19" s="9">
        <f t="shared" si="48"/>
        <v>9.4000000000000004E-3</v>
      </c>
      <c r="AK19" s="9">
        <f t="shared" si="48"/>
        <v>9.4000000000000004E-3</v>
      </c>
      <c r="AL19" s="9">
        <f t="shared" si="48"/>
        <v>9.4000000000000004E-3</v>
      </c>
      <c r="AM19" s="9">
        <f t="shared" si="48"/>
        <v>9.4000000000000004E-3</v>
      </c>
      <c r="AN19" s="9">
        <f t="shared" si="48"/>
        <v>9.4000000000000004E-3</v>
      </c>
      <c r="AO19" s="9">
        <f t="shared" si="48"/>
        <v>9.4000000000000004E-3</v>
      </c>
      <c r="AP19" s="9">
        <f t="shared" si="48"/>
        <v>9.4000000000000004E-3</v>
      </c>
      <c r="AQ19" s="9">
        <f t="shared" si="48"/>
        <v>9.4000000000000004E-3</v>
      </c>
      <c r="AR19" s="9">
        <f t="shared" si="48"/>
        <v>9.4000000000000004E-3</v>
      </c>
      <c r="AS19" s="9">
        <f t="shared" si="48"/>
        <v>9.4000000000000004E-3</v>
      </c>
      <c r="AT19" s="9">
        <f t="shared" si="48"/>
        <v>9.4000000000000004E-3</v>
      </c>
      <c r="AU19" s="9">
        <f t="shared" si="48"/>
        <v>9.4000000000000004E-3</v>
      </c>
      <c r="AV19" s="9">
        <f t="shared" si="48"/>
        <v>9.4000000000000004E-3</v>
      </c>
      <c r="AW19" s="9">
        <f t="shared" si="48"/>
        <v>9.4000000000000004E-3</v>
      </c>
      <c r="AX19" s="9">
        <f t="shared" si="48"/>
        <v>9.4000000000000004E-3</v>
      </c>
      <c r="AY19" s="9">
        <f t="shared" si="48"/>
        <v>9.4000000000000004E-3</v>
      </c>
      <c r="AZ19" s="9">
        <f t="shared" si="48"/>
        <v>9.4000000000000004E-3</v>
      </c>
      <c r="BA19" s="9">
        <f t="shared" si="48"/>
        <v>9.4000000000000004E-3</v>
      </c>
      <c r="BB19" s="9">
        <f t="shared" si="48"/>
        <v>9.4000000000000004E-3</v>
      </c>
      <c r="BC19" s="9">
        <f t="shared" si="48"/>
        <v>9.4000000000000004E-3</v>
      </c>
      <c r="BD19" s="9">
        <f t="shared" si="48"/>
        <v>9.4000000000000004E-3</v>
      </c>
      <c r="BE19" s="9">
        <f t="shared" si="48"/>
        <v>9.4000000000000004E-3</v>
      </c>
      <c r="BF19" s="9">
        <f t="shared" si="48"/>
        <v>9.4000000000000004E-3</v>
      </c>
      <c r="BG19" s="9">
        <f t="shared" si="48"/>
        <v>9.4000000000000004E-3</v>
      </c>
    </row>
    <row r="20" spans="1:59 1033:1033" x14ac:dyDescent="0.25">
      <c r="A20" s="8" t="s">
        <v>39</v>
      </c>
      <c r="B20" s="8" t="s">
        <v>135</v>
      </c>
      <c r="C20" s="8" t="s">
        <v>124</v>
      </c>
      <c r="D20" s="9">
        <f>AVERAGE($B$6:$B$8)</f>
        <v>1.3066666666666666E-2</v>
      </c>
      <c r="E20" s="9">
        <f t="shared" ref="E20:BG20" si="49">AVERAGE($B$6:$B$8)</f>
        <v>1.3066666666666666E-2</v>
      </c>
      <c r="F20" s="9">
        <f t="shared" si="49"/>
        <v>1.3066666666666666E-2</v>
      </c>
      <c r="G20" s="9">
        <f t="shared" si="49"/>
        <v>1.3066666666666666E-2</v>
      </c>
      <c r="H20" s="9">
        <f t="shared" si="49"/>
        <v>1.3066666666666666E-2</v>
      </c>
      <c r="I20" s="9">
        <f t="shared" si="49"/>
        <v>1.3066666666666666E-2</v>
      </c>
      <c r="J20" s="9">
        <f t="shared" si="49"/>
        <v>1.3066666666666666E-2</v>
      </c>
      <c r="K20" s="9">
        <f t="shared" si="49"/>
        <v>1.3066666666666666E-2</v>
      </c>
      <c r="L20" s="9">
        <f t="shared" si="49"/>
        <v>1.3066666666666666E-2</v>
      </c>
      <c r="M20" s="9">
        <f t="shared" si="49"/>
        <v>1.3066666666666666E-2</v>
      </c>
      <c r="N20" s="9">
        <f t="shared" si="49"/>
        <v>1.3066666666666666E-2</v>
      </c>
      <c r="O20" s="9">
        <f t="shared" si="49"/>
        <v>1.3066666666666666E-2</v>
      </c>
      <c r="P20" s="9">
        <f t="shared" si="49"/>
        <v>1.3066666666666666E-2</v>
      </c>
      <c r="Q20" s="9">
        <f t="shared" si="49"/>
        <v>1.3066666666666666E-2</v>
      </c>
      <c r="R20" s="9">
        <f t="shared" si="49"/>
        <v>1.3066666666666666E-2</v>
      </c>
      <c r="S20" s="9">
        <f t="shared" si="49"/>
        <v>1.3066666666666666E-2</v>
      </c>
      <c r="T20" s="9">
        <f t="shared" si="49"/>
        <v>1.3066666666666666E-2</v>
      </c>
      <c r="U20" s="9">
        <f t="shared" si="49"/>
        <v>1.3066666666666666E-2</v>
      </c>
      <c r="V20" s="9">
        <f t="shared" si="49"/>
        <v>1.3066666666666666E-2</v>
      </c>
      <c r="W20" s="9">
        <f t="shared" si="49"/>
        <v>1.3066666666666666E-2</v>
      </c>
      <c r="X20" s="9">
        <f t="shared" si="49"/>
        <v>1.3066666666666666E-2</v>
      </c>
      <c r="Y20" s="9">
        <f t="shared" si="49"/>
        <v>1.3066666666666666E-2</v>
      </c>
      <c r="Z20" s="9">
        <f t="shared" si="49"/>
        <v>1.3066666666666666E-2</v>
      </c>
      <c r="AA20" s="9">
        <f t="shared" si="49"/>
        <v>1.3066666666666666E-2</v>
      </c>
      <c r="AB20" s="9">
        <f t="shared" si="49"/>
        <v>1.3066666666666666E-2</v>
      </c>
      <c r="AC20" s="9">
        <f t="shared" si="49"/>
        <v>1.3066666666666666E-2</v>
      </c>
      <c r="AD20" s="9">
        <f t="shared" si="49"/>
        <v>1.3066666666666666E-2</v>
      </c>
      <c r="AE20" s="9">
        <f t="shared" si="49"/>
        <v>1.3066666666666666E-2</v>
      </c>
      <c r="AF20" s="9">
        <f t="shared" si="49"/>
        <v>1.3066666666666666E-2</v>
      </c>
      <c r="AG20" s="9">
        <f t="shared" si="49"/>
        <v>1.3066666666666666E-2</v>
      </c>
      <c r="AH20" s="9">
        <f t="shared" si="49"/>
        <v>1.3066666666666666E-2</v>
      </c>
      <c r="AI20" s="9">
        <f t="shared" si="49"/>
        <v>1.3066666666666666E-2</v>
      </c>
      <c r="AJ20" s="9">
        <f t="shared" si="49"/>
        <v>1.3066666666666666E-2</v>
      </c>
      <c r="AK20" s="9">
        <f t="shared" si="49"/>
        <v>1.3066666666666666E-2</v>
      </c>
      <c r="AL20" s="9">
        <f t="shared" si="49"/>
        <v>1.3066666666666666E-2</v>
      </c>
      <c r="AM20" s="9">
        <f t="shared" si="49"/>
        <v>1.3066666666666666E-2</v>
      </c>
      <c r="AN20" s="9">
        <f t="shared" si="49"/>
        <v>1.3066666666666666E-2</v>
      </c>
      <c r="AO20" s="9">
        <f t="shared" si="49"/>
        <v>1.3066666666666666E-2</v>
      </c>
      <c r="AP20" s="9">
        <f t="shared" si="49"/>
        <v>1.3066666666666666E-2</v>
      </c>
      <c r="AQ20" s="9">
        <f t="shared" si="49"/>
        <v>1.3066666666666666E-2</v>
      </c>
      <c r="AR20" s="9">
        <f t="shared" si="49"/>
        <v>1.3066666666666666E-2</v>
      </c>
      <c r="AS20" s="9">
        <f t="shared" si="49"/>
        <v>1.3066666666666666E-2</v>
      </c>
      <c r="AT20" s="9">
        <f t="shared" si="49"/>
        <v>1.3066666666666666E-2</v>
      </c>
      <c r="AU20" s="9">
        <f t="shared" si="49"/>
        <v>1.3066666666666666E-2</v>
      </c>
      <c r="AV20" s="9">
        <f t="shared" si="49"/>
        <v>1.3066666666666666E-2</v>
      </c>
      <c r="AW20" s="9">
        <f t="shared" si="49"/>
        <v>1.3066666666666666E-2</v>
      </c>
      <c r="AX20" s="9">
        <f t="shared" si="49"/>
        <v>1.3066666666666666E-2</v>
      </c>
      <c r="AY20" s="9">
        <f t="shared" si="49"/>
        <v>1.3066666666666666E-2</v>
      </c>
      <c r="AZ20" s="9">
        <f t="shared" si="49"/>
        <v>1.3066666666666666E-2</v>
      </c>
      <c r="BA20" s="9">
        <f t="shared" si="49"/>
        <v>1.3066666666666666E-2</v>
      </c>
      <c r="BB20" s="9">
        <f t="shared" si="49"/>
        <v>1.3066666666666666E-2</v>
      </c>
      <c r="BC20" s="9">
        <f t="shared" si="49"/>
        <v>1.3066666666666666E-2</v>
      </c>
      <c r="BD20" s="9">
        <f t="shared" si="49"/>
        <v>1.3066666666666666E-2</v>
      </c>
      <c r="BE20" s="9">
        <f t="shared" si="49"/>
        <v>1.3066666666666666E-2</v>
      </c>
      <c r="BF20" s="9">
        <f t="shared" si="49"/>
        <v>1.3066666666666666E-2</v>
      </c>
      <c r="BG20" s="9">
        <f t="shared" si="49"/>
        <v>1.3066666666666666E-2</v>
      </c>
    </row>
    <row r="21" spans="1:59 1033:1033" x14ac:dyDescent="0.25">
      <c r="A21" s="8" t="s">
        <v>74</v>
      </c>
      <c r="B21" s="8" t="s">
        <v>136</v>
      </c>
      <c r="C21" s="8" t="s">
        <v>124</v>
      </c>
      <c r="D21" s="9">
        <f>$B$9</f>
        <v>2.0299999999999999E-2</v>
      </c>
      <c r="E21" s="9">
        <f t="shared" ref="E21:BG21" si="50">$B$9</f>
        <v>2.0299999999999999E-2</v>
      </c>
      <c r="F21" s="9">
        <f t="shared" si="50"/>
        <v>2.0299999999999999E-2</v>
      </c>
      <c r="G21" s="9">
        <f t="shared" si="50"/>
        <v>2.0299999999999999E-2</v>
      </c>
      <c r="H21" s="9">
        <f t="shared" si="50"/>
        <v>2.0299999999999999E-2</v>
      </c>
      <c r="I21" s="9">
        <f t="shared" si="50"/>
        <v>2.0299999999999999E-2</v>
      </c>
      <c r="J21" s="9">
        <f t="shared" si="50"/>
        <v>2.0299999999999999E-2</v>
      </c>
      <c r="K21" s="9">
        <f t="shared" si="50"/>
        <v>2.0299999999999999E-2</v>
      </c>
      <c r="L21" s="9">
        <f t="shared" si="50"/>
        <v>2.0299999999999999E-2</v>
      </c>
      <c r="M21" s="9">
        <f t="shared" si="50"/>
        <v>2.0299999999999999E-2</v>
      </c>
      <c r="N21" s="9">
        <f t="shared" si="50"/>
        <v>2.0299999999999999E-2</v>
      </c>
      <c r="O21" s="9">
        <f t="shared" si="50"/>
        <v>2.0299999999999999E-2</v>
      </c>
      <c r="P21" s="9">
        <f t="shared" si="50"/>
        <v>2.0299999999999999E-2</v>
      </c>
      <c r="Q21" s="9">
        <f t="shared" si="50"/>
        <v>2.0299999999999999E-2</v>
      </c>
      <c r="R21" s="9">
        <f t="shared" si="50"/>
        <v>2.0299999999999999E-2</v>
      </c>
      <c r="S21" s="9">
        <f t="shared" si="50"/>
        <v>2.0299999999999999E-2</v>
      </c>
      <c r="T21" s="9">
        <f t="shared" si="50"/>
        <v>2.0299999999999999E-2</v>
      </c>
      <c r="U21" s="9">
        <f t="shared" si="50"/>
        <v>2.0299999999999999E-2</v>
      </c>
      <c r="V21" s="9">
        <f t="shared" si="50"/>
        <v>2.0299999999999999E-2</v>
      </c>
      <c r="W21" s="9">
        <f t="shared" si="50"/>
        <v>2.0299999999999999E-2</v>
      </c>
      <c r="X21" s="9">
        <f t="shared" si="50"/>
        <v>2.0299999999999999E-2</v>
      </c>
      <c r="Y21" s="9">
        <f t="shared" si="50"/>
        <v>2.0299999999999999E-2</v>
      </c>
      <c r="Z21" s="9">
        <f t="shared" si="50"/>
        <v>2.0299999999999999E-2</v>
      </c>
      <c r="AA21" s="9">
        <f t="shared" si="50"/>
        <v>2.0299999999999999E-2</v>
      </c>
      <c r="AB21" s="9">
        <f t="shared" si="50"/>
        <v>2.0299999999999999E-2</v>
      </c>
      <c r="AC21" s="9">
        <f t="shared" si="50"/>
        <v>2.0299999999999999E-2</v>
      </c>
      <c r="AD21" s="9">
        <f t="shared" si="50"/>
        <v>2.0299999999999999E-2</v>
      </c>
      <c r="AE21" s="9">
        <f t="shared" si="50"/>
        <v>2.0299999999999999E-2</v>
      </c>
      <c r="AF21" s="9">
        <f t="shared" si="50"/>
        <v>2.0299999999999999E-2</v>
      </c>
      <c r="AG21" s="9">
        <f t="shared" si="50"/>
        <v>2.0299999999999999E-2</v>
      </c>
      <c r="AH21" s="9">
        <f t="shared" si="50"/>
        <v>2.0299999999999999E-2</v>
      </c>
      <c r="AI21" s="9">
        <f t="shared" si="50"/>
        <v>2.0299999999999999E-2</v>
      </c>
      <c r="AJ21" s="9">
        <f t="shared" si="50"/>
        <v>2.0299999999999999E-2</v>
      </c>
      <c r="AK21" s="9">
        <f t="shared" si="50"/>
        <v>2.0299999999999999E-2</v>
      </c>
      <c r="AL21" s="9">
        <f t="shared" si="50"/>
        <v>2.0299999999999999E-2</v>
      </c>
      <c r="AM21" s="9">
        <f t="shared" si="50"/>
        <v>2.0299999999999999E-2</v>
      </c>
      <c r="AN21" s="9">
        <f t="shared" si="50"/>
        <v>2.0299999999999999E-2</v>
      </c>
      <c r="AO21" s="9">
        <f t="shared" si="50"/>
        <v>2.0299999999999999E-2</v>
      </c>
      <c r="AP21" s="9">
        <f t="shared" si="50"/>
        <v>2.0299999999999999E-2</v>
      </c>
      <c r="AQ21" s="9">
        <f t="shared" si="50"/>
        <v>2.0299999999999999E-2</v>
      </c>
      <c r="AR21" s="9">
        <f t="shared" si="50"/>
        <v>2.0299999999999999E-2</v>
      </c>
      <c r="AS21" s="9">
        <f t="shared" si="50"/>
        <v>2.0299999999999999E-2</v>
      </c>
      <c r="AT21" s="9">
        <f t="shared" si="50"/>
        <v>2.0299999999999999E-2</v>
      </c>
      <c r="AU21" s="9">
        <f t="shared" si="50"/>
        <v>2.0299999999999999E-2</v>
      </c>
      <c r="AV21" s="9">
        <f t="shared" si="50"/>
        <v>2.0299999999999999E-2</v>
      </c>
      <c r="AW21" s="9">
        <f t="shared" si="50"/>
        <v>2.0299999999999999E-2</v>
      </c>
      <c r="AX21" s="9">
        <f t="shared" si="50"/>
        <v>2.0299999999999999E-2</v>
      </c>
      <c r="AY21" s="9">
        <f t="shared" si="50"/>
        <v>2.0299999999999999E-2</v>
      </c>
      <c r="AZ21" s="9">
        <f t="shared" si="50"/>
        <v>2.0299999999999999E-2</v>
      </c>
      <c r="BA21" s="9">
        <f t="shared" si="50"/>
        <v>2.0299999999999999E-2</v>
      </c>
      <c r="BB21" s="9">
        <f t="shared" si="50"/>
        <v>2.0299999999999999E-2</v>
      </c>
      <c r="BC21" s="9">
        <f t="shared" si="50"/>
        <v>2.0299999999999999E-2</v>
      </c>
      <c r="BD21" s="9">
        <f t="shared" si="50"/>
        <v>2.0299999999999999E-2</v>
      </c>
      <c r="BE21" s="9">
        <f t="shared" si="50"/>
        <v>2.0299999999999999E-2</v>
      </c>
      <c r="BF21" s="9">
        <f t="shared" si="50"/>
        <v>2.0299999999999999E-2</v>
      </c>
      <c r="BG21" s="9">
        <f t="shared" si="50"/>
        <v>2.0299999999999999E-2</v>
      </c>
    </row>
    <row r="22" spans="1:59 1033:1033" x14ac:dyDescent="0.25">
      <c r="A22" s="8" t="s">
        <v>27</v>
      </c>
      <c r="B22" s="8" t="s">
        <v>137</v>
      </c>
      <c r="C22" s="8" t="s">
        <v>124</v>
      </c>
      <c r="D22" s="9">
        <f>$B$10</f>
        <v>5.7999999999999996E-3</v>
      </c>
      <c r="E22" s="9">
        <f t="shared" ref="E22:BG22" si="51">$B$10</f>
        <v>5.7999999999999996E-3</v>
      </c>
      <c r="F22" s="9">
        <f t="shared" si="51"/>
        <v>5.7999999999999996E-3</v>
      </c>
      <c r="G22" s="9">
        <f t="shared" si="51"/>
        <v>5.7999999999999996E-3</v>
      </c>
      <c r="H22" s="9">
        <f t="shared" si="51"/>
        <v>5.7999999999999996E-3</v>
      </c>
      <c r="I22" s="9">
        <f t="shared" si="51"/>
        <v>5.7999999999999996E-3</v>
      </c>
      <c r="J22" s="9">
        <f t="shared" si="51"/>
        <v>5.7999999999999996E-3</v>
      </c>
      <c r="K22" s="9">
        <f t="shared" si="51"/>
        <v>5.7999999999999996E-3</v>
      </c>
      <c r="L22" s="9">
        <f t="shared" si="51"/>
        <v>5.7999999999999996E-3</v>
      </c>
      <c r="M22" s="9">
        <f t="shared" si="51"/>
        <v>5.7999999999999996E-3</v>
      </c>
      <c r="N22" s="9">
        <f t="shared" si="51"/>
        <v>5.7999999999999996E-3</v>
      </c>
      <c r="O22" s="9">
        <f t="shared" si="51"/>
        <v>5.7999999999999996E-3</v>
      </c>
      <c r="P22" s="9">
        <f t="shared" si="51"/>
        <v>5.7999999999999996E-3</v>
      </c>
      <c r="Q22" s="9">
        <f t="shared" si="51"/>
        <v>5.7999999999999996E-3</v>
      </c>
      <c r="R22" s="9">
        <f t="shared" si="51"/>
        <v>5.7999999999999996E-3</v>
      </c>
      <c r="S22" s="9">
        <f t="shared" si="51"/>
        <v>5.7999999999999996E-3</v>
      </c>
      <c r="T22" s="9">
        <f t="shared" si="51"/>
        <v>5.7999999999999996E-3</v>
      </c>
      <c r="U22" s="9">
        <f t="shared" si="51"/>
        <v>5.7999999999999996E-3</v>
      </c>
      <c r="V22" s="9">
        <f t="shared" si="51"/>
        <v>5.7999999999999996E-3</v>
      </c>
      <c r="W22" s="9">
        <f t="shared" si="51"/>
        <v>5.7999999999999996E-3</v>
      </c>
      <c r="X22" s="9">
        <f t="shared" si="51"/>
        <v>5.7999999999999996E-3</v>
      </c>
      <c r="Y22" s="9">
        <f t="shared" si="51"/>
        <v>5.7999999999999996E-3</v>
      </c>
      <c r="Z22" s="9">
        <f t="shared" si="51"/>
        <v>5.7999999999999996E-3</v>
      </c>
      <c r="AA22" s="9">
        <f t="shared" si="51"/>
        <v>5.7999999999999996E-3</v>
      </c>
      <c r="AB22" s="9">
        <f t="shared" si="51"/>
        <v>5.7999999999999996E-3</v>
      </c>
      <c r="AC22" s="9">
        <f t="shared" si="51"/>
        <v>5.7999999999999996E-3</v>
      </c>
      <c r="AD22" s="9">
        <f t="shared" si="51"/>
        <v>5.7999999999999996E-3</v>
      </c>
      <c r="AE22" s="9">
        <f t="shared" si="51"/>
        <v>5.7999999999999996E-3</v>
      </c>
      <c r="AF22" s="9">
        <f t="shared" si="51"/>
        <v>5.7999999999999996E-3</v>
      </c>
      <c r="AG22" s="9">
        <f t="shared" si="51"/>
        <v>5.7999999999999996E-3</v>
      </c>
      <c r="AH22" s="9">
        <f t="shared" si="51"/>
        <v>5.7999999999999996E-3</v>
      </c>
      <c r="AI22" s="9">
        <f t="shared" si="51"/>
        <v>5.7999999999999996E-3</v>
      </c>
      <c r="AJ22" s="9">
        <f t="shared" si="51"/>
        <v>5.7999999999999996E-3</v>
      </c>
      <c r="AK22" s="9">
        <f t="shared" si="51"/>
        <v>5.7999999999999996E-3</v>
      </c>
      <c r="AL22" s="9">
        <f t="shared" si="51"/>
        <v>5.7999999999999996E-3</v>
      </c>
      <c r="AM22" s="9">
        <f t="shared" si="51"/>
        <v>5.7999999999999996E-3</v>
      </c>
      <c r="AN22" s="9">
        <f t="shared" si="51"/>
        <v>5.7999999999999996E-3</v>
      </c>
      <c r="AO22" s="9">
        <f t="shared" si="51"/>
        <v>5.7999999999999996E-3</v>
      </c>
      <c r="AP22" s="9">
        <f t="shared" si="51"/>
        <v>5.7999999999999996E-3</v>
      </c>
      <c r="AQ22" s="9">
        <f t="shared" si="51"/>
        <v>5.7999999999999996E-3</v>
      </c>
      <c r="AR22" s="9">
        <f t="shared" si="51"/>
        <v>5.7999999999999996E-3</v>
      </c>
      <c r="AS22" s="9">
        <f t="shared" si="51"/>
        <v>5.7999999999999996E-3</v>
      </c>
      <c r="AT22" s="9">
        <f t="shared" si="51"/>
        <v>5.7999999999999996E-3</v>
      </c>
      <c r="AU22" s="9">
        <f t="shared" si="51"/>
        <v>5.7999999999999996E-3</v>
      </c>
      <c r="AV22" s="9">
        <f t="shared" si="51"/>
        <v>5.7999999999999996E-3</v>
      </c>
      <c r="AW22" s="9">
        <f t="shared" si="51"/>
        <v>5.7999999999999996E-3</v>
      </c>
      <c r="AX22" s="9">
        <f t="shared" si="51"/>
        <v>5.7999999999999996E-3</v>
      </c>
      <c r="AY22" s="9">
        <f t="shared" si="51"/>
        <v>5.7999999999999996E-3</v>
      </c>
      <c r="AZ22" s="9">
        <f t="shared" si="51"/>
        <v>5.7999999999999996E-3</v>
      </c>
      <c r="BA22" s="9">
        <f t="shared" si="51"/>
        <v>5.7999999999999996E-3</v>
      </c>
      <c r="BB22" s="9">
        <f t="shared" si="51"/>
        <v>5.7999999999999996E-3</v>
      </c>
      <c r="BC22" s="9">
        <f t="shared" si="51"/>
        <v>5.7999999999999996E-3</v>
      </c>
      <c r="BD22" s="9">
        <f t="shared" si="51"/>
        <v>5.7999999999999996E-3</v>
      </c>
      <c r="BE22" s="9">
        <f t="shared" si="51"/>
        <v>5.7999999999999996E-3</v>
      </c>
      <c r="BF22" s="9">
        <f t="shared" si="51"/>
        <v>5.7999999999999996E-3</v>
      </c>
      <c r="BG22" s="9">
        <f t="shared" si="51"/>
        <v>5.7999999999999996E-3</v>
      </c>
    </row>
    <row r="23" spans="1:59 1033:1033" x14ac:dyDescent="0.25">
      <c r="A23" s="8" t="s">
        <v>65</v>
      </c>
      <c r="B23" s="8" t="s">
        <v>138</v>
      </c>
      <c r="C23" s="8" t="s">
        <v>124</v>
      </c>
      <c r="D23" s="9">
        <f>AVERAGE($B$11:$B$12)</f>
        <v>6.0999999999999995E-3</v>
      </c>
      <c r="E23" s="9">
        <f t="shared" ref="E23:BG23" si="52">AVERAGE($B$11:$B$12)</f>
        <v>6.0999999999999995E-3</v>
      </c>
      <c r="F23" s="9">
        <f t="shared" si="52"/>
        <v>6.0999999999999995E-3</v>
      </c>
      <c r="G23" s="9">
        <f t="shared" si="52"/>
        <v>6.0999999999999995E-3</v>
      </c>
      <c r="H23" s="9">
        <f t="shared" si="52"/>
        <v>6.0999999999999995E-3</v>
      </c>
      <c r="I23" s="9">
        <f t="shared" si="52"/>
        <v>6.0999999999999995E-3</v>
      </c>
      <c r="J23" s="9">
        <f t="shared" si="52"/>
        <v>6.0999999999999995E-3</v>
      </c>
      <c r="K23" s="9">
        <f t="shared" si="52"/>
        <v>6.0999999999999995E-3</v>
      </c>
      <c r="L23" s="9">
        <f t="shared" si="52"/>
        <v>6.0999999999999995E-3</v>
      </c>
      <c r="M23" s="9">
        <f t="shared" si="52"/>
        <v>6.0999999999999995E-3</v>
      </c>
      <c r="N23" s="9">
        <f t="shared" si="52"/>
        <v>6.0999999999999995E-3</v>
      </c>
      <c r="O23" s="9">
        <f t="shared" si="52"/>
        <v>6.0999999999999995E-3</v>
      </c>
      <c r="P23" s="9">
        <f t="shared" si="52"/>
        <v>6.0999999999999995E-3</v>
      </c>
      <c r="Q23" s="9">
        <f t="shared" si="52"/>
        <v>6.0999999999999995E-3</v>
      </c>
      <c r="R23" s="9">
        <f t="shared" si="52"/>
        <v>6.0999999999999995E-3</v>
      </c>
      <c r="S23" s="9">
        <f t="shared" si="52"/>
        <v>6.0999999999999995E-3</v>
      </c>
      <c r="T23" s="9">
        <f t="shared" si="52"/>
        <v>6.0999999999999995E-3</v>
      </c>
      <c r="U23" s="9">
        <f t="shared" si="52"/>
        <v>6.0999999999999995E-3</v>
      </c>
      <c r="V23" s="9">
        <f t="shared" si="52"/>
        <v>6.0999999999999995E-3</v>
      </c>
      <c r="W23" s="9">
        <f t="shared" si="52"/>
        <v>6.0999999999999995E-3</v>
      </c>
      <c r="X23" s="9">
        <f t="shared" si="52"/>
        <v>6.0999999999999995E-3</v>
      </c>
      <c r="Y23" s="9">
        <f t="shared" si="52"/>
        <v>6.0999999999999995E-3</v>
      </c>
      <c r="Z23" s="9">
        <f t="shared" si="52"/>
        <v>6.0999999999999995E-3</v>
      </c>
      <c r="AA23" s="9">
        <f t="shared" si="52"/>
        <v>6.0999999999999995E-3</v>
      </c>
      <c r="AB23" s="9">
        <f t="shared" si="52"/>
        <v>6.0999999999999995E-3</v>
      </c>
      <c r="AC23" s="9">
        <f t="shared" si="52"/>
        <v>6.0999999999999995E-3</v>
      </c>
      <c r="AD23" s="9">
        <f t="shared" si="52"/>
        <v>6.0999999999999995E-3</v>
      </c>
      <c r="AE23" s="9">
        <f t="shared" si="52"/>
        <v>6.0999999999999995E-3</v>
      </c>
      <c r="AF23" s="9">
        <f t="shared" si="52"/>
        <v>6.0999999999999995E-3</v>
      </c>
      <c r="AG23" s="9">
        <f t="shared" si="52"/>
        <v>6.0999999999999995E-3</v>
      </c>
      <c r="AH23" s="9">
        <f t="shared" si="52"/>
        <v>6.0999999999999995E-3</v>
      </c>
      <c r="AI23" s="9">
        <f t="shared" si="52"/>
        <v>6.0999999999999995E-3</v>
      </c>
      <c r="AJ23" s="9">
        <f t="shared" si="52"/>
        <v>6.0999999999999995E-3</v>
      </c>
      <c r="AK23" s="9">
        <f t="shared" si="52"/>
        <v>6.0999999999999995E-3</v>
      </c>
      <c r="AL23" s="9">
        <f t="shared" si="52"/>
        <v>6.0999999999999995E-3</v>
      </c>
      <c r="AM23" s="9">
        <f t="shared" si="52"/>
        <v>6.0999999999999995E-3</v>
      </c>
      <c r="AN23" s="9">
        <f t="shared" si="52"/>
        <v>6.0999999999999995E-3</v>
      </c>
      <c r="AO23" s="9">
        <f t="shared" si="52"/>
        <v>6.0999999999999995E-3</v>
      </c>
      <c r="AP23" s="9">
        <f t="shared" si="52"/>
        <v>6.0999999999999995E-3</v>
      </c>
      <c r="AQ23" s="9">
        <f t="shared" si="52"/>
        <v>6.0999999999999995E-3</v>
      </c>
      <c r="AR23" s="9">
        <f t="shared" si="52"/>
        <v>6.0999999999999995E-3</v>
      </c>
      <c r="AS23" s="9">
        <f t="shared" si="52"/>
        <v>6.0999999999999995E-3</v>
      </c>
      <c r="AT23" s="9">
        <f t="shared" si="52"/>
        <v>6.0999999999999995E-3</v>
      </c>
      <c r="AU23" s="9">
        <f t="shared" si="52"/>
        <v>6.0999999999999995E-3</v>
      </c>
      <c r="AV23" s="9">
        <f t="shared" si="52"/>
        <v>6.0999999999999995E-3</v>
      </c>
      <c r="AW23" s="9">
        <f t="shared" si="52"/>
        <v>6.0999999999999995E-3</v>
      </c>
      <c r="AX23" s="9">
        <f t="shared" si="52"/>
        <v>6.0999999999999995E-3</v>
      </c>
      <c r="AY23" s="9">
        <f t="shared" si="52"/>
        <v>6.0999999999999995E-3</v>
      </c>
      <c r="AZ23" s="9">
        <f t="shared" si="52"/>
        <v>6.0999999999999995E-3</v>
      </c>
      <c r="BA23" s="9">
        <f t="shared" si="52"/>
        <v>6.0999999999999995E-3</v>
      </c>
      <c r="BB23" s="9">
        <f t="shared" si="52"/>
        <v>6.0999999999999995E-3</v>
      </c>
      <c r="BC23" s="9">
        <f t="shared" si="52"/>
        <v>6.0999999999999995E-3</v>
      </c>
      <c r="BD23" s="9">
        <f t="shared" si="52"/>
        <v>6.0999999999999995E-3</v>
      </c>
      <c r="BE23" s="9">
        <f t="shared" si="52"/>
        <v>6.0999999999999995E-3</v>
      </c>
      <c r="BF23" s="9">
        <f t="shared" si="52"/>
        <v>6.0999999999999995E-3</v>
      </c>
      <c r="BG23" s="9">
        <f t="shared" si="52"/>
        <v>6.0999999999999995E-3</v>
      </c>
    </row>
    <row r="25" spans="1:59 1033:1033" s="31" customFormat="1" x14ac:dyDescent="0.25">
      <c r="A25" s="19" t="s">
        <v>86</v>
      </c>
      <c r="B25" s="19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</row>
    <row r="26" spans="1:59 1033:1033" s="22" customFormat="1" ht="12.75" x14ac:dyDescent="0.2">
      <c r="A26" s="22" t="s">
        <v>0</v>
      </c>
      <c r="B26" s="22" t="s">
        <v>1</v>
      </c>
      <c r="C26" s="22" t="s">
        <v>2</v>
      </c>
      <c r="D26" s="23">
        <v>1960</v>
      </c>
      <c r="E26" s="23">
        <v>1961</v>
      </c>
      <c r="F26" s="23">
        <v>1962</v>
      </c>
      <c r="G26" s="23">
        <v>1963</v>
      </c>
      <c r="H26" s="23">
        <v>1964</v>
      </c>
      <c r="I26" s="23">
        <v>1965</v>
      </c>
      <c r="J26" s="23">
        <v>1966</v>
      </c>
      <c r="K26" s="23">
        <v>1967</v>
      </c>
      <c r="L26" s="23">
        <v>1968</v>
      </c>
      <c r="M26" s="23">
        <v>1969</v>
      </c>
      <c r="N26" s="23">
        <f>1970</f>
        <v>1970</v>
      </c>
      <c r="O26" s="23">
        <f t="shared" ref="O26:BG26" si="53">N26+1</f>
        <v>1971</v>
      </c>
      <c r="P26" s="23">
        <f t="shared" si="53"/>
        <v>1972</v>
      </c>
      <c r="Q26" s="23">
        <f t="shared" si="53"/>
        <v>1973</v>
      </c>
      <c r="R26" s="23">
        <f t="shared" si="53"/>
        <v>1974</v>
      </c>
      <c r="S26" s="23">
        <f t="shared" si="53"/>
        <v>1975</v>
      </c>
      <c r="T26" s="23">
        <f t="shared" si="53"/>
        <v>1976</v>
      </c>
      <c r="U26" s="23">
        <f t="shared" si="53"/>
        <v>1977</v>
      </c>
      <c r="V26" s="23">
        <f t="shared" si="53"/>
        <v>1978</v>
      </c>
      <c r="W26" s="23">
        <f t="shared" si="53"/>
        <v>1979</v>
      </c>
      <c r="X26" s="23">
        <f t="shared" si="53"/>
        <v>1980</v>
      </c>
      <c r="Y26" s="23">
        <f t="shared" si="53"/>
        <v>1981</v>
      </c>
      <c r="Z26" s="23">
        <f t="shared" si="53"/>
        <v>1982</v>
      </c>
      <c r="AA26" s="23">
        <f t="shared" si="53"/>
        <v>1983</v>
      </c>
      <c r="AB26" s="23">
        <f t="shared" si="53"/>
        <v>1984</v>
      </c>
      <c r="AC26" s="23">
        <f t="shared" si="53"/>
        <v>1985</v>
      </c>
      <c r="AD26" s="23">
        <f t="shared" si="53"/>
        <v>1986</v>
      </c>
      <c r="AE26" s="23">
        <f t="shared" si="53"/>
        <v>1987</v>
      </c>
      <c r="AF26" s="23">
        <f t="shared" si="53"/>
        <v>1988</v>
      </c>
      <c r="AG26" s="23">
        <f t="shared" si="53"/>
        <v>1989</v>
      </c>
      <c r="AH26" s="23">
        <f t="shared" si="53"/>
        <v>1990</v>
      </c>
      <c r="AI26" s="23">
        <f t="shared" si="53"/>
        <v>1991</v>
      </c>
      <c r="AJ26" s="23">
        <f t="shared" si="53"/>
        <v>1992</v>
      </c>
      <c r="AK26" s="23">
        <f t="shared" si="53"/>
        <v>1993</v>
      </c>
      <c r="AL26" s="23">
        <f t="shared" si="53"/>
        <v>1994</v>
      </c>
      <c r="AM26" s="23">
        <f t="shared" si="53"/>
        <v>1995</v>
      </c>
      <c r="AN26" s="23">
        <f t="shared" si="53"/>
        <v>1996</v>
      </c>
      <c r="AO26" s="23">
        <f t="shared" si="53"/>
        <v>1997</v>
      </c>
      <c r="AP26" s="23">
        <f t="shared" si="53"/>
        <v>1998</v>
      </c>
      <c r="AQ26" s="23">
        <f t="shared" si="53"/>
        <v>1999</v>
      </c>
      <c r="AR26" s="23">
        <f t="shared" si="53"/>
        <v>2000</v>
      </c>
      <c r="AS26" s="23">
        <f t="shared" si="53"/>
        <v>2001</v>
      </c>
      <c r="AT26" s="23">
        <f t="shared" si="53"/>
        <v>2002</v>
      </c>
      <c r="AU26" s="23">
        <f t="shared" si="53"/>
        <v>2003</v>
      </c>
      <c r="AV26" s="23">
        <f t="shared" si="53"/>
        <v>2004</v>
      </c>
      <c r="AW26" s="23">
        <f t="shared" si="53"/>
        <v>2005</v>
      </c>
      <c r="AX26" s="23">
        <f t="shared" si="53"/>
        <v>2006</v>
      </c>
      <c r="AY26" s="23">
        <f t="shared" si="53"/>
        <v>2007</v>
      </c>
      <c r="AZ26" s="23">
        <f t="shared" si="53"/>
        <v>2008</v>
      </c>
      <c r="BA26" s="23">
        <f t="shared" si="53"/>
        <v>2009</v>
      </c>
      <c r="BB26" s="23">
        <f t="shared" si="53"/>
        <v>2010</v>
      </c>
      <c r="BC26" s="23">
        <f t="shared" si="53"/>
        <v>2011</v>
      </c>
      <c r="BD26" s="23">
        <f t="shared" si="53"/>
        <v>2012</v>
      </c>
      <c r="BE26" s="23">
        <f t="shared" si="53"/>
        <v>2013</v>
      </c>
      <c r="BF26" s="23">
        <f t="shared" si="53"/>
        <v>2014</v>
      </c>
      <c r="BG26" s="23">
        <f t="shared" si="53"/>
        <v>2015</v>
      </c>
      <c r="AMS26" s="24"/>
    </row>
    <row r="27" spans="1:59 1033:1033" x14ac:dyDescent="0.25">
      <c r="A27" s="8" t="str">
        <f>Production_Data!A2</f>
        <v>Aluminium</v>
      </c>
      <c r="B27" s="8" t="str">
        <f>Production_Data!B2</f>
        <v>USGS</v>
      </c>
      <c r="C27" s="8" t="str">
        <f>Production_Data!C2</f>
        <v>tons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>
        <f>Production_Data!E2</f>
        <v>9650000</v>
      </c>
      <c r="O27" s="30">
        <f>Production_Data!F2</f>
        <v>10300000</v>
      </c>
      <c r="P27" s="30">
        <f>Production_Data!G2</f>
        <v>11000000</v>
      </c>
      <c r="Q27" s="30">
        <f>Production_Data!H2</f>
        <v>12100000</v>
      </c>
      <c r="R27" s="30">
        <f>Production_Data!I2</f>
        <v>13200000</v>
      </c>
      <c r="S27" s="30">
        <f>Production_Data!J2</f>
        <v>12100000</v>
      </c>
      <c r="T27" s="30">
        <f>Production_Data!K2</f>
        <v>12600000</v>
      </c>
      <c r="U27" s="30">
        <f>Production_Data!L2</f>
        <v>13800000</v>
      </c>
      <c r="V27" s="30">
        <f>Production_Data!M2</f>
        <v>14100000</v>
      </c>
      <c r="W27" s="30">
        <f>Production_Data!N2</f>
        <v>14600000</v>
      </c>
      <c r="X27" s="30">
        <f>Production_Data!O2</f>
        <v>15400000</v>
      </c>
      <c r="Y27" s="30">
        <f>Production_Data!P2</f>
        <v>15100000</v>
      </c>
      <c r="Z27" s="30">
        <f>Production_Data!Q2</f>
        <v>13400000</v>
      </c>
      <c r="AA27" s="30">
        <f>Production_Data!R2</f>
        <v>13900000</v>
      </c>
      <c r="AB27" s="30">
        <f>Production_Data!S2</f>
        <v>15700000</v>
      </c>
      <c r="AC27" s="30">
        <f>Production_Data!T2</f>
        <v>15400000</v>
      </c>
      <c r="AD27" s="30">
        <f>Production_Data!U2</f>
        <v>15400000</v>
      </c>
      <c r="AE27" s="30">
        <f>Production_Data!V2</f>
        <v>16500000</v>
      </c>
      <c r="AF27" s="30">
        <f>Production_Data!W2</f>
        <v>18500000</v>
      </c>
      <c r="AG27" s="30">
        <f>Production_Data!X2</f>
        <v>19000000</v>
      </c>
      <c r="AH27" s="30">
        <f>Production_Data!Y2</f>
        <v>19300000</v>
      </c>
      <c r="AI27" s="30">
        <f>Production_Data!Z2</f>
        <v>19700000</v>
      </c>
      <c r="AJ27" s="30">
        <f>Production_Data!AA2</f>
        <v>19500000</v>
      </c>
      <c r="AK27" s="30">
        <f>Production_Data!AB2</f>
        <v>19800000</v>
      </c>
      <c r="AL27" s="30">
        <f>Production_Data!AC2</f>
        <v>19200000</v>
      </c>
      <c r="AM27" s="30">
        <f>Production_Data!AD2</f>
        <v>19700000</v>
      </c>
      <c r="AN27" s="30">
        <f>Production_Data!AE2</f>
        <v>20800000</v>
      </c>
      <c r="AO27" s="30">
        <f>Production_Data!AF2</f>
        <v>21700000</v>
      </c>
      <c r="AP27" s="30">
        <f>Production_Data!AG2</f>
        <v>22600000</v>
      </c>
      <c r="AQ27" s="30">
        <f>Production_Data!AH2</f>
        <v>23600000</v>
      </c>
      <c r="AR27" s="30">
        <f>Production_Data!AI2</f>
        <v>24300000</v>
      </c>
      <c r="AS27" s="30">
        <f>Production_Data!AJ2</f>
        <v>24300000</v>
      </c>
      <c r="AT27" s="30">
        <f>Production_Data!AK2</f>
        <v>26100000</v>
      </c>
      <c r="AU27" s="30">
        <f>Production_Data!AL2</f>
        <v>28000000</v>
      </c>
      <c r="AV27" s="30">
        <f>Production_Data!AM2</f>
        <v>29900000</v>
      </c>
      <c r="AW27" s="30">
        <f>Production_Data!AN2</f>
        <v>31900000</v>
      </c>
      <c r="AX27" s="30">
        <f>Production_Data!AO2</f>
        <v>33900000</v>
      </c>
      <c r="AY27" s="30">
        <f>Production_Data!AP2</f>
        <v>37900000</v>
      </c>
      <c r="AZ27" s="30">
        <f>Production_Data!AQ2</f>
        <v>39700000</v>
      </c>
      <c r="BA27" s="30">
        <f>Production_Data!AR2</f>
        <v>37200000</v>
      </c>
      <c r="BB27" s="30">
        <f>Production_Data!AS2</f>
        <v>41800000</v>
      </c>
      <c r="BC27" s="30">
        <f>Production_Data!AT2</f>
        <v>46800000</v>
      </c>
      <c r="BD27" s="30">
        <f>Production_Data!AU2</f>
        <v>49200000</v>
      </c>
      <c r="BE27" s="30">
        <f>Production_Data!AV2</f>
        <v>51900000</v>
      </c>
      <c r="BF27" s="30">
        <f>Production_Data!AW2</f>
        <v>54000000</v>
      </c>
      <c r="BG27" s="30">
        <f>Production_Data!AX2</f>
        <v>57500000</v>
      </c>
    </row>
    <row r="28" spans="1:59 1033:1033" x14ac:dyDescent="0.25">
      <c r="A28" s="8" t="str">
        <f>Production_Data!A18</f>
        <v>Feldspar</v>
      </c>
      <c r="B28" s="8" t="str">
        <f>Production_Data!B18</f>
        <v>USGS</v>
      </c>
      <c r="C28" s="8" t="str">
        <f>Production_Data!C18</f>
        <v>tons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>
        <f>Production_Data!E18</f>
        <v>2530000</v>
      </c>
      <c r="O28" s="30">
        <f>Production_Data!F18</f>
        <v>2550000</v>
      </c>
      <c r="P28" s="30">
        <f>Production_Data!G18</f>
        <v>2720000</v>
      </c>
      <c r="Q28" s="30">
        <f>Production_Data!H18</f>
        <v>2770000</v>
      </c>
      <c r="R28" s="30">
        <f>Production_Data!I18</f>
        <v>3010000</v>
      </c>
      <c r="S28" s="30">
        <f>Production_Data!J18</f>
        <v>2630000</v>
      </c>
      <c r="T28" s="30">
        <f>Production_Data!K18</f>
        <v>2800000</v>
      </c>
      <c r="U28" s="30">
        <f>Production_Data!L18</f>
        <v>2940000</v>
      </c>
      <c r="V28" s="30">
        <f>Production_Data!M18</f>
        <v>3030000</v>
      </c>
      <c r="W28" s="30">
        <f>Production_Data!N18</f>
        <v>3110000</v>
      </c>
      <c r="X28" s="30">
        <f>Production_Data!O18</f>
        <v>3200000</v>
      </c>
      <c r="Y28" s="30">
        <f>Production_Data!P18</f>
        <v>3230000</v>
      </c>
      <c r="Z28" s="30">
        <f>Production_Data!Q18</f>
        <v>3520000</v>
      </c>
      <c r="AA28" s="30">
        <f>Production_Data!R18</f>
        <v>3590000</v>
      </c>
      <c r="AB28" s="30">
        <f>Production_Data!S18</f>
        <v>3790000</v>
      </c>
      <c r="AC28" s="30">
        <f>Production_Data!T18</f>
        <v>4030000</v>
      </c>
      <c r="AD28" s="30">
        <f>Production_Data!U18</f>
        <v>4120000</v>
      </c>
      <c r="AE28" s="30">
        <f>Production_Data!V18</f>
        <v>4380000</v>
      </c>
      <c r="AF28" s="30">
        <f>Production_Data!W18</f>
        <v>4840000</v>
      </c>
      <c r="AG28" s="30">
        <f>Production_Data!X18</f>
        <v>5180000</v>
      </c>
      <c r="AH28" s="30">
        <f>Production_Data!Y18</f>
        <v>5990000</v>
      </c>
      <c r="AI28" s="30">
        <f>Production_Data!Z18</f>
        <v>5670000</v>
      </c>
      <c r="AJ28" s="30">
        <f>Production_Data!AA18</f>
        <v>5990000</v>
      </c>
      <c r="AK28" s="30">
        <f>Production_Data!AB18</f>
        <v>6170000</v>
      </c>
      <c r="AL28" s="30">
        <f>Production_Data!AC18</f>
        <v>6490000</v>
      </c>
      <c r="AM28" s="30">
        <f>Production_Data!AD18</f>
        <v>7910000</v>
      </c>
      <c r="AN28" s="30">
        <f>Production_Data!AE18</f>
        <v>8290000</v>
      </c>
      <c r="AO28" s="30">
        <f>Production_Data!AF18</f>
        <v>8650000</v>
      </c>
      <c r="AP28" s="30">
        <f>Production_Data!AG18</f>
        <v>9330000</v>
      </c>
      <c r="AQ28" s="30">
        <f>Production_Data!AH18</f>
        <v>9980000</v>
      </c>
      <c r="AR28" s="30">
        <f>Production_Data!AI18</f>
        <v>9540000</v>
      </c>
      <c r="AS28" s="30">
        <f>Production_Data!AJ18</f>
        <v>11800000</v>
      </c>
      <c r="AT28" s="30">
        <f>Production_Data!AK18</f>
        <v>14100000</v>
      </c>
      <c r="AU28" s="30">
        <f>Production_Data!AL18</f>
        <v>13600000</v>
      </c>
      <c r="AV28" s="30">
        <f>Production_Data!AM18</f>
        <v>15100000</v>
      </c>
      <c r="AW28" s="30">
        <f>Production_Data!AN18</f>
        <v>16800000</v>
      </c>
      <c r="AX28" s="30">
        <f>Production_Data!AO18</f>
        <v>20600000</v>
      </c>
      <c r="AY28" s="30">
        <f>Production_Data!AP18</f>
        <v>21600000</v>
      </c>
      <c r="AZ28" s="30">
        <f>Production_Data!AQ18</f>
        <v>22300000</v>
      </c>
      <c r="BA28" s="30">
        <f>Production_Data!AR18</f>
        <v>19000000</v>
      </c>
      <c r="BB28" s="30">
        <f>Production_Data!AS18</f>
        <v>21600000</v>
      </c>
      <c r="BC28" s="30">
        <f>Production_Data!AT18</f>
        <v>21200000</v>
      </c>
      <c r="BD28" s="30">
        <f>Production_Data!AU18</f>
        <v>20700000</v>
      </c>
      <c r="BE28" s="30">
        <f>Production_Data!AV18</f>
        <v>21800000</v>
      </c>
      <c r="BF28" s="30">
        <f>Production_Data!AW18</f>
        <v>22900000</v>
      </c>
      <c r="BG28" s="30">
        <f>Production_Data!AX18</f>
        <v>22700000</v>
      </c>
    </row>
    <row r="29" spans="1:59 1033:1033" x14ac:dyDescent="0.25">
      <c r="A29" s="8" t="s">
        <v>92</v>
      </c>
      <c r="B29" s="8" t="s">
        <v>89</v>
      </c>
      <c r="C29" s="8" t="s">
        <v>89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>
        <f>Production_Data!E31+Production_Data!E51</f>
        <v>3399360</v>
      </c>
      <c r="O29" s="30">
        <f>Production_Data!F31+Production_Data!F51</f>
        <v>3499170</v>
      </c>
      <c r="P29" s="30">
        <f>Production_Data!G31+Production_Data!G51</f>
        <v>3459380</v>
      </c>
      <c r="Q29" s="30">
        <f>Production_Data!H31+Production_Data!H51</f>
        <v>3499700</v>
      </c>
      <c r="R29" s="30">
        <f>Production_Data!I31+Production_Data!I51</f>
        <v>3499260</v>
      </c>
      <c r="S29" s="30">
        <f>Production_Data!J31+Production_Data!J51</f>
        <v>3449430</v>
      </c>
      <c r="T29" s="30">
        <f>Production_Data!K31+Production_Data!K51</f>
        <v>3699840</v>
      </c>
      <c r="U29" s="30">
        <f>Production_Data!L31+Production_Data!L51</f>
        <v>3420300</v>
      </c>
      <c r="V29" s="30">
        <f>Production_Data!M31+Production_Data!M51</f>
        <v>3470700</v>
      </c>
      <c r="W29" s="30">
        <f>Production_Data!N31+Production_Data!N51</f>
        <v>3520800</v>
      </c>
      <c r="X29" s="30">
        <f>Production_Data!O31+Production_Data!O51</f>
        <v>3530700</v>
      </c>
      <c r="Y29" s="30">
        <f>Production_Data!P31+Production_Data!P51</f>
        <v>3361200</v>
      </c>
      <c r="Z29" s="30">
        <f>Production_Data!Q31+Production_Data!Q51</f>
        <v>3461500</v>
      </c>
      <c r="AA29" s="30">
        <f>Production_Data!R31+Production_Data!R51</f>
        <v>3362100</v>
      </c>
      <c r="AB29" s="30">
        <f>Production_Data!S31+Production_Data!S51</f>
        <v>3213100</v>
      </c>
      <c r="AC29" s="30">
        <f>Production_Data!T31+Production_Data!T51</f>
        <v>3403100</v>
      </c>
      <c r="AD29" s="30">
        <f>Production_Data!U31+Production_Data!U51</f>
        <v>3253000</v>
      </c>
      <c r="AE29" s="30">
        <f>Production_Data!V31+Production_Data!V51</f>
        <v>3444000</v>
      </c>
      <c r="AF29" s="30">
        <f>Production_Data!W31+Production_Data!W51</f>
        <v>3435500</v>
      </c>
      <c r="AG29" s="30">
        <f>Production_Data!X31+Production_Data!X51</f>
        <v>3416400</v>
      </c>
      <c r="AH29" s="30">
        <f>Production_Data!Y31+Production_Data!Y51</f>
        <v>3386600</v>
      </c>
      <c r="AI29" s="30">
        <f>Production_Data!Z31+Production_Data!Z51</f>
        <v>3275600</v>
      </c>
      <c r="AJ29" s="30">
        <f>Production_Data!AA31+Production_Data!AA51</f>
        <v>3214900</v>
      </c>
      <c r="AK29" s="30">
        <f>Production_Data!AB31+Production_Data!AB51</f>
        <v>2914100</v>
      </c>
      <c r="AL29" s="30">
        <f>Production_Data!AC31+Production_Data!AC51</f>
        <v>2814000</v>
      </c>
      <c r="AM29" s="30">
        <f>Production_Data!AD31+Production_Data!AD51</f>
        <v>2724900</v>
      </c>
      <c r="AN29" s="30">
        <f>Production_Data!AE31+Production_Data!AE51</f>
        <v>2935100</v>
      </c>
      <c r="AO29" s="30">
        <f>Production_Data!AF31+Production_Data!AF51</f>
        <v>3116500</v>
      </c>
      <c r="AP29" s="30">
        <f>Production_Data!AG31+Production_Data!AG51</f>
        <v>3077200</v>
      </c>
      <c r="AQ29" s="30">
        <f>Production_Data!AH31+Production_Data!AH51</f>
        <v>3097600</v>
      </c>
      <c r="AR29" s="30">
        <f>Production_Data!AI31+Production_Data!AI51</f>
        <v>3218100</v>
      </c>
      <c r="AS29" s="30">
        <f>Production_Data!AJ31+Production_Data!AJ51</f>
        <v>3138700</v>
      </c>
      <c r="AT29" s="30">
        <f>Production_Data!AK31+Production_Data!AK51</f>
        <v>2868800</v>
      </c>
      <c r="AU29" s="30">
        <f>Production_Data!AL31+Production_Data!AL51</f>
        <v>3218800</v>
      </c>
      <c r="AV29" s="30">
        <f>Production_Data!AM31+Production_Data!AM51</f>
        <v>3170000</v>
      </c>
      <c r="AW29" s="30">
        <f>Production_Data!AN31+Production_Data!AN51</f>
        <v>3490800</v>
      </c>
      <c r="AX29" s="30">
        <f>Production_Data!AO31+Production_Data!AO51</f>
        <v>3650100</v>
      </c>
      <c r="AY29" s="30">
        <f>Production_Data!AP31+Production_Data!AP51</f>
        <v>3730800</v>
      </c>
      <c r="AZ29" s="30">
        <f>Production_Data!AQ31+Production_Data!AQ51</f>
        <v>3901300</v>
      </c>
      <c r="BA29" s="30">
        <f>Production_Data!AR31+Production_Data!AR51</f>
        <v>3802300</v>
      </c>
      <c r="BB29" s="30">
        <f>Production_Data!AS31+Production_Data!AS51</f>
        <v>4183300</v>
      </c>
      <c r="BC29" s="30">
        <f>Production_Data!AT31+Production_Data!AT51</f>
        <v>4773300</v>
      </c>
      <c r="BD29" s="30">
        <f>Production_Data!AU31+Production_Data!AU51</f>
        <v>5104300</v>
      </c>
      <c r="BE29" s="30">
        <f>Production_Data!AV31+Production_Data!AV51</f>
        <v>5455700</v>
      </c>
      <c r="BF29" s="30">
        <f>Production_Data!AW31+Production_Data!AW51</f>
        <v>5466800</v>
      </c>
      <c r="BG29" s="30">
        <f>Production_Data!AX31+Production_Data!AX51</f>
        <v>4975100</v>
      </c>
    </row>
    <row r="30" spans="1:59 1033:1033" x14ac:dyDescent="0.25">
      <c r="A30" s="8" t="str">
        <f>Production_Data!A21</f>
        <v>Garnet</v>
      </c>
      <c r="B30" s="8" t="str">
        <f>Production_Data!B21</f>
        <v>USGS</v>
      </c>
      <c r="C30" s="8" t="str">
        <f>Production_Data!C21</f>
        <v>tons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>
        <f>Production_Data!E21</f>
        <v>19000</v>
      </c>
      <c r="O30" s="30">
        <f>Production_Data!F21</f>
        <v>18900</v>
      </c>
      <c r="P30" s="30">
        <f>Production_Data!G21</f>
        <v>20900</v>
      </c>
      <c r="Q30" s="30">
        <f>Production_Data!H21</f>
        <v>24000</v>
      </c>
      <c r="R30" s="30">
        <f>Production_Data!I21</f>
        <v>26600</v>
      </c>
      <c r="S30" s="30">
        <f>Production_Data!J21</f>
        <v>19800</v>
      </c>
      <c r="T30" s="30">
        <f>Production_Data!K21</f>
        <v>26500</v>
      </c>
      <c r="U30" s="30">
        <f>Production_Data!L21</f>
        <v>21900</v>
      </c>
      <c r="V30" s="30">
        <f>Production_Data!M21</f>
        <v>24900</v>
      </c>
      <c r="W30" s="30">
        <f>Production_Data!N21</f>
        <v>29900</v>
      </c>
      <c r="X30" s="30">
        <f>Production_Data!O21</f>
        <v>30900</v>
      </c>
      <c r="Y30" s="30">
        <f>Production_Data!P21</f>
        <v>32100</v>
      </c>
      <c r="Z30" s="30">
        <f>Production_Data!Q21</f>
        <v>32200</v>
      </c>
      <c r="AA30" s="30">
        <f>Production_Data!R21</f>
        <v>36400</v>
      </c>
      <c r="AB30" s="30">
        <f>Production_Data!S21</f>
        <v>39700</v>
      </c>
      <c r="AC30" s="30">
        <f>Production_Data!T21</f>
        <v>49100</v>
      </c>
      <c r="AD30" s="30">
        <f>Production_Data!U21</f>
        <v>45100</v>
      </c>
      <c r="AE30" s="30">
        <f>Production_Data!V21</f>
        <v>79700</v>
      </c>
      <c r="AF30" s="30">
        <f>Production_Data!W21</f>
        <v>94800</v>
      </c>
      <c r="AG30" s="30">
        <f>Production_Data!X21</f>
        <v>92100</v>
      </c>
      <c r="AH30" s="30">
        <f>Production_Data!Y21</f>
        <v>108000</v>
      </c>
      <c r="AI30" s="30">
        <f>Production_Data!Z21</f>
        <v>108000</v>
      </c>
      <c r="AJ30" s="30">
        <f>Production_Data!AA21</f>
        <v>106000</v>
      </c>
      <c r="AK30" s="30">
        <f>Production_Data!AB21</f>
        <v>120000</v>
      </c>
      <c r="AL30" s="30">
        <f>Production_Data!AC21</f>
        <v>101000</v>
      </c>
      <c r="AM30" s="30">
        <f>Production_Data!AD21</f>
        <v>133000</v>
      </c>
      <c r="AN30" s="30">
        <f>Production_Data!AE21</f>
        <v>173000</v>
      </c>
      <c r="AO30" s="30">
        <f>Production_Data!AF21</f>
        <v>215000</v>
      </c>
      <c r="AP30" s="30">
        <f>Production_Data!AG21</f>
        <v>300000</v>
      </c>
      <c r="AQ30" s="30">
        <f>Production_Data!AH21</f>
        <v>354000</v>
      </c>
      <c r="AR30" s="30">
        <f>Production_Data!AI21</f>
        <v>456000</v>
      </c>
      <c r="AS30" s="30">
        <f>Production_Data!AJ21</f>
        <v>608000</v>
      </c>
      <c r="AT30" s="30">
        <f>Production_Data!AK21</f>
        <v>781000</v>
      </c>
      <c r="AU30" s="30">
        <f>Production_Data!AL21</f>
        <v>893000</v>
      </c>
      <c r="AV30" s="30">
        <f>Production_Data!AM21</f>
        <v>1080000</v>
      </c>
      <c r="AW30" s="30">
        <f>Production_Data!AN21</f>
        <v>1190000</v>
      </c>
      <c r="AX30" s="30">
        <f>Production_Data!AO21</f>
        <v>1370000</v>
      </c>
      <c r="AY30" s="30">
        <f>Production_Data!AP21</f>
        <v>1380000</v>
      </c>
      <c r="AZ30" s="30">
        <f>Production_Data!AQ21</f>
        <v>1310000</v>
      </c>
      <c r="BA30" s="30">
        <f>Production_Data!AR21</f>
        <v>1390000</v>
      </c>
      <c r="BB30" s="30">
        <f>Production_Data!AS21</f>
        <v>1410000</v>
      </c>
      <c r="BC30" s="30">
        <f>Production_Data!AT21</f>
        <v>1660000</v>
      </c>
      <c r="BD30" s="30">
        <f>Production_Data!AU21</f>
        <v>1670000</v>
      </c>
      <c r="BE30" s="30">
        <f>Production_Data!AV21</f>
        <v>1660000</v>
      </c>
      <c r="BF30" s="30">
        <f>Production_Data!AW21</f>
        <v>1660000</v>
      </c>
      <c r="BG30" s="30">
        <f>Production_Data!AX21</f>
        <v>1690000</v>
      </c>
    </row>
    <row r="31" spans="1:59 1033:1033" x14ac:dyDescent="0.25">
      <c r="A31" s="8" t="str">
        <f>Production_Data!A29</f>
        <v>Iron ore</v>
      </c>
      <c r="B31" s="8" t="str">
        <f>Production_Data!B29</f>
        <v>USGS</v>
      </c>
      <c r="C31" s="8" t="str">
        <f>Production_Data!C29</f>
        <v>tons iron ore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>
        <f>Production_Data!E29</f>
        <v>757000000</v>
      </c>
      <c r="O31" s="30">
        <f>Production_Data!F29</f>
        <v>767000000</v>
      </c>
      <c r="P31" s="30">
        <f>Production_Data!G29</f>
        <v>757000000</v>
      </c>
      <c r="Q31" s="30">
        <f>Production_Data!H29</f>
        <v>832000000</v>
      </c>
      <c r="R31" s="30">
        <f>Production_Data!I29</f>
        <v>881000000</v>
      </c>
      <c r="S31" s="30">
        <f>Production_Data!J29</f>
        <v>888000000</v>
      </c>
      <c r="T31" s="30">
        <f>Production_Data!K29</f>
        <v>886000000</v>
      </c>
      <c r="U31" s="30">
        <f>Production_Data!L29</f>
        <v>844000000</v>
      </c>
      <c r="V31" s="30">
        <f>Production_Data!M29</f>
        <v>833000000</v>
      </c>
      <c r="W31" s="30">
        <f>Production_Data!N29</f>
        <v>898000000</v>
      </c>
      <c r="X31" s="30">
        <f>Production_Data!O29</f>
        <v>884000000</v>
      </c>
      <c r="Y31" s="30">
        <f>Production_Data!P29</f>
        <v>843000000</v>
      </c>
      <c r="Z31" s="30">
        <f>Production_Data!Q29</f>
        <v>783000000</v>
      </c>
      <c r="AA31" s="30">
        <f>Production_Data!R29</f>
        <v>728000000</v>
      </c>
      <c r="AB31" s="30">
        <f>Production_Data!S29</f>
        <v>823000000</v>
      </c>
      <c r="AC31" s="30">
        <f>Production_Data!T29</f>
        <v>845000000</v>
      </c>
      <c r="AD31" s="30">
        <f>Production_Data!U29</f>
        <v>855000000</v>
      </c>
      <c r="AE31" s="30">
        <f>Production_Data!V29</f>
        <v>869000000</v>
      </c>
      <c r="AF31" s="30">
        <f>Production_Data!W29</f>
        <v>967000000</v>
      </c>
      <c r="AG31" s="30">
        <f>Production_Data!X29</f>
        <v>999000000</v>
      </c>
      <c r="AH31" s="30">
        <f>Production_Data!Y29</f>
        <v>982000000</v>
      </c>
      <c r="AI31" s="30">
        <f>Production_Data!Z29</f>
        <v>956000000</v>
      </c>
      <c r="AJ31" s="30">
        <f>Production_Data!AA29</f>
        <v>930000000</v>
      </c>
      <c r="AK31" s="30">
        <f>Production_Data!AB29</f>
        <v>953000000</v>
      </c>
      <c r="AL31" s="30">
        <f>Production_Data!AC29</f>
        <v>982000000</v>
      </c>
      <c r="AM31" s="30">
        <f>Production_Data!AD29</f>
        <v>1020000000</v>
      </c>
      <c r="AN31" s="30">
        <f>Production_Data!AE29</f>
        <v>1020000000</v>
      </c>
      <c r="AO31" s="30">
        <f>Production_Data!AF29</f>
        <v>1040000000</v>
      </c>
      <c r="AP31" s="30">
        <f>Production_Data!AG29</f>
        <v>1050000000</v>
      </c>
      <c r="AQ31" s="30">
        <f>Production_Data!AH29</f>
        <v>1020000000</v>
      </c>
      <c r="AR31" s="30">
        <f>Production_Data!AI29</f>
        <v>969000000</v>
      </c>
      <c r="AS31" s="30">
        <f>Production_Data!AJ29</f>
        <v>937000000</v>
      </c>
      <c r="AT31" s="30">
        <f>Production_Data!AK29</f>
        <v>982000000</v>
      </c>
      <c r="AU31" s="30">
        <f>Production_Data!AL29</f>
        <v>1080000000</v>
      </c>
      <c r="AV31" s="30">
        <f>Production_Data!AM29</f>
        <v>1200000000</v>
      </c>
      <c r="AW31" s="30">
        <f>Production_Data!AN29</f>
        <v>1320000000</v>
      </c>
      <c r="AX31" s="30">
        <f>Production_Data!AO29</f>
        <v>1470000000</v>
      </c>
      <c r="AY31" s="30">
        <f>Production_Data!AP29</f>
        <v>1680000000</v>
      </c>
      <c r="AZ31" s="30">
        <f>Production_Data!AQ29</f>
        <v>1730000000</v>
      </c>
      <c r="BA31" s="30">
        <f>Production_Data!AR29</f>
        <v>1710000000</v>
      </c>
      <c r="BB31" s="30">
        <f>Production_Data!AS29</f>
        <v>1870000000</v>
      </c>
      <c r="BC31" s="30">
        <f>Production_Data!AT29</f>
        <v>2030000000</v>
      </c>
      <c r="BD31" s="30">
        <f>Production_Data!AU29</f>
        <v>2070000000</v>
      </c>
      <c r="BE31" s="30">
        <f>Production_Data!AV29</f>
        <v>2230000000</v>
      </c>
      <c r="BF31" s="30">
        <f>Production_Data!AW29</f>
        <v>2330000000</v>
      </c>
      <c r="BG31" s="30">
        <f>Production_Data!AX29</f>
        <v>2280000000</v>
      </c>
    </row>
    <row r="32" spans="1:59 1033:1033" x14ac:dyDescent="0.25">
      <c r="A32" s="8" t="str">
        <f>Production_Data!A58</f>
        <v>Titanium mineral concentrates</v>
      </c>
      <c r="B32" s="8" t="str">
        <f>Production_Data!B58</f>
        <v>USGS</v>
      </c>
      <c r="C32" s="8" t="str">
        <f>Production_Data!C58</f>
        <v>tons titanium mineral concentrate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>
        <f>Production_Data!E58</f>
        <v>4020000</v>
      </c>
      <c r="O32" s="30">
        <f>Production_Data!F58</f>
        <v>3750000</v>
      </c>
      <c r="P32" s="30">
        <f>Production_Data!G58</f>
        <v>3610000</v>
      </c>
      <c r="Q32" s="30">
        <f>Production_Data!H58</f>
        <v>3920000</v>
      </c>
      <c r="R32" s="30">
        <f>Production_Data!I58</f>
        <v>4400000</v>
      </c>
      <c r="S32" s="30">
        <f>Production_Data!J58</f>
        <v>4030000</v>
      </c>
      <c r="T32" s="30">
        <f>Production_Data!K58</f>
        <v>4390000</v>
      </c>
      <c r="U32" s="30">
        <f>Production_Data!L58</f>
        <v>4350000</v>
      </c>
      <c r="V32" s="30">
        <f>Production_Data!M58</f>
        <v>4760000</v>
      </c>
      <c r="W32" s="30">
        <f>Production_Data!N58</f>
        <v>4660000</v>
      </c>
      <c r="X32" s="30">
        <f>Production_Data!O58</f>
        <v>5380000</v>
      </c>
      <c r="Y32" s="30">
        <f>Production_Data!P58</f>
        <v>5140000</v>
      </c>
      <c r="Z32" s="30">
        <f>Production_Data!Q58</f>
        <v>4420000</v>
      </c>
      <c r="AA32" s="30">
        <f>Production_Data!R58</f>
        <v>4040000</v>
      </c>
      <c r="AB32" s="30">
        <f>Production_Data!S58</f>
        <v>5320000</v>
      </c>
      <c r="AC32" s="30">
        <f>Production_Data!T58</f>
        <v>5110000</v>
      </c>
      <c r="AD32" s="30">
        <f>Production_Data!U58</f>
        <v>5100000</v>
      </c>
      <c r="AE32" s="30">
        <f>Production_Data!V58</f>
        <v>5950000</v>
      </c>
      <c r="AF32" s="30">
        <f>Production_Data!W58</f>
        <v>6280000</v>
      </c>
      <c r="AG32" s="30">
        <f>Production_Data!X58</f>
        <v>6570000</v>
      </c>
      <c r="AH32" s="30">
        <f>Production_Data!Y58</f>
        <v>6250000</v>
      </c>
      <c r="AI32" s="30">
        <f>Production_Data!Z58</f>
        <v>5330000</v>
      </c>
      <c r="AJ32" s="30">
        <f>Production_Data!AA58</f>
        <v>6050000</v>
      </c>
      <c r="AK32" s="30">
        <f>Production_Data!AB58</f>
        <v>6040000</v>
      </c>
      <c r="AL32" s="30">
        <f>Production_Data!AC58</f>
        <v>6030000</v>
      </c>
      <c r="AM32" s="30">
        <f>Production_Data!AD58</f>
        <v>6240000</v>
      </c>
      <c r="AN32" s="30">
        <f>Production_Data!AE58</f>
        <v>6210000</v>
      </c>
      <c r="AO32" s="30">
        <f>Production_Data!AF58</f>
        <v>6450000</v>
      </c>
      <c r="AP32" s="30">
        <f>Production_Data!AG58</f>
        <v>7050000</v>
      </c>
      <c r="AQ32" s="30">
        <f>Production_Data!AH58</f>
        <v>6550000</v>
      </c>
      <c r="AR32" s="30">
        <f>Production_Data!AI58</f>
        <v>7350000</v>
      </c>
      <c r="AS32" s="30">
        <f>Production_Data!AJ58</f>
        <v>7570000</v>
      </c>
      <c r="AT32" s="30">
        <f>Production_Data!AK58</f>
        <v>7730000</v>
      </c>
      <c r="AU32" s="30">
        <f>Production_Data!AL58</f>
        <v>8210000</v>
      </c>
      <c r="AV32" s="30">
        <f>Production_Data!AM58</f>
        <v>8080000</v>
      </c>
      <c r="AW32" s="30">
        <f>Production_Data!AN58</f>
        <v>8260000</v>
      </c>
      <c r="AX32" s="30">
        <f>Production_Data!AO58</f>
        <v>9530000</v>
      </c>
      <c r="AY32" s="30">
        <f>Production_Data!AP58</f>
        <v>9980000</v>
      </c>
      <c r="AZ32" s="30">
        <f>Production_Data!AQ58</f>
        <v>9870000</v>
      </c>
      <c r="BA32" s="30">
        <f>Production_Data!AR58</f>
        <v>7900000</v>
      </c>
      <c r="BB32" s="30">
        <f>Production_Data!AS58</f>
        <v>10800000</v>
      </c>
      <c r="BC32" s="30">
        <f>Production_Data!AT58</f>
        <v>10300000</v>
      </c>
      <c r="BD32" s="30">
        <f>Production_Data!AU58</f>
        <v>10300000</v>
      </c>
      <c r="BE32" s="30">
        <f>Production_Data!AV58</f>
        <v>10500000</v>
      </c>
      <c r="BF32" s="30">
        <f>Production_Data!AW58</f>
        <v>10000000</v>
      </c>
      <c r="BG32" s="30">
        <f>Production_Data!AX58</f>
        <v>10200000</v>
      </c>
    </row>
    <row r="33" spans="1:64 1033:1033" x14ac:dyDescent="0.25">
      <c r="A33" s="8" t="str">
        <f>Production_Data!A19</f>
        <v>Fluorspar</v>
      </c>
      <c r="B33" s="8" t="str">
        <f>Production_Data!B19</f>
        <v>USGS</v>
      </c>
      <c r="C33" s="8" t="str">
        <f>Production_Data!C19</f>
        <v>tons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>
        <f>Production_Data!E19</f>
        <v>4190000</v>
      </c>
      <c r="O33" s="30">
        <f>Production_Data!F19</f>
        <v>4760000</v>
      </c>
      <c r="P33" s="30">
        <f>Production_Data!G19</f>
        <v>4530000</v>
      </c>
      <c r="Q33" s="30">
        <f>Production_Data!H19</f>
        <v>4580000</v>
      </c>
      <c r="R33" s="30">
        <f>Production_Data!I19</f>
        <v>4860000</v>
      </c>
      <c r="S33" s="30">
        <f>Production_Data!J19</f>
        <v>4520000</v>
      </c>
      <c r="T33" s="30">
        <f>Production_Data!K19</f>
        <v>4320000</v>
      </c>
      <c r="U33" s="30">
        <f>Production_Data!L19</f>
        <v>4380000</v>
      </c>
      <c r="V33" s="30">
        <f>Production_Data!M19</f>
        <v>4670000</v>
      </c>
      <c r="W33" s="30">
        <f>Production_Data!N19</f>
        <v>4610000</v>
      </c>
      <c r="X33" s="30">
        <f>Production_Data!O19</f>
        <v>5010000</v>
      </c>
      <c r="Y33" s="30">
        <f>Production_Data!P19</f>
        <v>5100000</v>
      </c>
      <c r="Z33" s="30">
        <f>Production_Data!Q19</f>
        <v>4530000</v>
      </c>
      <c r="AA33" s="30">
        <f>Production_Data!R19</f>
        <v>4230000</v>
      </c>
      <c r="AB33" s="30">
        <f>Production_Data!S19</f>
        <v>4830000</v>
      </c>
      <c r="AC33" s="30">
        <f>Production_Data!T19</f>
        <v>4980000</v>
      </c>
      <c r="AD33" s="30">
        <f>Production_Data!U19</f>
        <v>4850000</v>
      </c>
      <c r="AE33" s="30">
        <f>Production_Data!V19</f>
        <v>4600000</v>
      </c>
      <c r="AF33" s="30">
        <f>Production_Data!W19</f>
        <v>5280000</v>
      </c>
      <c r="AG33" s="30">
        <f>Production_Data!X19</f>
        <v>5560000</v>
      </c>
      <c r="AH33" s="30">
        <f>Production_Data!Y19</f>
        <v>5120000</v>
      </c>
      <c r="AI33" s="30">
        <f>Production_Data!Z19</f>
        <v>4300000</v>
      </c>
      <c r="AJ33" s="30">
        <f>Production_Data!AA19</f>
        <v>4120000</v>
      </c>
      <c r="AK33" s="30">
        <f>Production_Data!AB19</f>
        <v>4180000</v>
      </c>
      <c r="AL33" s="30">
        <f>Production_Data!AC19</f>
        <v>3750000</v>
      </c>
      <c r="AM33" s="30">
        <f>Production_Data!AD19</f>
        <v>4040000</v>
      </c>
      <c r="AN33" s="30">
        <f>Production_Data!AE19</f>
        <v>4180000</v>
      </c>
      <c r="AO33" s="30">
        <f>Production_Data!AF19</f>
        <v>4180000</v>
      </c>
      <c r="AP33" s="30">
        <f>Production_Data!AG19</f>
        <v>4430000</v>
      </c>
      <c r="AQ33" s="30">
        <f>Production_Data!AH19</f>
        <v>4300000</v>
      </c>
      <c r="AR33" s="30">
        <f>Production_Data!AI19</f>
        <v>4450000</v>
      </c>
      <c r="AS33" s="30">
        <f>Production_Data!AJ19</f>
        <v>4590000</v>
      </c>
      <c r="AT33" s="30">
        <f>Production_Data!AK19</f>
        <v>4450000</v>
      </c>
      <c r="AU33" s="30">
        <f>Production_Data!AL19</f>
        <v>4850000</v>
      </c>
      <c r="AV33" s="30">
        <f>Production_Data!AM19</f>
        <v>5220000</v>
      </c>
      <c r="AW33" s="30">
        <f>Production_Data!AN19</f>
        <v>5360000</v>
      </c>
      <c r="AX33" s="30">
        <f>Production_Data!AO19</f>
        <v>5660000</v>
      </c>
      <c r="AY33" s="30">
        <f>Production_Data!AP19</f>
        <v>5720000</v>
      </c>
      <c r="AZ33" s="30">
        <f>Production_Data!AQ19</f>
        <v>6920000</v>
      </c>
      <c r="BA33" s="30">
        <f>Production_Data!AR19</f>
        <v>6290000</v>
      </c>
      <c r="BB33" s="30">
        <f>Production_Data!AS19</f>
        <v>7000000</v>
      </c>
      <c r="BC33" s="30">
        <f>Production_Data!AT19</f>
        <v>9080000</v>
      </c>
      <c r="BD33" s="30">
        <f>Production_Data!AU19</f>
        <v>6870000</v>
      </c>
      <c r="BE33" s="30">
        <f>Production_Data!AV19</f>
        <v>6330000</v>
      </c>
      <c r="BF33" s="30">
        <f>Production_Data!AW19</f>
        <v>6720000</v>
      </c>
      <c r="BG33" s="30">
        <f>Production_Data!AX19</f>
        <v>6670000</v>
      </c>
    </row>
    <row r="34" spans="1:64 1033:1033" x14ac:dyDescent="0.25">
      <c r="A34" s="8" t="str">
        <f>Production_Data!A50</f>
        <v>Silicon</v>
      </c>
      <c r="B34" s="8" t="str">
        <f>Production_Data!B50</f>
        <v>USGS</v>
      </c>
      <c r="C34" s="8" t="str">
        <f>Production_Data!C50</f>
        <v>tons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>
        <f>Production_Data!E50</f>
        <v>1640000</v>
      </c>
      <c r="O34" s="30">
        <f>Production_Data!F50</f>
        <v>1570000</v>
      </c>
      <c r="P34" s="30">
        <f>Production_Data!G50</f>
        <v>1670000</v>
      </c>
      <c r="Q34" s="30">
        <f>Production_Data!H50</f>
        <v>1780000</v>
      </c>
      <c r="R34" s="30">
        <f>Production_Data!I50</f>
        <v>1800000</v>
      </c>
      <c r="S34" s="30">
        <f>Production_Data!J50</f>
        <v>2100000</v>
      </c>
      <c r="T34" s="30">
        <f>Production_Data!K50</f>
        <v>2320000</v>
      </c>
      <c r="U34" s="30">
        <f>Production_Data!L50</f>
        <v>2260000</v>
      </c>
      <c r="V34" s="30">
        <f>Production_Data!M50</f>
        <v>2550000</v>
      </c>
      <c r="W34" s="30">
        <f>Production_Data!N50</f>
        <v>2840000</v>
      </c>
      <c r="X34" s="30">
        <f>Production_Data!O50</f>
        <v>2750000</v>
      </c>
      <c r="Y34" s="30">
        <f>Production_Data!P50</f>
        <v>2600000</v>
      </c>
      <c r="Z34" s="30">
        <f>Production_Data!Q50</f>
        <v>2410000</v>
      </c>
      <c r="AA34" s="30">
        <f>Production_Data!R50</f>
        <v>2540000</v>
      </c>
      <c r="AB34" s="30">
        <f>Production_Data!S50</f>
        <v>2730000</v>
      </c>
      <c r="AC34" s="30">
        <f>Production_Data!T50</f>
        <v>2830000</v>
      </c>
      <c r="AD34" s="30">
        <f>Production_Data!U50</f>
        <v>2740000</v>
      </c>
      <c r="AE34" s="30">
        <f>Production_Data!V50</f>
        <v>2760000</v>
      </c>
      <c r="AF34" s="30">
        <f>Production_Data!W50</f>
        <v>2990000</v>
      </c>
      <c r="AG34" s="30">
        <f>Production_Data!X50</f>
        <v>3380000</v>
      </c>
      <c r="AH34" s="30">
        <f>Production_Data!Y50</f>
        <v>4130000</v>
      </c>
      <c r="AI34" s="30">
        <f>Production_Data!Z50</f>
        <v>3950000</v>
      </c>
      <c r="AJ34" s="30">
        <f>Production_Data!AA50</f>
        <v>3470000</v>
      </c>
      <c r="AK34" s="30">
        <f>Production_Data!AB50</f>
        <v>3200000</v>
      </c>
      <c r="AL34" s="30">
        <f>Production_Data!AC50</f>
        <v>3170000</v>
      </c>
      <c r="AM34" s="30">
        <f>Production_Data!AD50</f>
        <v>3100000</v>
      </c>
      <c r="AN34" s="30">
        <f>Production_Data!AE50</f>
        <v>3200000</v>
      </c>
      <c r="AO34" s="30">
        <f>Production_Data!AF50</f>
        <v>3400000</v>
      </c>
      <c r="AP34" s="30">
        <f>Production_Data!AG50</f>
        <v>3200000</v>
      </c>
      <c r="AQ34" s="30">
        <f>Production_Data!AH50</f>
        <v>3400000</v>
      </c>
      <c r="AR34" s="30">
        <f>Production_Data!AI50</f>
        <v>3500000</v>
      </c>
      <c r="AS34" s="30">
        <f>Production_Data!AJ50</f>
        <v>3500000</v>
      </c>
      <c r="AT34" s="30">
        <f>Production_Data!AK50</f>
        <v>3720000</v>
      </c>
      <c r="AU34" s="30">
        <f>Production_Data!AL50</f>
        <v>4390000</v>
      </c>
      <c r="AV34" s="30">
        <f>Production_Data!AM50</f>
        <v>4900000</v>
      </c>
      <c r="AW34" s="30">
        <f>Production_Data!AN50</f>
        <v>5310000</v>
      </c>
      <c r="AX34" s="30">
        <f>Production_Data!AO50</f>
        <v>5650000</v>
      </c>
      <c r="AY34" s="30">
        <f>Production_Data!AP50</f>
        <v>6330000</v>
      </c>
      <c r="AZ34" s="30">
        <f>Production_Data!AQ50</f>
        <v>6510000</v>
      </c>
      <c r="BA34" s="30">
        <f>Production_Data!AR50</f>
        <v>6260000</v>
      </c>
      <c r="BB34" s="30">
        <f>Production_Data!AS50</f>
        <v>6930000</v>
      </c>
      <c r="BC34" s="30">
        <f>Production_Data!AT50</f>
        <v>7370000</v>
      </c>
      <c r="BD34" s="30">
        <f>Production_Data!AU50</f>
        <v>7770000</v>
      </c>
      <c r="BE34" s="30">
        <f>Production_Data!AV50</f>
        <v>7880000</v>
      </c>
      <c r="BF34" s="30">
        <f>Production_Data!AW50</f>
        <v>8110000</v>
      </c>
      <c r="BG34" s="30">
        <f>Production_Data!AX50</f>
        <v>7630000</v>
      </c>
    </row>
    <row r="36" spans="1:64 1033:1033" s="31" customFormat="1" x14ac:dyDescent="0.25">
      <c r="A36" s="19" t="s">
        <v>100</v>
      </c>
      <c r="B36" s="19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64 1033:1033" s="22" customFormat="1" ht="12.75" x14ac:dyDescent="0.2">
      <c r="A37" s="22" t="s">
        <v>0</v>
      </c>
      <c r="B37" s="22" t="s">
        <v>1</v>
      </c>
      <c r="C37" s="22" t="s">
        <v>2</v>
      </c>
      <c r="D37" s="23">
        <v>1960</v>
      </c>
      <c r="E37" s="23">
        <v>1961</v>
      </c>
      <c r="F37" s="23">
        <v>1962</v>
      </c>
      <c r="G37" s="23">
        <v>1963</v>
      </c>
      <c r="H37" s="23">
        <v>1964</v>
      </c>
      <c r="I37" s="23">
        <v>1965</v>
      </c>
      <c r="J37" s="23">
        <v>1966</v>
      </c>
      <c r="K37" s="23">
        <v>1967</v>
      </c>
      <c r="L37" s="23">
        <v>1968</v>
      </c>
      <c r="M37" s="23">
        <v>1969</v>
      </c>
      <c r="N37" s="23">
        <f>1970</f>
        <v>1970</v>
      </c>
      <c r="O37" s="23">
        <f t="shared" ref="O37:BG37" si="54">N37+1</f>
        <v>1971</v>
      </c>
      <c r="P37" s="23">
        <f t="shared" si="54"/>
        <v>1972</v>
      </c>
      <c r="Q37" s="23">
        <f t="shared" si="54"/>
        <v>1973</v>
      </c>
      <c r="R37" s="23">
        <f t="shared" si="54"/>
        <v>1974</v>
      </c>
      <c r="S37" s="23">
        <f t="shared" si="54"/>
        <v>1975</v>
      </c>
      <c r="T37" s="23">
        <f t="shared" si="54"/>
        <v>1976</v>
      </c>
      <c r="U37" s="23">
        <f t="shared" si="54"/>
        <v>1977</v>
      </c>
      <c r="V37" s="23">
        <f t="shared" si="54"/>
        <v>1978</v>
      </c>
      <c r="W37" s="23">
        <f t="shared" si="54"/>
        <v>1979</v>
      </c>
      <c r="X37" s="23">
        <f t="shared" si="54"/>
        <v>1980</v>
      </c>
      <c r="Y37" s="23">
        <f t="shared" si="54"/>
        <v>1981</v>
      </c>
      <c r="Z37" s="23">
        <f t="shared" si="54"/>
        <v>1982</v>
      </c>
      <c r="AA37" s="23">
        <f t="shared" si="54"/>
        <v>1983</v>
      </c>
      <c r="AB37" s="23">
        <f t="shared" si="54"/>
        <v>1984</v>
      </c>
      <c r="AC37" s="23">
        <f t="shared" si="54"/>
        <v>1985</v>
      </c>
      <c r="AD37" s="23">
        <f t="shared" si="54"/>
        <v>1986</v>
      </c>
      <c r="AE37" s="23">
        <f t="shared" si="54"/>
        <v>1987</v>
      </c>
      <c r="AF37" s="23">
        <f t="shared" si="54"/>
        <v>1988</v>
      </c>
      <c r="AG37" s="23">
        <f t="shared" si="54"/>
        <v>1989</v>
      </c>
      <c r="AH37" s="23">
        <f t="shared" si="54"/>
        <v>1990</v>
      </c>
      <c r="AI37" s="23">
        <f t="shared" si="54"/>
        <v>1991</v>
      </c>
      <c r="AJ37" s="23">
        <f t="shared" si="54"/>
        <v>1992</v>
      </c>
      <c r="AK37" s="23">
        <f t="shared" si="54"/>
        <v>1993</v>
      </c>
      <c r="AL37" s="23">
        <f t="shared" si="54"/>
        <v>1994</v>
      </c>
      <c r="AM37" s="23">
        <f t="shared" si="54"/>
        <v>1995</v>
      </c>
      <c r="AN37" s="23">
        <f t="shared" si="54"/>
        <v>1996</v>
      </c>
      <c r="AO37" s="23">
        <f t="shared" si="54"/>
        <v>1997</v>
      </c>
      <c r="AP37" s="23">
        <f t="shared" si="54"/>
        <v>1998</v>
      </c>
      <c r="AQ37" s="23">
        <f t="shared" si="54"/>
        <v>1999</v>
      </c>
      <c r="AR37" s="23">
        <f t="shared" si="54"/>
        <v>2000</v>
      </c>
      <c r="AS37" s="23">
        <f t="shared" si="54"/>
        <v>2001</v>
      </c>
      <c r="AT37" s="23">
        <f t="shared" si="54"/>
        <v>2002</v>
      </c>
      <c r="AU37" s="23">
        <f t="shared" si="54"/>
        <v>2003</v>
      </c>
      <c r="AV37" s="23">
        <f t="shared" si="54"/>
        <v>2004</v>
      </c>
      <c r="AW37" s="23">
        <f t="shared" si="54"/>
        <v>2005</v>
      </c>
      <c r="AX37" s="23">
        <f t="shared" si="54"/>
        <v>2006</v>
      </c>
      <c r="AY37" s="23">
        <f t="shared" si="54"/>
        <v>2007</v>
      </c>
      <c r="AZ37" s="23">
        <f t="shared" si="54"/>
        <v>2008</v>
      </c>
      <c r="BA37" s="23">
        <f t="shared" si="54"/>
        <v>2009</v>
      </c>
      <c r="BB37" s="23">
        <f t="shared" si="54"/>
        <v>2010</v>
      </c>
      <c r="BC37" s="23">
        <f t="shared" si="54"/>
        <v>2011</v>
      </c>
      <c r="BD37" s="23">
        <f t="shared" si="54"/>
        <v>2012</v>
      </c>
      <c r="BE37" s="23">
        <f t="shared" si="54"/>
        <v>2013</v>
      </c>
      <c r="BF37" s="23">
        <f t="shared" si="54"/>
        <v>2014</v>
      </c>
      <c r="BG37" s="23">
        <f t="shared" si="54"/>
        <v>2015</v>
      </c>
      <c r="BH37" s="23">
        <f t="shared" ref="BH37" si="55">BG37+1</f>
        <v>2016</v>
      </c>
      <c r="BI37" s="23">
        <f t="shared" ref="BI37" si="56">BH37+1</f>
        <v>2017</v>
      </c>
      <c r="BJ37" s="23">
        <f t="shared" ref="BJ37" si="57">BI37+1</f>
        <v>2018</v>
      </c>
      <c r="BK37" s="23">
        <f t="shared" ref="BK37:BL37" si="58">BJ37+1</f>
        <v>2019</v>
      </c>
      <c r="BL37" s="23">
        <f t="shared" si="58"/>
        <v>2020</v>
      </c>
      <c r="AMS37" s="24"/>
    </row>
    <row r="38" spans="1:64 1033:1033" x14ac:dyDescent="0.25">
      <c r="A38" s="8" t="str">
        <f t="shared" ref="A38:B45" si="59">A27</f>
        <v>Aluminium</v>
      </c>
      <c r="B38" s="8" t="str">
        <f t="shared" si="59"/>
        <v>USGS</v>
      </c>
      <c r="C38" s="8" t="s">
        <v>89</v>
      </c>
      <c r="N38" s="16">
        <f t="shared" ref="N38:BG38" si="60">N27/SUM(N$27:N$34)</f>
        <v>1.2333082275231557E-2</v>
      </c>
      <c r="O38" s="16">
        <f t="shared" si="60"/>
        <v>1.2981315840871602E-2</v>
      </c>
      <c r="P38" s="16">
        <f t="shared" si="60"/>
        <v>1.4030428274486402E-2</v>
      </c>
      <c r="Q38" s="16">
        <f t="shared" si="60"/>
        <v>1.4058754206152692E-2</v>
      </c>
      <c r="R38" s="16">
        <f t="shared" si="60"/>
        <v>1.4476924692331901E-2</v>
      </c>
      <c r="S38" s="16">
        <f t="shared" si="60"/>
        <v>1.319737161146986E-2</v>
      </c>
      <c r="T38" s="16">
        <f t="shared" si="60"/>
        <v>1.3753111177509289E-2</v>
      </c>
      <c r="U38" s="16">
        <f t="shared" si="60"/>
        <v>1.5768325364996741E-2</v>
      </c>
      <c r="V38" s="16">
        <f t="shared" si="60"/>
        <v>1.6289173729929659E-2</v>
      </c>
      <c r="W38" s="16">
        <f t="shared" si="60"/>
        <v>1.5675820594313307E-2</v>
      </c>
      <c r="X38" s="16">
        <f t="shared" si="60"/>
        <v>1.6751847271885528E-2</v>
      </c>
      <c r="Y38" s="16">
        <f t="shared" si="60"/>
        <v>1.7206735969929464E-2</v>
      </c>
      <c r="Z38" s="16">
        <f t="shared" si="60"/>
        <v>1.6446284410014708E-2</v>
      </c>
      <c r="AA38" s="16">
        <f t="shared" si="60"/>
        <v>1.8296732190467666E-2</v>
      </c>
      <c r="AB38" s="16">
        <f t="shared" si="60"/>
        <v>1.8285095620568195E-2</v>
      </c>
      <c r="AC38" s="16">
        <f t="shared" si="60"/>
        <v>1.7484061688310952E-2</v>
      </c>
      <c r="AD38" s="16">
        <f t="shared" si="60"/>
        <v>1.7293497947969253E-2</v>
      </c>
      <c r="AE38" s="16">
        <f t="shared" si="60"/>
        <v>1.8197585412021457E-2</v>
      </c>
      <c r="AF38" s="16">
        <f t="shared" si="60"/>
        <v>1.8345525174374218E-2</v>
      </c>
      <c r="AG38" s="16">
        <f t="shared" si="60"/>
        <v>1.8230692137822115E-2</v>
      </c>
      <c r="AH38" s="16">
        <f t="shared" si="60"/>
        <v>1.8805699705520283E-2</v>
      </c>
      <c r="AI38" s="16">
        <f t="shared" si="60"/>
        <v>1.9732882876024607E-2</v>
      </c>
      <c r="AJ38" s="16">
        <f t="shared" si="60"/>
        <v>2.0052426297307146E-2</v>
      </c>
      <c r="AK38" s="16">
        <f t="shared" si="60"/>
        <v>1.9891019315284812E-2</v>
      </c>
      <c r="AL38" s="16">
        <f t="shared" si="60"/>
        <v>1.8758151735861775E-2</v>
      </c>
      <c r="AM38" s="16">
        <f t="shared" si="60"/>
        <v>1.8517684717899992E-2</v>
      </c>
      <c r="AN38" s="16">
        <f t="shared" si="60"/>
        <v>1.9516074536767673E-2</v>
      </c>
      <c r="AO38" s="16">
        <f t="shared" si="60"/>
        <v>1.9950143029654463E-2</v>
      </c>
      <c r="AP38" s="16">
        <f t="shared" si="60"/>
        <v>2.0545693622616698E-2</v>
      </c>
      <c r="AQ38" s="16">
        <f t="shared" si="60"/>
        <v>2.2029688552477705E-2</v>
      </c>
      <c r="AR38" s="16">
        <f t="shared" si="60"/>
        <v>2.3781233788024651E-2</v>
      </c>
      <c r="AS38" s="16">
        <f t="shared" si="60"/>
        <v>2.4483461925244435E-2</v>
      </c>
      <c r="AT38" s="16">
        <f t="shared" si="60"/>
        <v>2.5054000490328868E-2</v>
      </c>
      <c r="AU38" s="16">
        <f t="shared" si="60"/>
        <v>2.4493470653060661E-2</v>
      </c>
      <c r="AV38" s="16">
        <f t="shared" si="60"/>
        <v>2.3590674188330902E-2</v>
      </c>
      <c r="AW38" s="16">
        <f t="shared" si="60"/>
        <v>2.2911551070350096E-2</v>
      </c>
      <c r="AX38" s="16">
        <f t="shared" si="60"/>
        <v>2.1865887802453122E-2</v>
      </c>
      <c r="AY38" s="16">
        <f t="shared" si="60"/>
        <v>2.1453144295093832E-2</v>
      </c>
      <c r="AZ38" s="16">
        <f t="shared" si="60"/>
        <v>2.1807060467023742E-2</v>
      </c>
      <c r="BA38" s="16">
        <f t="shared" si="60"/>
        <v>2.0760755564259197E-2</v>
      </c>
      <c r="BB38" s="16">
        <f t="shared" si="60"/>
        <v>2.1286094634615782E-2</v>
      </c>
      <c r="BC38" s="16">
        <f t="shared" si="60"/>
        <v>2.1959631534274878E-2</v>
      </c>
      <c r="BD38" s="16">
        <f t="shared" si="60"/>
        <v>2.2655956907264792E-2</v>
      </c>
      <c r="BE38" s="16">
        <f t="shared" si="60"/>
        <v>2.2221977690076371E-2</v>
      </c>
      <c r="BF38" s="16">
        <f t="shared" si="60"/>
        <v>2.2141521388217626E-2</v>
      </c>
      <c r="BG38" s="16">
        <f t="shared" si="60"/>
        <v>2.4044843675271502E-2</v>
      </c>
    </row>
    <row r="39" spans="1:64 1033:1033" x14ac:dyDescent="0.25">
      <c r="A39" s="8" t="str">
        <f t="shared" si="59"/>
        <v>Feldspar</v>
      </c>
      <c r="B39" s="8" t="str">
        <f t="shared" si="59"/>
        <v>USGS</v>
      </c>
      <c r="C39" s="8" t="s">
        <v>89</v>
      </c>
      <c r="N39" s="16">
        <f t="shared" ref="N39:BG39" si="61">N28/SUM(N$27:N$34)</f>
        <v>3.2334402234544908E-3</v>
      </c>
      <c r="O39" s="16">
        <f t="shared" si="61"/>
        <v>3.2138209120604454E-3</v>
      </c>
      <c r="P39" s="16">
        <f t="shared" si="61"/>
        <v>3.4693422642366372E-3</v>
      </c>
      <c r="Q39" s="16">
        <f t="shared" si="61"/>
        <v>3.218409020747352E-3</v>
      </c>
      <c r="R39" s="16">
        <f t="shared" si="61"/>
        <v>3.3011775245393197E-3</v>
      </c>
      <c r="S39" s="16">
        <f t="shared" si="61"/>
        <v>2.8685196147244406E-3</v>
      </c>
      <c r="T39" s="16">
        <f t="shared" si="61"/>
        <v>3.0562469283353976E-3</v>
      </c>
      <c r="U39" s="16">
        <f t="shared" si="61"/>
        <v>3.3593388821080011E-3</v>
      </c>
      <c r="V39" s="16">
        <f t="shared" si="61"/>
        <v>3.5004394611125437E-3</v>
      </c>
      <c r="W39" s="16">
        <f t="shared" si="61"/>
        <v>3.3391645238571494E-3</v>
      </c>
      <c r="X39" s="16">
        <f t="shared" si="61"/>
        <v>3.4809033292229666E-3</v>
      </c>
      <c r="Y39" s="16">
        <f t="shared" si="61"/>
        <v>3.6806461710511369E-3</v>
      </c>
      <c r="Z39" s="16">
        <f t="shared" si="61"/>
        <v>4.3202179942725197E-3</v>
      </c>
      <c r="AA39" s="16">
        <f t="shared" si="61"/>
        <v>4.7255588894804974E-3</v>
      </c>
      <c r="AB39" s="16">
        <f t="shared" si="61"/>
        <v>4.4140453759206021E-3</v>
      </c>
      <c r="AC39" s="16">
        <f t="shared" si="61"/>
        <v>4.575374584668385E-3</v>
      </c>
      <c r="AD39" s="16">
        <f t="shared" si="61"/>
        <v>4.6265721782878782E-3</v>
      </c>
      <c r="AE39" s="16">
        <f t="shared" si="61"/>
        <v>4.8306317639184235E-3</v>
      </c>
      <c r="AF39" s="16">
        <f t="shared" si="61"/>
        <v>4.7995860456200657E-3</v>
      </c>
      <c r="AG39" s="16">
        <f t="shared" si="61"/>
        <v>4.9702623828378183E-3</v>
      </c>
      <c r="AH39" s="16">
        <f t="shared" si="61"/>
        <v>5.8365876288117352E-3</v>
      </c>
      <c r="AI39" s="16">
        <f t="shared" si="61"/>
        <v>5.6794642592415999E-3</v>
      </c>
      <c r="AJ39" s="16">
        <f t="shared" si="61"/>
        <v>6.1596940267112715E-3</v>
      </c>
      <c r="AK39" s="16">
        <f t="shared" si="61"/>
        <v>6.1983630896619846E-3</v>
      </c>
      <c r="AL39" s="16">
        <f t="shared" si="61"/>
        <v>6.3406460815491105E-3</v>
      </c>
      <c r="AM39" s="16">
        <f t="shared" si="61"/>
        <v>7.4352734070349718E-3</v>
      </c>
      <c r="AN39" s="16">
        <f t="shared" si="61"/>
        <v>7.7782816302790396E-3</v>
      </c>
      <c r="AO39" s="16">
        <f t="shared" si="61"/>
        <v>7.9524763689636461E-3</v>
      </c>
      <c r="AP39" s="16">
        <f t="shared" si="61"/>
        <v>8.4819168804873366E-3</v>
      </c>
      <c r="AQ39" s="16">
        <f t="shared" si="61"/>
        <v>9.3159445658359107E-3</v>
      </c>
      <c r="AR39" s="16">
        <f t="shared" si="61"/>
        <v>9.3363362278911597E-3</v>
      </c>
      <c r="AS39" s="16">
        <f t="shared" si="61"/>
        <v>1.188908850690882E-2</v>
      </c>
      <c r="AT39" s="16">
        <f t="shared" si="61"/>
        <v>1.3534919805120192E-2</v>
      </c>
      <c r="AU39" s="16">
        <f t="shared" si="61"/>
        <v>1.1896828602915178E-2</v>
      </c>
      <c r="AV39" s="16">
        <f t="shared" si="61"/>
        <v>1.1913684957986509E-2</v>
      </c>
      <c r="AW39" s="16">
        <f t="shared" si="61"/>
        <v>1.2066271410090333E-2</v>
      </c>
      <c r="AX39" s="16">
        <f t="shared" si="61"/>
        <v>1.3287235655767973E-2</v>
      </c>
      <c r="AY39" s="16">
        <f t="shared" si="61"/>
        <v>1.2226594110132631E-2</v>
      </c>
      <c r="AZ39" s="16">
        <f t="shared" si="61"/>
        <v>1.2249306005406283E-2</v>
      </c>
      <c r="BA39" s="16">
        <f t="shared" si="61"/>
        <v>1.0603611712928085E-2</v>
      </c>
      <c r="BB39" s="16">
        <f t="shared" si="61"/>
        <v>1.0999513016930643E-2</v>
      </c>
      <c r="BC39" s="16">
        <f t="shared" si="61"/>
        <v>9.9475253958681079E-3</v>
      </c>
      <c r="BD39" s="16">
        <f t="shared" si="61"/>
        <v>9.532079430495553E-3</v>
      </c>
      <c r="BE39" s="16">
        <f t="shared" si="61"/>
        <v>9.3340869680860281E-3</v>
      </c>
      <c r="BF39" s="16">
        <f t="shared" si="61"/>
        <v>9.3896451812996978E-3</v>
      </c>
      <c r="BG39" s="16">
        <f t="shared" si="61"/>
        <v>9.4924861118028357E-3</v>
      </c>
    </row>
    <row r="40" spans="1:64 1033:1033" x14ac:dyDescent="0.25">
      <c r="A40" s="8" t="str">
        <f t="shared" si="59"/>
        <v>Galena</v>
      </c>
      <c r="B40" s="8" t="str">
        <f t="shared" si="59"/>
        <v>-</v>
      </c>
      <c r="C40" s="8" t="s">
        <v>89</v>
      </c>
      <c r="N40" s="16">
        <f t="shared" ref="N40:BG40" si="62">N29/SUM(N$27:N$34)</f>
        <v>4.3445167422933827E-3</v>
      </c>
      <c r="O40" s="16">
        <f t="shared" si="62"/>
        <v>4.4100806748449206E-3</v>
      </c>
      <c r="P40" s="16">
        <f t="shared" si="62"/>
        <v>4.4124166331084335E-3</v>
      </c>
      <c r="Q40" s="16">
        <f t="shared" si="62"/>
        <v>4.0662332310142622E-3</v>
      </c>
      <c r="R40" s="16">
        <f t="shared" si="62"/>
        <v>3.8377669317340396E-3</v>
      </c>
      <c r="S40" s="16">
        <f t="shared" si="62"/>
        <v>3.7622652527068163E-3</v>
      </c>
      <c r="T40" s="16">
        <f t="shared" si="62"/>
        <v>4.0384373697615848E-3</v>
      </c>
      <c r="U40" s="16">
        <f t="shared" si="62"/>
        <v>3.9081451627462575E-3</v>
      </c>
      <c r="V40" s="16">
        <f t="shared" si="62"/>
        <v>4.0095627847139617E-3</v>
      </c>
      <c r="W40" s="16">
        <f t="shared" si="62"/>
        <v>3.7802348731820748E-3</v>
      </c>
      <c r="X40" s="16">
        <f t="shared" si="62"/>
        <v>3.8406329326523526E-3</v>
      </c>
      <c r="Y40" s="16">
        <f t="shared" si="62"/>
        <v>3.830151055769994E-3</v>
      </c>
      <c r="Z40" s="16">
        <f t="shared" si="62"/>
        <v>4.2484189168108888E-3</v>
      </c>
      <c r="AA40" s="16">
        <f t="shared" si="62"/>
        <v>4.4255714602569312E-3</v>
      </c>
      <c r="AB40" s="16">
        <f t="shared" si="62"/>
        <v>3.742155461047622E-3</v>
      </c>
      <c r="AC40" s="16">
        <f t="shared" si="62"/>
        <v>3.8636370345124025E-3</v>
      </c>
      <c r="AD40" s="16">
        <f t="shared" si="62"/>
        <v>3.6529707029054536E-3</v>
      </c>
      <c r="AE40" s="16">
        <f t="shared" si="62"/>
        <v>3.7983323732728425E-3</v>
      </c>
      <c r="AF40" s="16">
        <f t="shared" si="62"/>
        <v>3.4068136073817632E-3</v>
      </c>
      <c r="AG40" s="16">
        <f t="shared" si="62"/>
        <v>3.2780703484029195E-3</v>
      </c>
      <c r="AH40" s="16">
        <f t="shared" si="62"/>
        <v>3.2998643845966315E-3</v>
      </c>
      <c r="AI40" s="16">
        <f t="shared" si="62"/>
        <v>3.2810675710003151E-3</v>
      </c>
      <c r="AJ40" s="16">
        <f t="shared" si="62"/>
        <v>3.305976682216038E-3</v>
      </c>
      <c r="AK40" s="16">
        <f t="shared" si="62"/>
        <v>2.9274959286197714E-3</v>
      </c>
      <c r="AL40" s="16">
        <f t="shared" si="62"/>
        <v>2.7492416137872414E-3</v>
      </c>
      <c r="AM40" s="16">
        <f t="shared" si="62"/>
        <v>2.5613623902439437E-3</v>
      </c>
      <c r="AN40" s="16">
        <f t="shared" si="62"/>
        <v>2.7539245371570576E-3</v>
      </c>
      <c r="AO40" s="16">
        <f t="shared" si="62"/>
        <v>2.8651898964017573E-3</v>
      </c>
      <c r="AP40" s="16">
        <f t="shared" si="62"/>
        <v>2.797487098031686E-3</v>
      </c>
      <c r="AQ40" s="16">
        <f t="shared" si="62"/>
        <v>2.8914899686506329E-3</v>
      </c>
      <c r="AR40" s="16">
        <f t="shared" si="62"/>
        <v>3.1493987017795115E-3</v>
      </c>
      <c r="AS40" s="16">
        <f t="shared" si="62"/>
        <v>3.1623967878503995E-3</v>
      </c>
      <c r="AT40" s="16">
        <f t="shared" si="62"/>
        <v>2.7538282224772205E-3</v>
      </c>
      <c r="AU40" s="16">
        <f t="shared" si="62"/>
        <v>2.8156994049311304E-3</v>
      </c>
      <c r="AV40" s="16">
        <f t="shared" si="62"/>
        <v>2.5010848554183596E-3</v>
      </c>
      <c r="AW40" s="16">
        <f t="shared" si="62"/>
        <v>2.5071988237109128E-3</v>
      </c>
      <c r="AX40" s="16">
        <f t="shared" si="62"/>
        <v>2.3543562556853728E-3</v>
      </c>
      <c r="AY40" s="16">
        <f t="shared" si="62"/>
        <v>2.1118045049112418E-3</v>
      </c>
      <c r="AZ40" s="16">
        <f t="shared" si="62"/>
        <v>2.1429693954659879E-3</v>
      </c>
      <c r="BA40" s="16">
        <f t="shared" si="62"/>
        <v>2.1220059376877085E-3</v>
      </c>
      <c r="BB40" s="16">
        <f t="shared" si="62"/>
        <v>2.1302899446169429E-3</v>
      </c>
      <c r="BC40" s="16">
        <f t="shared" si="62"/>
        <v>2.2397416496272283E-3</v>
      </c>
      <c r="BD40" s="16">
        <f t="shared" si="62"/>
        <v>2.3504634317429206E-3</v>
      </c>
      <c r="BE40" s="16">
        <f t="shared" si="62"/>
        <v>2.3359623060452729E-3</v>
      </c>
      <c r="BF40" s="16">
        <f t="shared" si="62"/>
        <v>2.2415420208353356E-3</v>
      </c>
      <c r="BG40" s="16">
        <f t="shared" si="62"/>
        <v>2.0804435090233608E-3</v>
      </c>
    </row>
    <row r="41" spans="1:64 1033:1033" x14ac:dyDescent="0.25">
      <c r="A41" s="8" t="str">
        <f t="shared" si="59"/>
        <v>Garnet</v>
      </c>
      <c r="B41" s="8" t="str">
        <f t="shared" si="59"/>
        <v>USGS</v>
      </c>
      <c r="C41" s="8" t="s">
        <v>89</v>
      </c>
      <c r="N41" s="16">
        <f t="shared" ref="N41:BG41" si="63">N30/SUM(N$27:N$34)</f>
        <v>2.4282752666259023E-5</v>
      </c>
      <c r="O41" s="16">
        <f t="shared" si="63"/>
        <v>2.382008440703624E-5</v>
      </c>
      <c r="P41" s="16">
        <f t="shared" si="63"/>
        <v>2.6657813721524162E-5</v>
      </c>
      <c r="Q41" s="16">
        <f t="shared" si="63"/>
        <v>2.7885132309724349E-5</v>
      </c>
      <c r="R41" s="16">
        <f t="shared" si="63"/>
        <v>2.917319672848701E-5</v>
      </c>
      <c r="S41" s="16">
        <f t="shared" si="63"/>
        <v>2.1595699000587042E-5</v>
      </c>
      <c r="T41" s="16">
        <f t="shared" si="63"/>
        <v>2.8925194143174297E-5</v>
      </c>
      <c r="U41" s="16">
        <f t="shared" si="63"/>
        <v>2.5023646774886131E-5</v>
      </c>
      <c r="V41" s="16">
        <f t="shared" si="63"/>
        <v>2.8765987650726844E-5</v>
      </c>
      <c r="W41" s="16">
        <f t="shared" si="63"/>
        <v>3.2103221628079991E-5</v>
      </c>
      <c r="X41" s="16">
        <f t="shared" si="63"/>
        <v>3.3612472772809273E-5</v>
      </c>
      <c r="Y41" s="16">
        <f t="shared" si="63"/>
        <v>3.6578557922830183E-5</v>
      </c>
      <c r="Z41" s="16">
        <f t="shared" si="63"/>
        <v>3.9520175970333846E-5</v>
      </c>
      <c r="AA41" s="16">
        <f t="shared" si="63"/>
        <v>4.7913744728994463E-5</v>
      </c>
      <c r="AB41" s="16">
        <f t="shared" si="63"/>
        <v>4.6236834148825306E-5</v>
      </c>
      <c r="AC41" s="16">
        <f t="shared" si="63"/>
        <v>5.5744638240004399E-5</v>
      </c>
      <c r="AD41" s="16">
        <f t="shared" si="63"/>
        <v>5.0645243990481391E-5</v>
      </c>
      <c r="AE41" s="16">
        <f t="shared" si="63"/>
        <v>8.7899851959885459E-5</v>
      </c>
      <c r="AF41" s="16">
        <f t="shared" si="63"/>
        <v>9.4008420893550046E-5</v>
      </c>
      <c r="AG41" s="16">
        <f t="shared" si="63"/>
        <v>8.8370881362811397E-5</v>
      </c>
      <c r="AH41" s="16">
        <f t="shared" si="63"/>
        <v>1.0523396726405131E-4</v>
      </c>
      <c r="AI41" s="16">
        <f t="shared" si="63"/>
        <v>1.0818027160460191E-4</v>
      </c>
      <c r="AJ41" s="16">
        <f t="shared" si="63"/>
        <v>1.0900293269305422E-4</v>
      </c>
      <c r="AK41" s="16">
        <f t="shared" si="63"/>
        <v>1.2055163221384735E-4</v>
      </c>
      <c r="AL41" s="16">
        <f t="shared" si="63"/>
        <v>9.8675694027189546E-5</v>
      </c>
      <c r="AM41" s="16">
        <f t="shared" si="63"/>
        <v>1.2501787144572076E-4</v>
      </c>
      <c r="AN41" s="16">
        <f t="shared" si="63"/>
        <v>1.6232119686830805E-4</v>
      </c>
      <c r="AO41" s="16">
        <f t="shared" si="63"/>
        <v>1.9766270743666863E-4</v>
      </c>
      <c r="AP41" s="16">
        <f t="shared" si="63"/>
        <v>2.7273044631792077E-4</v>
      </c>
      <c r="AQ41" s="16">
        <f t="shared" si="63"/>
        <v>3.3044532828716558E-4</v>
      </c>
      <c r="AR41" s="16">
        <f t="shared" si="63"/>
        <v>4.4626512787404284E-4</v>
      </c>
      <c r="AS41" s="16">
        <f t="shared" si="63"/>
        <v>6.1259032306784427E-4</v>
      </c>
      <c r="AT41" s="16">
        <f t="shared" si="63"/>
        <v>7.4970016792899792E-4</v>
      </c>
      <c r="AU41" s="16">
        <f t="shared" si="63"/>
        <v>7.811667604708275E-4</v>
      </c>
      <c r="AV41" s="16">
        <f t="shared" si="63"/>
        <v>8.521046195116178E-4</v>
      </c>
      <c r="AW41" s="16">
        <f t="shared" si="63"/>
        <v>8.5469422488139858E-4</v>
      </c>
      <c r="AX41" s="16">
        <f t="shared" si="63"/>
        <v>8.8366567225253029E-4</v>
      </c>
      <c r="AY41" s="16">
        <f t="shared" si="63"/>
        <v>7.8114351259180698E-4</v>
      </c>
      <c r="AZ41" s="16">
        <f t="shared" si="63"/>
        <v>7.195780657884409E-4</v>
      </c>
      <c r="BA41" s="16">
        <f t="shared" si="63"/>
        <v>7.7573790952473892E-4</v>
      </c>
      <c r="BB41" s="16">
        <f t="shared" si="63"/>
        <v>7.1802376638297263E-4</v>
      </c>
      <c r="BC41" s="16">
        <f t="shared" si="63"/>
        <v>7.789100074123141E-4</v>
      </c>
      <c r="BD41" s="16">
        <f t="shared" si="63"/>
        <v>7.6901317144577655E-4</v>
      </c>
      <c r="BE41" s="16">
        <f t="shared" si="63"/>
        <v>7.1076075078086278E-4</v>
      </c>
      <c r="BF41" s="16">
        <f t="shared" si="63"/>
        <v>6.8064676860076412E-4</v>
      </c>
      <c r="BG41" s="16">
        <f t="shared" si="63"/>
        <v>7.0670931845580581E-4</v>
      </c>
    </row>
    <row r="42" spans="1:64 1033:1033" x14ac:dyDescent="0.25">
      <c r="A42" s="8" t="str">
        <f t="shared" si="59"/>
        <v>Iron ore</v>
      </c>
      <c r="B42" s="8" t="str">
        <f t="shared" si="59"/>
        <v>USGS</v>
      </c>
      <c r="C42" s="8" t="s">
        <v>89</v>
      </c>
      <c r="N42" s="16">
        <f t="shared" ref="N42:BG42" si="64">N31/SUM(N$27:N$34)</f>
        <v>0.96747598780832</v>
      </c>
      <c r="O42" s="16">
        <f t="shared" si="64"/>
        <v>0.96666691747072997</v>
      </c>
      <c r="P42" s="16">
        <f t="shared" si="64"/>
        <v>0.9655485639805641</v>
      </c>
      <c r="Q42" s="16">
        <f t="shared" si="64"/>
        <v>0.96668458673711066</v>
      </c>
      <c r="R42" s="16">
        <f t="shared" si="64"/>
        <v>0.96622504954124266</v>
      </c>
      <c r="S42" s="16">
        <f t="shared" si="64"/>
        <v>0.96853437942026743</v>
      </c>
      <c r="T42" s="16">
        <f t="shared" si="64"/>
        <v>0.96708384946612935</v>
      </c>
      <c r="U42" s="16">
        <f t="shared" si="64"/>
        <v>0.96438163826501799</v>
      </c>
      <c r="V42" s="16">
        <f t="shared" si="64"/>
        <v>0.962332036668894</v>
      </c>
      <c r="W42" s="16">
        <f t="shared" si="64"/>
        <v>0.96417033518447592</v>
      </c>
      <c r="X42" s="16">
        <f t="shared" si="64"/>
        <v>0.96159954469784459</v>
      </c>
      <c r="Y42" s="16">
        <f t="shared" si="64"/>
        <v>0.96061446507619452</v>
      </c>
      <c r="Z42" s="16">
        <f t="shared" si="64"/>
        <v>0.96100303679414301</v>
      </c>
      <c r="AA42" s="16">
        <f t="shared" si="64"/>
        <v>0.95827489457988924</v>
      </c>
      <c r="AB42" s="16">
        <f t="shared" si="64"/>
        <v>0.95851170036481681</v>
      </c>
      <c r="AC42" s="16">
        <f t="shared" si="64"/>
        <v>0.95935273549498401</v>
      </c>
      <c r="AD42" s="16">
        <f t="shared" si="64"/>
        <v>0.96012602243595535</v>
      </c>
      <c r="AE42" s="16">
        <f t="shared" si="64"/>
        <v>0.95840616503313003</v>
      </c>
      <c r="AF42" s="16">
        <f t="shared" si="64"/>
        <v>0.95892555911458743</v>
      </c>
      <c r="AG42" s="16">
        <f t="shared" si="64"/>
        <v>0.95855060240443635</v>
      </c>
      <c r="AH42" s="16">
        <f t="shared" si="64"/>
        <v>0.9568495912342444</v>
      </c>
      <c r="AI42" s="16">
        <f t="shared" si="64"/>
        <v>0.95759573753703175</v>
      </c>
      <c r="AJ42" s="16">
        <f t="shared" si="64"/>
        <v>0.95634648494849461</v>
      </c>
      <c r="AK42" s="16">
        <f t="shared" si="64"/>
        <v>0.95738087916497094</v>
      </c>
      <c r="AL42" s="16">
        <f t="shared" si="64"/>
        <v>0.95940130232376375</v>
      </c>
      <c r="AM42" s="16">
        <f t="shared" si="64"/>
        <v>0.9587836757491367</v>
      </c>
      <c r="AN42" s="16">
        <f t="shared" si="64"/>
        <v>0.95703827055303015</v>
      </c>
      <c r="AO42" s="16">
        <f t="shared" si="64"/>
        <v>0.95613588713551345</v>
      </c>
      <c r="AP42" s="16">
        <f t="shared" si="64"/>
        <v>0.95455656211272277</v>
      </c>
      <c r="AQ42" s="16">
        <f t="shared" si="64"/>
        <v>0.9521306069291211</v>
      </c>
      <c r="AR42" s="16">
        <f t="shared" si="64"/>
        <v>0.94831339673234105</v>
      </c>
      <c r="AS42" s="16">
        <f t="shared" si="64"/>
        <v>0.94407423143843761</v>
      </c>
      <c r="AT42" s="16">
        <f t="shared" si="64"/>
        <v>0.9426447694062432</v>
      </c>
      <c r="AU42" s="16">
        <f t="shared" si="64"/>
        <v>0.94474815376091115</v>
      </c>
      <c r="AV42" s="16">
        <f t="shared" si="64"/>
        <v>0.9467829105684642</v>
      </c>
      <c r="AW42" s="16">
        <f t="shared" si="64"/>
        <v>0.94806418222138333</v>
      </c>
      <c r="AX42" s="16">
        <f t="shared" si="64"/>
        <v>0.94816681621256893</v>
      </c>
      <c r="AY42" s="16">
        <f t="shared" si="64"/>
        <v>0.95095731967698249</v>
      </c>
      <c r="AZ42" s="16">
        <f t="shared" si="64"/>
        <v>0.95028248382748293</v>
      </c>
      <c r="BA42" s="16">
        <f t="shared" si="64"/>
        <v>0.95432505416352764</v>
      </c>
      <c r="BB42" s="16">
        <f t="shared" si="64"/>
        <v>0.95227265470649558</v>
      </c>
      <c r="BC42" s="16">
        <f t="shared" si="64"/>
        <v>0.95252247894397446</v>
      </c>
      <c r="BD42" s="16">
        <f t="shared" si="64"/>
        <v>0.95320794304955536</v>
      </c>
      <c r="BE42" s="16">
        <f t="shared" si="64"/>
        <v>0.95481715315742399</v>
      </c>
      <c r="BF42" s="16">
        <f t="shared" si="64"/>
        <v>0.95536564508420507</v>
      </c>
      <c r="BG42" s="16">
        <f t="shared" si="64"/>
        <v>0.95343032312380904</v>
      </c>
    </row>
    <row r="43" spans="1:64 1033:1033" x14ac:dyDescent="0.25">
      <c r="A43" s="8" t="str">
        <f t="shared" si="59"/>
        <v>Titanium mineral concentrates</v>
      </c>
      <c r="B43" s="8" t="str">
        <f t="shared" si="59"/>
        <v>USGS</v>
      </c>
      <c r="C43" s="8" t="s">
        <v>89</v>
      </c>
      <c r="N43" s="16">
        <f t="shared" ref="N43:BG43" si="65">N32/SUM(N$27:N$34)</f>
        <v>5.1377192483348039E-3</v>
      </c>
      <c r="O43" s="16">
        <f t="shared" si="65"/>
        <v>4.7262072236183015E-3</v>
      </c>
      <c r="P43" s="16">
        <f t="shared" si="65"/>
        <v>4.6045314609905368E-3</v>
      </c>
      <c r="Q43" s="16">
        <f t="shared" si="65"/>
        <v>4.5545716105883103E-3</v>
      </c>
      <c r="R43" s="16">
        <f t="shared" si="65"/>
        <v>4.8256415641106335E-3</v>
      </c>
      <c r="S43" s="16">
        <f t="shared" si="65"/>
        <v>4.3954882309275647E-3</v>
      </c>
      <c r="T43" s="16">
        <f t="shared" si="65"/>
        <v>4.7917585769258553E-3</v>
      </c>
      <c r="U43" s="16">
        <f t="shared" si="65"/>
        <v>4.9704503867924509E-3</v>
      </c>
      <c r="V43" s="16">
        <f t="shared" si="65"/>
        <v>5.4990402095365376E-3</v>
      </c>
      <c r="W43" s="16">
        <f t="shared" si="65"/>
        <v>5.003378354075343E-3</v>
      </c>
      <c r="X43" s="16">
        <f t="shared" si="65"/>
        <v>5.8522687222561124E-3</v>
      </c>
      <c r="Y43" s="16">
        <f t="shared" si="65"/>
        <v>5.8571273434064527E-3</v>
      </c>
      <c r="Z43" s="16">
        <f t="shared" si="65"/>
        <v>5.4248191859899257E-3</v>
      </c>
      <c r="AA43" s="16">
        <f t="shared" si="65"/>
        <v>5.3178991402510339E-3</v>
      </c>
      <c r="AB43" s="16">
        <f t="shared" si="65"/>
        <v>6.1959687070969934E-3</v>
      </c>
      <c r="AC43" s="16">
        <f t="shared" si="65"/>
        <v>5.8015295602122704E-3</v>
      </c>
      <c r="AD43" s="16">
        <f t="shared" si="65"/>
        <v>5.7270675022495585E-3</v>
      </c>
      <c r="AE43" s="16">
        <f t="shared" si="65"/>
        <v>6.5621595879713744E-3</v>
      </c>
      <c r="AF43" s="16">
        <f t="shared" si="65"/>
        <v>6.2275620591929776E-3</v>
      </c>
      <c r="AG43" s="16">
        <f t="shared" si="65"/>
        <v>6.3039814392363835E-3</v>
      </c>
      <c r="AH43" s="16">
        <f t="shared" si="65"/>
        <v>6.0899286611140807E-3</v>
      </c>
      <c r="AI43" s="16">
        <f t="shared" si="65"/>
        <v>5.3388967375234088E-3</v>
      </c>
      <c r="AJ43" s="16">
        <f t="shared" si="65"/>
        <v>6.2213937999337551E-3</v>
      </c>
      <c r="AK43" s="16">
        <f t="shared" si="65"/>
        <v>6.0677654880969831E-3</v>
      </c>
      <c r="AL43" s="16">
        <f t="shared" si="65"/>
        <v>5.8912320295440891E-3</v>
      </c>
      <c r="AM43" s="16">
        <f t="shared" si="65"/>
        <v>5.865500133994719E-3</v>
      </c>
      <c r="AN43" s="16">
        <f t="shared" si="65"/>
        <v>5.8266741766022723E-3</v>
      </c>
      <c r="AO43" s="16">
        <f t="shared" si="65"/>
        <v>5.929881223100059E-3</v>
      </c>
      <c r="AP43" s="16">
        <f t="shared" si="65"/>
        <v>6.4091654884711382E-3</v>
      </c>
      <c r="AQ43" s="16">
        <f t="shared" si="65"/>
        <v>6.1141720346919058E-3</v>
      </c>
      <c r="AR43" s="16">
        <f t="shared" si="65"/>
        <v>7.1930892321802956E-3</v>
      </c>
      <c r="AS43" s="16">
        <f t="shared" si="65"/>
        <v>7.6271525421440483E-3</v>
      </c>
      <c r="AT43" s="16">
        <f t="shared" si="65"/>
        <v>7.4202078080552545E-3</v>
      </c>
      <c r="AU43" s="16">
        <f t="shared" si="65"/>
        <v>7.1818355022010005E-3</v>
      </c>
      <c r="AV43" s="16">
        <f t="shared" si="65"/>
        <v>6.3750049311609921E-3</v>
      </c>
      <c r="AW43" s="16">
        <f t="shared" si="65"/>
        <v>5.9325834432944142E-3</v>
      </c>
      <c r="AX43" s="16">
        <f t="shared" si="65"/>
        <v>6.1469590193916884E-3</v>
      </c>
      <c r="AY43" s="16">
        <f t="shared" si="65"/>
        <v>5.6491393157001692E-3</v>
      </c>
      <c r="AZ43" s="16">
        <f t="shared" si="65"/>
        <v>5.4215538239174898E-3</v>
      </c>
      <c r="BA43" s="16">
        <f t="shared" si="65"/>
        <v>4.4088701332700986E-3</v>
      </c>
      <c r="BB43" s="16">
        <f t="shared" si="65"/>
        <v>5.4997565084653217E-3</v>
      </c>
      <c r="BC43" s="16">
        <f t="shared" si="65"/>
        <v>4.8329958291245994E-3</v>
      </c>
      <c r="BD43" s="16">
        <f t="shared" si="65"/>
        <v>4.7430153687973041E-3</v>
      </c>
      <c r="BE43" s="16">
        <f t="shared" si="65"/>
        <v>4.4957758332524449E-3</v>
      </c>
      <c r="BF43" s="16">
        <f t="shared" si="65"/>
        <v>4.1002817385588199E-3</v>
      </c>
      <c r="BG43" s="16">
        <f t="shared" si="65"/>
        <v>4.2653461823959878E-3</v>
      </c>
    </row>
    <row r="44" spans="1:64 1033:1033" x14ac:dyDescent="0.25">
      <c r="A44" s="8" t="str">
        <f t="shared" si="59"/>
        <v>Fluorspar</v>
      </c>
      <c r="B44" s="8" t="str">
        <f t="shared" si="59"/>
        <v>USGS</v>
      </c>
      <c r="C44" s="8" t="s">
        <v>89</v>
      </c>
      <c r="N44" s="16">
        <f t="shared" ref="N44:BG44" si="66">N33/SUM(N$27:N$34)</f>
        <v>5.3549859827171217E-3</v>
      </c>
      <c r="O44" s="16">
        <f t="shared" si="66"/>
        <v>5.9991323691794976E-3</v>
      </c>
      <c r="P44" s="16">
        <f t="shared" si="66"/>
        <v>5.7779854621293992E-3</v>
      </c>
      <c r="Q44" s="16">
        <f t="shared" si="66"/>
        <v>5.3214127491057299E-3</v>
      </c>
      <c r="R44" s="16">
        <f t="shared" si="66"/>
        <v>5.3301404549040178E-3</v>
      </c>
      <c r="S44" s="16">
        <f t="shared" si="66"/>
        <v>4.9299272465986579E-3</v>
      </c>
      <c r="T44" s="16">
        <f t="shared" si="66"/>
        <v>4.71535240371747E-3</v>
      </c>
      <c r="U44" s="16">
        <f t="shared" si="66"/>
        <v>5.0047293549772259E-3</v>
      </c>
      <c r="V44" s="16">
        <f t="shared" si="66"/>
        <v>5.3950667601965607E-3</v>
      </c>
      <c r="W44" s="16">
        <f t="shared" si="66"/>
        <v>4.9496940369715301E-3</v>
      </c>
      <c r="X44" s="16">
        <f t="shared" si="66"/>
        <v>5.4497892748147075E-3</v>
      </c>
      <c r="Y44" s="16">
        <f t="shared" si="66"/>
        <v>5.811546585870216E-3</v>
      </c>
      <c r="Z44" s="16">
        <f t="shared" si="66"/>
        <v>5.5598259983109417E-3</v>
      </c>
      <c r="AA44" s="16">
        <f t="shared" si="66"/>
        <v>5.5679983572430375E-3</v>
      </c>
      <c r="AB44" s="16">
        <f t="shared" si="66"/>
        <v>5.6252873788117438E-3</v>
      </c>
      <c r="AC44" s="16">
        <f t="shared" si="66"/>
        <v>5.6539368316745799E-3</v>
      </c>
      <c r="AD44" s="16">
        <f t="shared" si="66"/>
        <v>5.4463288991981095E-3</v>
      </c>
      <c r="AE44" s="16">
        <f t="shared" si="66"/>
        <v>5.0732662360787094E-3</v>
      </c>
      <c r="AF44" s="16">
        <f t="shared" si="66"/>
        <v>5.2359120497673444E-3</v>
      </c>
      <c r="AG44" s="16">
        <f t="shared" si="66"/>
        <v>5.3348762255942608E-3</v>
      </c>
      <c r="AH44" s="16">
        <f t="shared" si="66"/>
        <v>4.9888695591846551E-3</v>
      </c>
      <c r="AI44" s="16">
        <f t="shared" si="66"/>
        <v>4.3071774805535949E-3</v>
      </c>
      <c r="AJ44" s="16">
        <f t="shared" si="66"/>
        <v>4.236717761277202E-3</v>
      </c>
      <c r="AK44" s="16">
        <f t="shared" si="66"/>
        <v>4.1992151887823492E-3</v>
      </c>
      <c r="AL44" s="16">
        <f t="shared" si="66"/>
        <v>3.6637015109105033E-3</v>
      </c>
      <c r="AM44" s="16">
        <f t="shared" si="66"/>
        <v>3.7975353431632473E-3</v>
      </c>
      <c r="AN44" s="16">
        <f t="shared" si="66"/>
        <v>3.9219803636388884E-3</v>
      </c>
      <c r="AO44" s="16">
        <f t="shared" si="66"/>
        <v>3.8429307771408136E-3</v>
      </c>
      <c r="AP44" s="16">
        <f t="shared" si="66"/>
        <v>4.0273195906279638E-3</v>
      </c>
      <c r="AQ44" s="16">
        <f t="shared" si="66"/>
        <v>4.0138839311717849E-3</v>
      </c>
      <c r="AR44" s="16">
        <f t="shared" si="66"/>
        <v>4.354999603156778E-3</v>
      </c>
      <c r="AS44" s="16">
        <f t="shared" si="66"/>
        <v>4.6246539192128372E-3</v>
      </c>
      <c r="AT44" s="16">
        <f t="shared" si="66"/>
        <v>4.2716590874315504E-3</v>
      </c>
      <c r="AU44" s="16">
        <f t="shared" si="66"/>
        <v>4.2426190238337219E-3</v>
      </c>
      <c r="AV44" s="16">
        <f t="shared" si="66"/>
        <v>4.1185056609728196E-3</v>
      </c>
      <c r="AW44" s="16">
        <f t="shared" si="66"/>
        <v>3.8497151641716776E-3</v>
      </c>
      <c r="AX44" s="16">
        <f t="shared" si="66"/>
        <v>3.6507647481381906E-3</v>
      </c>
      <c r="AY44" s="16">
        <f t="shared" si="66"/>
        <v>3.2377832550906783E-3</v>
      </c>
      <c r="AZ44" s="16">
        <f t="shared" si="66"/>
        <v>3.8011299353099318E-3</v>
      </c>
      <c r="BA44" s="16">
        <f t="shared" si="66"/>
        <v>3.5103535618061926E-3</v>
      </c>
      <c r="BB44" s="16">
        <f t="shared" si="66"/>
        <v>3.5646569962275235E-3</v>
      </c>
      <c r="BC44" s="16">
        <f t="shared" si="66"/>
        <v>4.2605438959661514E-3</v>
      </c>
      <c r="BD44" s="16">
        <f t="shared" si="66"/>
        <v>3.1635452022949011E-3</v>
      </c>
      <c r="BE44" s="16">
        <f t="shared" si="66"/>
        <v>2.7103105737607599E-3</v>
      </c>
      <c r="BF44" s="16">
        <f t="shared" si="66"/>
        <v>2.7553893283115269E-3</v>
      </c>
      <c r="BG44" s="16">
        <f t="shared" si="66"/>
        <v>2.7892018663314942E-3</v>
      </c>
    </row>
    <row r="45" spans="1:64 1033:1033" x14ac:dyDescent="0.25">
      <c r="A45" s="8" t="str">
        <f t="shared" si="59"/>
        <v>Silicon</v>
      </c>
      <c r="B45" s="8" t="str">
        <f t="shared" si="59"/>
        <v>USGS</v>
      </c>
      <c r="C45" s="8" t="s">
        <v>89</v>
      </c>
      <c r="N45" s="16">
        <f t="shared" ref="N45:BG45" si="67">N34/SUM(N$27:N$34)</f>
        <v>2.0959849669823579E-3</v>
      </c>
      <c r="O45" s="16">
        <f t="shared" si="67"/>
        <v>1.9787054242881956E-3</v>
      </c>
      <c r="P45" s="16">
        <f t="shared" si="67"/>
        <v>2.1300741107629353E-3</v>
      </c>
      <c r="Q45" s="16">
        <f t="shared" si="67"/>
        <v>2.0681473129712225E-3</v>
      </c>
      <c r="R45" s="16">
        <f t="shared" si="67"/>
        <v>1.9741260944088953E-3</v>
      </c>
      <c r="S45" s="16">
        <f t="shared" si="67"/>
        <v>2.2904529243046863E-3</v>
      </c>
      <c r="T45" s="16">
        <f t="shared" si="67"/>
        <v>2.5323188834779006E-3</v>
      </c>
      <c r="U45" s="16">
        <f t="shared" si="67"/>
        <v>2.5823489365864225E-3</v>
      </c>
      <c r="V45" s="16">
        <f t="shared" si="67"/>
        <v>2.9459143979660022E-3</v>
      </c>
      <c r="W45" s="16">
        <f t="shared" si="67"/>
        <v>3.049269211496561E-3</v>
      </c>
      <c r="X45" s="16">
        <f t="shared" si="67"/>
        <v>2.9914012985509868E-3</v>
      </c>
      <c r="Y45" s="16">
        <f t="shared" si="67"/>
        <v>2.962749239855404E-3</v>
      </c>
      <c r="Z45" s="16">
        <f t="shared" si="67"/>
        <v>2.9578765244877197E-3</v>
      </c>
      <c r="AA45" s="16">
        <f t="shared" si="67"/>
        <v>3.3434316376825808E-3</v>
      </c>
      <c r="AB45" s="16">
        <f t="shared" si="67"/>
        <v>3.1795102575892463E-3</v>
      </c>
      <c r="AC45" s="16">
        <f t="shared" si="67"/>
        <v>3.2129801673974022E-3</v>
      </c>
      <c r="AD45" s="16">
        <f t="shared" si="67"/>
        <v>3.0768950894438803E-3</v>
      </c>
      <c r="AE45" s="16">
        <f t="shared" si="67"/>
        <v>3.0439597416472256E-3</v>
      </c>
      <c r="AF45" s="16">
        <f t="shared" si="67"/>
        <v>2.9650335281826436E-3</v>
      </c>
      <c r="AG45" s="16">
        <f t="shared" si="67"/>
        <v>3.2431441803073024E-3</v>
      </c>
      <c r="AH45" s="16">
        <f t="shared" si="67"/>
        <v>4.0242248592641848E-3</v>
      </c>
      <c r="AI45" s="16">
        <f t="shared" si="67"/>
        <v>3.9565932670201625E-3</v>
      </c>
      <c r="AJ45" s="16">
        <f t="shared" si="67"/>
        <v>3.5683035513669635E-3</v>
      </c>
      <c r="AK45" s="16">
        <f t="shared" si="67"/>
        <v>3.2147101923692624E-3</v>
      </c>
      <c r="AL45" s="16">
        <f t="shared" si="67"/>
        <v>3.0970490105563455E-3</v>
      </c>
      <c r="AM45" s="16">
        <f t="shared" si="67"/>
        <v>2.9139503870807097E-3</v>
      </c>
      <c r="AN45" s="16">
        <f t="shared" si="67"/>
        <v>3.0024730056565654E-3</v>
      </c>
      <c r="AO45" s="16">
        <f t="shared" si="67"/>
        <v>3.1258288617891784E-3</v>
      </c>
      <c r="AP45" s="16">
        <f t="shared" si="67"/>
        <v>2.9091247607244885E-3</v>
      </c>
      <c r="AQ45" s="16">
        <f t="shared" si="67"/>
        <v>3.173768689763737E-3</v>
      </c>
      <c r="AR45" s="16">
        <f t="shared" si="67"/>
        <v>3.4252805867525217E-3</v>
      </c>
      <c r="AS45" s="16">
        <f t="shared" si="67"/>
        <v>3.526424557133972E-3</v>
      </c>
      <c r="AT45" s="16">
        <f t="shared" si="67"/>
        <v>3.5709150124146891E-3</v>
      </c>
      <c r="AU45" s="16">
        <f t="shared" si="67"/>
        <v>3.8402262916762964E-3</v>
      </c>
      <c r="AV45" s="16">
        <f t="shared" si="67"/>
        <v>3.8660302181545625E-3</v>
      </c>
      <c r="AW45" s="16">
        <f t="shared" si="67"/>
        <v>3.8138036421178374E-3</v>
      </c>
      <c r="AX45" s="16">
        <f t="shared" si="67"/>
        <v>3.6443146337421868E-3</v>
      </c>
      <c r="AY45" s="16">
        <f t="shared" si="67"/>
        <v>3.5830713294972018E-3</v>
      </c>
      <c r="AZ45" s="16">
        <f t="shared" si="67"/>
        <v>3.5759184796051529E-3</v>
      </c>
      <c r="BA45" s="16">
        <f t="shared" si="67"/>
        <v>3.493611016996306E-3</v>
      </c>
      <c r="BB45" s="16">
        <f t="shared" si="67"/>
        <v>3.5290104262652483E-3</v>
      </c>
      <c r="BC45" s="16">
        <f t="shared" si="67"/>
        <v>3.4581727437522618E-3</v>
      </c>
      <c r="BD45" s="16">
        <f t="shared" si="67"/>
        <v>3.5779834384034033E-3</v>
      </c>
      <c r="BE45" s="16">
        <f t="shared" si="67"/>
        <v>3.373972720574216E-3</v>
      </c>
      <c r="BF45" s="16">
        <f t="shared" si="67"/>
        <v>3.3253284899712027E-3</v>
      </c>
      <c r="BG45" s="16">
        <f t="shared" si="67"/>
        <v>3.1906462129099402E-3</v>
      </c>
    </row>
    <row r="47" spans="1:64 1033:1033" s="31" customFormat="1" x14ac:dyDescent="0.25">
      <c r="A47" s="19" t="s">
        <v>87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</row>
    <row r="48" spans="1:64 1033:1033" s="22" customFormat="1" ht="12.75" x14ac:dyDescent="0.2">
      <c r="A48" s="22" t="s">
        <v>0</v>
      </c>
      <c r="B48" s="22" t="s">
        <v>1</v>
      </c>
      <c r="C48" s="22" t="s">
        <v>2</v>
      </c>
      <c r="D48" s="23">
        <v>1960</v>
      </c>
      <c r="E48" s="23">
        <v>1961</v>
      </c>
      <c r="F48" s="23">
        <v>1962</v>
      </c>
      <c r="G48" s="23">
        <v>1963</v>
      </c>
      <c r="H48" s="23">
        <v>1964</v>
      </c>
      <c r="I48" s="23">
        <v>1965</v>
      </c>
      <c r="J48" s="23">
        <v>1966</v>
      </c>
      <c r="K48" s="23">
        <v>1967</v>
      </c>
      <c r="L48" s="23">
        <v>1968</v>
      </c>
      <c r="M48" s="23">
        <v>1969</v>
      </c>
      <c r="N48" s="23">
        <f>1970</f>
        <v>1970</v>
      </c>
      <c r="O48" s="23">
        <f t="shared" ref="O48:BG48" si="68">N48+1</f>
        <v>1971</v>
      </c>
      <c r="P48" s="23">
        <f t="shared" si="68"/>
        <v>1972</v>
      </c>
      <c r="Q48" s="23">
        <f t="shared" si="68"/>
        <v>1973</v>
      </c>
      <c r="R48" s="23">
        <f t="shared" si="68"/>
        <v>1974</v>
      </c>
      <c r="S48" s="23">
        <f t="shared" si="68"/>
        <v>1975</v>
      </c>
      <c r="T48" s="23">
        <f t="shared" si="68"/>
        <v>1976</v>
      </c>
      <c r="U48" s="23">
        <f t="shared" si="68"/>
        <v>1977</v>
      </c>
      <c r="V48" s="23">
        <f t="shared" si="68"/>
        <v>1978</v>
      </c>
      <c r="W48" s="23">
        <f t="shared" si="68"/>
        <v>1979</v>
      </c>
      <c r="X48" s="23">
        <f t="shared" si="68"/>
        <v>1980</v>
      </c>
      <c r="Y48" s="23">
        <f t="shared" si="68"/>
        <v>1981</v>
      </c>
      <c r="Z48" s="23">
        <f t="shared" si="68"/>
        <v>1982</v>
      </c>
      <c r="AA48" s="23">
        <f t="shared" si="68"/>
        <v>1983</v>
      </c>
      <c r="AB48" s="23">
        <f t="shared" si="68"/>
        <v>1984</v>
      </c>
      <c r="AC48" s="23">
        <f t="shared" si="68"/>
        <v>1985</v>
      </c>
      <c r="AD48" s="23">
        <f t="shared" si="68"/>
        <v>1986</v>
      </c>
      <c r="AE48" s="23">
        <f t="shared" si="68"/>
        <v>1987</v>
      </c>
      <c r="AF48" s="23">
        <f t="shared" si="68"/>
        <v>1988</v>
      </c>
      <c r="AG48" s="23">
        <f t="shared" si="68"/>
        <v>1989</v>
      </c>
      <c r="AH48" s="23">
        <f t="shared" si="68"/>
        <v>1990</v>
      </c>
      <c r="AI48" s="23">
        <f t="shared" si="68"/>
        <v>1991</v>
      </c>
      <c r="AJ48" s="23">
        <f t="shared" si="68"/>
        <v>1992</v>
      </c>
      <c r="AK48" s="23">
        <f t="shared" si="68"/>
        <v>1993</v>
      </c>
      <c r="AL48" s="23">
        <f t="shared" si="68"/>
        <v>1994</v>
      </c>
      <c r="AM48" s="23">
        <f t="shared" si="68"/>
        <v>1995</v>
      </c>
      <c r="AN48" s="23">
        <f t="shared" si="68"/>
        <v>1996</v>
      </c>
      <c r="AO48" s="23">
        <f t="shared" si="68"/>
        <v>1997</v>
      </c>
      <c r="AP48" s="23">
        <f t="shared" si="68"/>
        <v>1998</v>
      </c>
      <c r="AQ48" s="23">
        <f t="shared" si="68"/>
        <v>1999</v>
      </c>
      <c r="AR48" s="23">
        <f t="shared" si="68"/>
        <v>2000</v>
      </c>
      <c r="AS48" s="23">
        <f t="shared" si="68"/>
        <v>2001</v>
      </c>
      <c r="AT48" s="23">
        <f t="shared" si="68"/>
        <v>2002</v>
      </c>
      <c r="AU48" s="23">
        <f t="shared" si="68"/>
        <v>2003</v>
      </c>
      <c r="AV48" s="23">
        <f t="shared" si="68"/>
        <v>2004</v>
      </c>
      <c r="AW48" s="23">
        <f t="shared" si="68"/>
        <v>2005</v>
      </c>
      <c r="AX48" s="23">
        <f t="shared" si="68"/>
        <v>2006</v>
      </c>
      <c r="AY48" s="23">
        <f t="shared" si="68"/>
        <v>2007</v>
      </c>
      <c r="AZ48" s="23">
        <f t="shared" si="68"/>
        <v>2008</v>
      </c>
      <c r="BA48" s="23">
        <f t="shared" si="68"/>
        <v>2009</v>
      </c>
      <c r="BB48" s="23">
        <f t="shared" si="68"/>
        <v>2010</v>
      </c>
      <c r="BC48" s="23">
        <f t="shared" si="68"/>
        <v>2011</v>
      </c>
      <c r="BD48" s="23">
        <f t="shared" si="68"/>
        <v>2012</v>
      </c>
      <c r="BE48" s="23">
        <f t="shared" si="68"/>
        <v>2013</v>
      </c>
      <c r="BF48" s="23">
        <f t="shared" si="68"/>
        <v>2014</v>
      </c>
      <c r="BG48" s="23">
        <f t="shared" si="68"/>
        <v>2015</v>
      </c>
      <c r="BH48" s="23">
        <f t="shared" ref="BH48" si="69">BG48+1</f>
        <v>2016</v>
      </c>
      <c r="BI48" s="23">
        <f t="shared" ref="BI48" si="70">BH48+1</f>
        <v>2017</v>
      </c>
      <c r="BJ48" s="23">
        <f t="shared" ref="BJ48" si="71">BI48+1</f>
        <v>2018</v>
      </c>
      <c r="BK48" s="23">
        <f t="shared" ref="BK48" si="72">BJ48+1</f>
        <v>2019</v>
      </c>
      <c r="BL48" s="23">
        <f t="shared" ref="BL48" si="73">BK48+1</f>
        <v>2020</v>
      </c>
      <c r="AMS48" s="24"/>
    </row>
    <row r="49" spans="1:982 1033:1033" s="25" customFormat="1" x14ac:dyDescent="0.25">
      <c r="A49" s="25" t="str">
        <f t="shared" ref="A49:B56" si="74">A27</f>
        <v>Aluminium</v>
      </c>
      <c r="B49" s="25" t="str">
        <f t="shared" si="74"/>
        <v>USGS</v>
      </c>
      <c r="C49" s="8" t="s">
        <v>124</v>
      </c>
      <c r="N49" s="26">
        <f>N38*N16</f>
        <v>5.7965486693588322E-5</v>
      </c>
      <c r="O49" s="26">
        <f t="shared" ref="O49:BG54" si="75">O38*O16</f>
        <v>6.1012184452096532E-5</v>
      </c>
      <c r="P49" s="26">
        <f t="shared" si="75"/>
        <v>6.5943012890086095E-5</v>
      </c>
      <c r="Q49" s="26">
        <f t="shared" si="75"/>
        <v>6.6076144768917661E-5</v>
      </c>
      <c r="R49" s="26">
        <f t="shared" si="75"/>
        <v>6.8041546053959937E-5</v>
      </c>
      <c r="S49" s="26">
        <f t="shared" si="75"/>
        <v>6.202764657390834E-5</v>
      </c>
      <c r="T49" s="26">
        <f t="shared" si="75"/>
        <v>6.4639622534293662E-5</v>
      </c>
      <c r="U49" s="26">
        <f t="shared" si="75"/>
        <v>7.4111129215484689E-5</v>
      </c>
      <c r="V49" s="26">
        <f t="shared" si="75"/>
        <v>7.6559116530669402E-5</v>
      </c>
      <c r="W49" s="26">
        <f t="shared" si="75"/>
        <v>7.3676356793272543E-5</v>
      </c>
      <c r="X49" s="26">
        <f t="shared" si="75"/>
        <v>7.873368217786199E-5</v>
      </c>
      <c r="Y49" s="26">
        <f t="shared" si="75"/>
        <v>8.0871659058668485E-5</v>
      </c>
      <c r="Z49" s="26">
        <f t="shared" si="75"/>
        <v>7.7297536727069136E-5</v>
      </c>
      <c r="AA49" s="26">
        <f t="shared" si="75"/>
        <v>8.5994641295198033E-5</v>
      </c>
      <c r="AB49" s="26">
        <f t="shared" si="75"/>
        <v>8.5939949416670517E-5</v>
      </c>
      <c r="AC49" s="26">
        <f t="shared" si="75"/>
        <v>8.2175089935061478E-5</v>
      </c>
      <c r="AD49" s="26">
        <f t="shared" si="75"/>
        <v>8.1279440355455488E-5</v>
      </c>
      <c r="AE49" s="26">
        <f t="shared" si="75"/>
        <v>8.5528651436500851E-5</v>
      </c>
      <c r="AF49" s="26">
        <f t="shared" si="75"/>
        <v>8.6223968319558831E-5</v>
      </c>
      <c r="AG49" s="26">
        <f t="shared" si="75"/>
        <v>8.5684253047763937E-5</v>
      </c>
      <c r="AH49" s="26">
        <f t="shared" si="75"/>
        <v>8.8386788615945337E-5</v>
      </c>
      <c r="AI49" s="26">
        <f t="shared" si="75"/>
        <v>9.2744549517315662E-5</v>
      </c>
      <c r="AJ49" s="26">
        <f t="shared" si="75"/>
        <v>9.4246403597343594E-5</v>
      </c>
      <c r="AK49" s="26">
        <f t="shared" si="75"/>
        <v>9.3487790781838619E-5</v>
      </c>
      <c r="AL49" s="26">
        <f t="shared" si="75"/>
        <v>8.816331315855035E-5</v>
      </c>
      <c r="AM49" s="26">
        <f t="shared" si="75"/>
        <v>8.7033118174129965E-5</v>
      </c>
      <c r="AN49" s="26">
        <f t="shared" si="75"/>
        <v>9.1725550322808069E-5</v>
      </c>
      <c r="AO49" s="26">
        <f t="shared" si="75"/>
        <v>9.3765672239375976E-5</v>
      </c>
      <c r="AP49" s="26">
        <f t="shared" si="75"/>
        <v>9.656476002629848E-5</v>
      </c>
      <c r="AQ49" s="26">
        <f t="shared" si="75"/>
        <v>1.0353953619664522E-4</v>
      </c>
      <c r="AR49" s="26">
        <f t="shared" si="75"/>
        <v>1.1177179880371587E-4</v>
      </c>
      <c r="AS49" s="26">
        <f t="shared" si="75"/>
        <v>1.1507227104864884E-4</v>
      </c>
      <c r="AT49" s="26">
        <f t="shared" si="75"/>
        <v>1.1775380230454568E-4</v>
      </c>
      <c r="AU49" s="26">
        <f t="shared" si="75"/>
        <v>1.1511931206938511E-4</v>
      </c>
      <c r="AV49" s="26">
        <f t="shared" si="75"/>
        <v>1.1087616868515524E-4</v>
      </c>
      <c r="AW49" s="26">
        <f t="shared" si="75"/>
        <v>1.0768429003064545E-4</v>
      </c>
      <c r="AX49" s="26">
        <f t="shared" si="75"/>
        <v>1.0276967267152968E-4</v>
      </c>
      <c r="AY49" s="26">
        <f t="shared" si="75"/>
        <v>1.0082977818694101E-4</v>
      </c>
      <c r="AZ49" s="26">
        <f t="shared" si="75"/>
        <v>1.0249318419501159E-4</v>
      </c>
      <c r="BA49" s="26">
        <f t="shared" si="75"/>
        <v>9.757555115201823E-5</v>
      </c>
      <c r="BB49" s="26">
        <f t="shared" si="75"/>
        <v>1.0004464478269418E-4</v>
      </c>
      <c r="BC49" s="26">
        <f t="shared" si="75"/>
        <v>1.0321026821109194E-4</v>
      </c>
      <c r="BD49" s="26">
        <f t="shared" si="75"/>
        <v>1.0648299746414453E-4</v>
      </c>
      <c r="BE49" s="26">
        <f t="shared" si="75"/>
        <v>1.0444329514335895E-4</v>
      </c>
      <c r="BF49" s="26">
        <f t="shared" si="75"/>
        <v>1.0406515052462285E-4</v>
      </c>
      <c r="BG49" s="26">
        <f t="shared" si="75"/>
        <v>1.1301076527377606E-4</v>
      </c>
      <c r="BH49" s="26"/>
      <c r="AKT49" s="27"/>
    </row>
    <row r="50" spans="1:982 1033:1033" s="28" customFormat="1" x14ac:dyDescent="0.25">
      <c r="A50" s="25" t="str">
        <f t="shared" si="74"/>
        <v>Feldspar</v>
      </c>
      <c r="B50" s="25" t="str">
        <f t="shared" si="74"/>
        <v>USGS</v>
      </c>
      <c r="C50" s="8" t="s">
        <v>124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6">
        <f t="shared" ref="N50:AC56" si="76">N39*N17</f>
        <v>3.1364370167508563E-5</v>
      </c>
      <c r="O50" s="26">
        <f t="shared" si="76"/>
        <v>3.1174062846986319E-5</v>
      </c>
      <c r="P50" s="26">
        <f t="shared" si="76"/>
        <v>3.3652619963095383E-5</v>
      </c>
      <c r="Q50" s="26">
        <f t="shared" si="76"/>
        <v>3.1218567501249313E-5</v>
      </c>
      <c r="R50" s="26">
        <f t="shared" si="76"/>
        <v>3.2021421988031402E-5</v>
      </c>
      <c r="S50" s="26">
        <f t="shared" si="76"/>
        <v>2.7824640262827074E-5</v>
      </c>
      <c r="T50" s="26">
        <f t="shared" si="76"/>
        <v>2.9645595204853359E-5</v>
      </c>
      <c r="U50" s="26">
        <f t="shared" si="76"/>
        <v>3.2585587156447615E-5</v>
      </c>
      <c r="V50" s="26">
        <f t="shared" si="76"/>
        <v>3.3954262772791672E-5</v>
      </c>
      <c r="W50" s="26">
        <f t="shared" si="76"/>
        <v>3.2389895881414353E-5</v>
      </c>
      <c r="X50" s="26">
        <f t="shared" si="76"/>
        <v>3.3764762293462779E-5</v>
      </c>
      <c r="Y50" s="26">
        <f t="shared" si="76"/>
        <v>3.570226785919603E-5</v>
      </c>
      <c r="Z50" s="26">
        <f t="shared" si="76"/>
        <v>4.1906114544443444E-5</v>
      </c>
      <c r="AA50" s="26">
        <f t="shared" si="76"/>
        <v>4.5837921227960826E-5</v>
      </c>
      <c r="AB50" s="26">
        <f t="shared" si="76"/>
        <v>4.2816240146429839E-5</v>
      </c>
      <c r="AC50" s="26">
        <f t="shared" si="76"/>
        <v>4.4381133471283336E-5</v>
      </c>
      <c r="AD50" s="26">
        <f t="shared" si="75"/>
        <v>4.4877750129392417E-5</v>
      </c>
      <c r="AE50" s="26">
        <f t="shared" si="75"/>
        <v>4.6857128110008708E-5</v>
      </c>
      <c r="AF50" s="26">
        <f t="shared" si="75"/>
        <v>4.6555984642514635E-5</v>
      </c>
      <c r="AG50" s="26">
        <f t="shared" si="75"/>
        <v>4.8211545113526837E-5</v>
      </c>
      <c r="AH50" s="26">
        <f t="shared" si="75"/>
        <v>5.6614899999473836E-5</v>
      </c>
      <c r="AI50" s="26">
        <f t="shared" si="75"/>
        <v>5.509080331464352E-5</v>
      </c>
      <c r="AJ50" s="26">
        <f t="shared" si="75"/>
        <v>5.9749032059099333E-5</v>
      </c>
      <c r="AK50" s="26">
        <f t="shared" si="75"/>
        <v>6.0124121969721252E-5</v>
      </c>
      <c r="AL50" s="26">
        <f t="shared" si="75"/>
        <v>6.1504266991026373E-5</v>
      </c>
      <c r="AM50" s="26">
        <f t="shared" si="75"/>
        <v>7.2122152048239232E-5</v>
      </c>
      <c r="AN50" s="26">
        <f t="shared" si="75"/>
        <v>7.5449331813706681E-5</v>
      </c>
      <c r="AO50" s="26">
        <f t="shared" si="75"/>
        <v>7.7139020778947364E-5</v>
      </c>
      <c r="AP50" s="26">
        <f t="shared" si="75"/>
        <v>8.2274593740727162E-5</v>
      </c>
      <c r="AQ50" s="26">
        <f t="shared" si="75"/>
        <v>9.0364662288608332E-5</v>
      </c>
      <c r="AR50" s="26">
        <f t="shared" si="75"/>
        <v>9.0562461410544258E-5</v>
      </c>
      <c r="AS50" s="26">
        <f t="shared" si="75"/>
        <v>1.1532415851701555E-4</v>
      </c>
      <c r="AT50" s="26">
        <f t="shared" si="75"/>
        <v>1.3128872210966587E-4</v>
      </c>
      <c r="AU50" s="26">
        <f t="shared" si="75"/>
        <v>1.1539923744827722E-4</v>
      </c>
      <c r="AV50" s="26">
        <f t="shared" si="75"/>
        <v>1.1556274409246913E-4</v>
      </c>
      <c r="AW50" s="26">
        <f t="shared" si="75"/>
        <v>1.1704283267787623E-4</v>
      </c>
      <c r="AX50" s="26">
        <f t="shared" si="75"/>
        <v>1.2888618586094934E-4</v>
      </c>
      <c r="AY50" s="26">
        <f t="shared" si="75"/>
        <v>1.1859796286828652E-4</v>
      </c>
      <c r="AZ50" s="26">
        <f t="shared" si="75"/>
        <v>1.1881826825244094E-4</v>
      </c>
      <c r="BA50" s="26">
        <f t="shared" si="75"/>
        <v>1.0285503361540243E-4</v>
      </c>
      <c r="BB50" s="26">
        <f t="shared" si="75"/>
        <v>1.0669527626422724E-4</v>
      </c>
      <c r="BC50" s="26">
        <f t="shared" si="75"/>
        <v>9.6490996339920648E-5</v>
      </c>
      <c r="BD50" s="26">
        <f t="shared" si="75"/>
        <v>9.2461170475806873E-5</v>
      </c>
      <c r="BE50" s="26">
        <f t="shared" si="75"/>
        <v>9.054064359043447E-5</v>
      </c>
      <c r="BF50" s="26">
        <f t="shared" si="75"/>
        <v>9.1079558258607066E-5</v>
      </c>
      <c r="BG50" s="26">
        <f t="shared" si="75"/>
        <v>9.2077115284487515E-5</v>
      </c>
      <c r="BH50" s="26"/>
    </row>
    <row r="51" spans="1:982 1033:1033" s="28" customFormat="1" x14ac:dyDescent="0.25">
      <c r="A51" s="25" t="str">
        <f t="shared" si="74"/>
        <v>Galena</v>
      </c>
      <c r="B51" s="25" t="str">
        <f t="shared" si="74"/>
        <v>-</v>
      </c>
      <c r="C51" s="8" t="s">
        <v>124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6">
        <f t="shared" si="76"/>
        <v>1.1730195204192133E-5</v>
      </c>
      <c r="O51" s="26">
        <f t="shared" si="75"/>
        <v>1.1907217822081286E-5</v>
      </c>
      <c r="P51" s="26">
        <f t="shared" si="75"/>
        <v>1.1913524909392771E-5</v>
      </c>
      <c r="Q51" s="26">
        <f t="shared" si="75"/>
        <v>1.0978829723738508E-5</v>
      </c>
      <c r="R51" s="26">
        <f t="shared" si="75"/>
        <v>1.0361970715681908E-5</v>
      </c>
      <c r="S51" s="26">
        <f t="shared" si="75"/>
        <v>1.0158116182308405E-5</v>
      </c>
      <c r="T51" s="26">
        <f t="shared" si="75"/>
        <v>1.090378089835628E-5</v>
      </c>
      <c r="U51" s="26">
        <f t="shared" si="75"/>
        <v>1.0551991939414896E-5</v>
      </c>
      <c r="V51" s="26">
        <f t="shared" si="75"/>
        <v>1.0825819518727697E-5</v>
      </c>
      <c r="W51" s="26">
        <f t="shared" si="75"/>
        <v>1.0206634157591602E-5</v>
      </c>
      <c r="X51" s="26">
        <f t="shared" si="75"/>
        <v>1.0369708918161352E-5</v>
      </c>
      <c r="Y51" s="26">
        <f t="shared" si="75"/>
        <v>1.0341407850578984E-5</v>
      </c>
      <c r="Z51" s="26">
        <f t="shared" si="75"/>
        <v>1.14707310753894E-5</v>
      </c>
      <c r="AA51" s="26">
        <f t="shared" si="75"/>
        <v>1.1949042942693714E-5</v>
      </c>
      <c r="AB51" s="26">
        <f t="shared" si="75"/>
        <v>1.010381974482858E-5</v>
      </c>
      <c r="AC51" s="26">
        <f t="shared" si="75"/>
        <v>1.0431819993183487E-5</v>
      </c>
      <c r="AD51" s="26">
        <f t="shared" si="75"/>
        <v>9.8630208978447258E-6</v>
      </c>
      <c r="AE51" s="26">
        <f t="shared" si="75"/>
        <v>1.0255497407836674E-5</v>
      </c>
      <c r="AF51" s="26">
        <f t="shared" si="75"/>
        <v>9.1983967399307613E-6</v>
      </c>
      <c r="AG51" s="26">
        <f t="shared" si="75"/>
        <v>8.8507899406878826E-6</v>
      </c>
      <c r="AH51" s="26">
        <f t="shared" si="75"/>
        <v>8.9096338384109062E-6</v>
      </c>
      <c r="AI51" s="26">
        <f t="shared" si="75"/>
        <v>8.8588824417008513E-6</v>
      </c>
      <c r="AJ51" s="26">
        <f t="shared" si="75"/>
        <v>8.9261370419833036E-6</v>
      </c>
      <c r="AK51" s="26">
        <f t="shared" si="75"/>
        <v>7.9042390072733835E-6</v>
      </c>
      <c r="AL51" s="26">
        <f t="shared" si="75"/>
        <v>7.4229523572255519E-6</v>
      </c>
      <c r="AM51" s="26">
        <f t="shared" si="75"/>
        <v>6.9156784536586479E-6</v>
      </c>
      <c r="AN51" s="26">
        <f t="shared" si="75"/>
        <v>7.4355962503240555E-6</v>
      </c>
      <c r="AO51" s="26">
        <f t="shared" si="75"/>
        <v>7.7360127202847442E-6</v>
      </c>
      <c r="AP51" s="26">
        <f t="shared" si="75"/>
        <v>7.5532151646855524E-6</v>
      </c>
      <c r="AQ51" s="26">
        <f t="shared" si="75"/>
        <v>7.8070229153567086E-6</v>
      </c>
      <c r="AR51" s="26">
        <f t="shared" si="75"/>
        <v>8.5033764948046824E-6</v>
      </c>
      <c r="AS51" s="26">
        <f t="shared" si="75"/>
        <v>8.53847132719608E-6</v>
      </c>
      <c r="AT51" s="26">
        <f t="shared" si="75"/>
        <v>7.4353362006884961E-6</v>
      </c>
      <c r="AU51" s="26">
        <f t="shared" si="75"/>
        <v>7.6023883933140527E-6</v>
      </c>
      <c r="AV51" s="26">
        <f t="shared" si="75"/>
        <v>6.7529291096295714E-6</v>
      </c>
      <c r="AW51" s="26">
        <f t="shared" si="75"/>
        <v>6.7694368240194653E-6</v>
      </c>
      <c r="AX51" s="26">
        <f t="shared" si="75"/>
        <v>6.3567618903505068E-6</v>
      </c>
      <c r="AY51" s="26">
        <f t="shared" si="75"/>
        <v>5.7018721632603529E-6</v>
      </c>
      <c r="AZ51" s="26">
        <f t="shared" si="75"/>
        <v>5.7860173677581675E-6</v>
      </c>
      <c r="BA51" s="26">
        <f t="shared" si="75"/>
        <v>5.7294160317568129E-6</v>
      </c>
      <c r="BB51" s="26">
        <f t="shared" si="75"/>
        <v>5.7517828504657461E-6</v>
      </c>
      <c r="BC51" s="26">
        <f t="shared" si="75"/>
        <v>6.0473024539935163E-6</v>
      </c>
      <c r="BD51" s="26">
        <f t="shared" si="75"/>
        <v>6.3462512657058862E-6</v>
      </c>
      <c r="BE51" s="26">
        <f t="shared" si="75"/>
        <v>6.307098226322237E-6</v>
      </c>
      <c r="BF51" s="26">
        <f t="shared" si="75"/>
        <v>6.0521634562554065E-6</v>
      </c>
      <c r="BG51" s="26">
        <f t="shared" si="75"/>
        <v>5.617197474363074E-6</v>
      </c>
      <c r="BH51" s="26"/>
    </row>
    <row r="52" spans="1:982 1033:1033" s="28" customFormat="1" x14ac:dyDescent="0.25">
      <c r="A52" s="25" t="str">
        <f t="shared" si="74"/>
        <v>Garnet</v>
      </c>
      <c r="B52" s="25" t="str">
        <f t="shared" si="74"/>
        <v>USGS</v>
      </c>
      <c r="C52" s="8" t="s">
        <v>124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>
        <f t="shared" si="76"/>
        <v>2.2825787506283481E-7</v>
      </c>
      <c r="O52" s="26">
        <f t="shared" si="75"/>
        <v>2.2390879342614067E-7</v>
      </c>
      <c r="P52" s="26">
        <f t="shared" si="75"/>
        <v>2.5058344898232711E-7</v>
      </c>
      <c r="Q52" s="26">
        <f t="shared" si="75"/>
        <v>2.6212024371140889E-7</v>
      </c>
      <c r="R52" s="26">
        <f t="shared" si="75"/>
        <v>2.7422804924777789E-7</v>
      </c>
      <c r="S52" s="26">
        <f t="shared" si="75"/>
        <v>2.0299957060551821E-7</v>
      </c>
      <c r="T52" s="26">
        <f t="shared" si="75"/>
        <v>2.718968249458384E-7</v>
      </c>
      <c r="U52" s="26">
        <f t="shared" si="75"/>
        <v>2.3522227968392965E-7</v>
      </c>
      <c r="V52" s="26">
        <f t="shared" si="75"/>
        <v>2.7040028391683233E-7</v>
      </c>
      <c r="W52" s="26">
        <f t="shared" si="75"/>
        <v>3.0177028330395195E-7</v>
      </c>
      <c r="X52" s="26">
        <f t="shared" si="75"/>
        <v>3.1595724406440721E-7</v>
      </c>
      <c r="Y52" s="26">
        <f t="shared" si="75"/>
        <v>3.4383844447460374E-7</v>
      </c>
      <c r="Z52" s="26">
        <f t="shared" si="75"/>
        <v>3.7148965412113817E-7</v>
      </c>
      <c r="AA52" s="26">
        <f t="shared" si="75"/>
        <v>4.5038920045254795E-7</v>
      </c>
      <c r="AB52" s="26">
        <f t="shared" si="75"/>
        <v>4.3462624099895788E-7</v>
      </c>
      <c r="AC52" s="26">
        <f t="shared" si="75"/>
        <v>5.2399959945604138E-7</v>
      </c>
      <c r="AD52" s="26">
        <f t="shared" si="75"/>
        <v>4.760652935105251E-7</v>
      </c>
      <c r="AE52" s="26">
        <f t="shared" si="75"/>
        <v>8.2625860842292336E-7</v>
      </c>
      <c r="AF52" s="26">
        <f t="shared" si="75"/>
        <v>8.8367915639937041E-7</v>
      </c>
      <c r="AG52" s="26">
        <f t="shared" si="75"/>
        <v>8.306862848104272E-7</v>
      </c>
      <c r="AH52" s="26">
        <f t="shared" si="75"/>
        <v>9.8919929228208248E-7</v>
      </c>
      <c r="AI52" s="26">
        <f t="shared" si="75"/>
        <v>1.016894553083258E-6</v>
      </c>
      <c r="AJ52" s="26">
        <f t="shared" si="75"/>
        <v>1.0246275673147096E-6</v>
      </c>
      <c r="AK52" s="26">
        <f t="shared" si="75"/>
        <v>1.1331853428101652E-6</v>
      </c>
      <c r="AL52" s="26">
        <f t="shared" si="75"/>
        <v>9.2755152385558177E-7</v>
      </c>
      <c r="AM52" s="26">
        <f t="shared" si="75"/>
        <v>1.1751679915897751E-6</v>
      </c>
      <c r="AN52" s="26">
        <f t="shared" si="75"/>
        <v>1.5258192505620957E-6</v>
      </c>
      <c r="AO52" s="26">
        <f t="shared" si="75"/>
        <v>1.8580294499046852E-6</v>
      </c>
      <c r="AP52" s="26">
        <f t="shared" si="75"/>
        <v>2.5636661953884552E-6</v>
      </c>
      <c r="AQ52" s="26">
        <f t="shared" si="75"/>
        <v>3.1061860858993565E-6</v>
      </c>
      <c r="AR52" s="26">
        <f t="shared" si="75"/>
        <v>4.1948922020160027E-6</v>
      </c>
      <c r="AS52" s="26">
        <f t="shared" si="75"/>
        <v>5.7583490368377368E-6</v>
      </c>
      <c r="AT52" s="26">
        <f t="shared" si="75"/>
        <v>7.0471815785325804E-6</v>
      </c>
      <c r="AU52" s="26">
        <f t="shared" si="75"/>
        <v>7.3429675484257792E-6</v>
      </c>
      <c r="AV52" s="26">
        <f t="shared" si="75"/>
        <v>8.009783423409208E-6</v>
      </c>
      <c r="AW52" s="26">
        <f t="shared" si="75"/>
        <v>8.0341257138851463E-6</v>
      </c>
      <c r="AX52" s="26">
        <f t="shared" si="75"/>
        <v>8.3064573191737848E-6</v>
      </c>
      <c r="AY52" s="26">
        <f t="shared" si="75"/>
        <v>7.3427490183629855E-6</v>
      </c>
      <c r="AZ52" s="26">
        <f t="shared" si="75"/>
        <v>6.7640338184113451E-6</v>
      </c>
      <c r="BA52" s="26">
        <f t="shared" si="75"/>
        <v>7.2919363495325458E-6</v>
      </c>
      <c r="BB52" s="26">
        <f t="shared" si="75"/>
        <v>6.7494234039999431E-6</v>
      </c>
      <c r="BC52" s="26">
        <f t="shared" si="75"/>
        <v>7.3217540696757528E-6</v>
      </c>
      <c r="BD52" s="26">
        <f t="shared" si="75"/>
        <v>7.2287238115902998E-6</v>
      </c>
      <c r="BE52" s="26">
        <f t="shared" si="75"/>
        <v>6.6811510573401103E-6</v>
      </c>
      <c r="BF52" s="26">
        <f t="shared" si="75"/>
        <v>6.3980796248471833E-6</v>
      </c>
      <c r="BG52" s="26">
        <f t="shared" si="75"/>
        <v>6.6430675934845745E-6</v>
      </c>
      <c r="BH52" s="26"/>
    </row>
    <row r="53" spans="1:982 1033:1033" s="28" customFormat="1" x14ac:dyDescent="0.25">
      <c r="A53" s="25" t="str">
        <f t="shared" si="74"/>
        <v>Iron ore</v>
      </c>
      <c r="B53" s="25" t="str">
        <f t="shared" si="74"/>
        <v>USGS</v>
      </c>
      <c r="C53" s="8" t="s">
        <v>124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6">
        <f t="shared" si="76"/>
        <v>1.2641686240695381E-2</v>
      </c>
      <c r="O53" s="26">
        <f t="shared" si="75"/>
        <v>1.2631114388284204E-2</v>
      </c>
      <c r="P53" s="26">
        <f t="shared" si="75"/>
        <v>1.2616501236012703E-2</v>
      </c>
      <c r="Q53" s="26">
        <f t="shared" si="75"/>
        <v>1.2631345266698246E-2</v>
      </c>
      <c r="R53" s="26">
        <f t="shared" si="75"/>
        <v>1.2625340647338903E-2</v>
      </c>
      <c r="S53" s="26">
        <f t="shared" si="75"/>
        <v>1.2655515891091493E-2</v>
      </c>
      <c r="T53" s="26">
        <f t="shared" si="75"/>
        <v>1.2636562299690755E-2</v>
      </c>
      <c r="U53" s="26">
        <f t="shared" si="75"/>
        <v>1.2601253406662901E-2</v>
      </c>
      <c r="V53" s="26">
        <f t="shared" si="75"/>
        <v>1.2574471945806881E-2</v>
      </c>
      <c r="W53" s="26">
        <f t="shared" si="75"/>
        <v>1.2598492379743817E-2</v>
      </c>
      <c r="X53" s="26">
        <f t="shared" si="75"/>
        <v>1.2564900717385169E-2</v>
      </c>
      <c r="Y53" s="26">
        <f t="shared" si="75"/>
        <v>1.255202901032894E-2</v>
      </c>
      <c r="Z53" s="26">
        <f t="shared" si="75"/>
        <v>1.2557106347443468E-2</v>
      </c>
      <c r="AA53" s="26">
        <f t="shared" si="75"/>
        <v>1.2521458622510551E-2</v>
      </c>
      <c r="AB53" s="26">
        <f t="shared" si="75"/>
        <v>1.2524552884766938E-2</v>
      </c>
      <c r="AC53" s="26">
        <f t="shared" si="75"/>
        <v>1.253554241046779E-2</v>
      </c>
      <c r="AD53" s="26">
        <f t="shared" si="75"/>
        <v>1.2545646693163149E-2</v>
      </c>
      <c r="AE53" s="26">
        <f t="shared" si="75"/>
        <v>1.2523173889766231E-2</v>
      </c>
      <c r="AF53" s="26">
        <f t="shared" si="75"/>
        <v>1.2529960639097275E-2</v>
      </c>
      <c r="AG53" s="26">
        <f t="shared" si="75"/>
        <v>1.25250612047513E-2</v>
      </c>
      <c r="AH53" s="26">
        <f t="shared" si="75"/>
        <v>1.2502834658794126E-2</v>
      </c>
      <c r="AI53" s="26">
        <f t="shared" si="75"/>
        <v>1.2512584303817215E-2</v>
      </c>
      <c r="AJ53" s="26">
        <f t="shared" si="75"/>
        <v>1.2496260736660329E-2</v>
      </c>
      <c r="AK53" s="26">
        <f t="shared" si="75"/>
        <v>1.2509776821088952E-2</v>
      </c>
      <c r="AL53" s="26">
        <f t="shared" si="75"/>
        <v>1.2536177017030511E-2</v>
      </c>
      <c r="AM53" s="26">
        <f t="shared" si="75"/>
        <v>1.2528106696455385E-2</v>
      </c>
      <c r="AN53" s="26">
        <f t="shared" si="75"/>
        <v>1.2505300068559592E-2</v>
      </c>
      <c r="AO53" s="26">
        <f t="shared" si="75"/>
        <v>1.2493508925237375E-2</v>
      </c>
      <c r="AP53" s="26">
        <f t="shared" si="75"/>
        <v>1.2472872411606243E-2</v>
      </c>
      <c r="AQ53" s="26">
        <f t="shared" si="75"/>
        <v>1.2441173263873848E-2</v>
      </c>
      <c r="AR53" s="26">
        <f t="shared" si="75"/>
        <v>1.2391295050635923E-2</v>
      </c>
      <c r="AS53" s="26">
        <f t="shared" si="75"/>
        <v>1.2335903290795584E-2</v>
      </c>
      <c r="AT53" s="26">
        <f t="shared" si="75"/>
        <v>1.2317224986908244E-2</v>
      </c>
      <c r="AU53" s="26">
        <f t="shared" si="75"/>
        <v>1.2344709209142572E-2</v>
      </c>
      <c r="AV53" s="26">
        <f t="shared" si="75"/>
        <v>1.2371296698094598E-2</v>
      </c>
      <c r="AW53" s="26">
        <f t="shared" si="75"/>
        <v>1.2388038647692742E-2</v>
      </c>
      <c r="AX53" s="26">
        <f t="shared" si="75"/>
        <v>1.2389379731844233E-2</v>
      </c>
      <c r="AY53" s="26">
        <f t="shared" si="75"/>
        <v>1.2425842310445903E-2</v>
      </c>
      <c r="AZ53" s="26">
        <f t="shared" si="75"/>
        <v>1.2417024455345775E-2</v>
      </c>
      <c r="BA53" s="26">
        <f t="shared" si="75"/>
        <v>1.2469847374403428E-2</v>
      </c>
      <c r="BB53" s="26">
        <f t="shared" si="75"/>
        <v>1.244302935483154E-2</v>
      </c>
      <c r="BC53" s="26">
        <f t="shared" si="75"/>
        <v>1.2446293724867932E-2</v>
      </c>
      <c r="BD53" s="26">
        <f t="shared" si="75"/>
        <v>1.2455250455847522E-2</v>
      </c>
      <c r="BE53" s="26">
        <f t="shared" si="75"/>
        <v>1.2476277467923673E-2</v>
      </c>
      <c r="BF53" s="26">
        <f t="shared" si="75"/>
        <v>1.2483444429100279E-2</v>
      </c>
      <c r="BG53" s="26">
        <f t="shared" si="75"/>
        <v>1.2458156222151105E-2</v>
      </c>
      <c r="BH53" s="26"/>
    </row>
    <row r="54" spans="1:982 1033:1033" s="28" customFormat="1" x14ac:dyDescent="0.25">
      <c r="A54" s="25" t="str">
        <f t="shared" si="74"/>
        <v>Titanium mineral concentrates</v>
      </c>
      <c r="B54" s="25" t="str">
        <f t="shared" si="74"/>
        <v>USGS</v>
      </c>
      <c r="C54" s="8" t="s">
        <v>124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6">
        <f t="shared" si="76"/>
        <v>1.0429570074119652E-4</v>
      </c>
      <c r="O54" s="26">
        <f t="shared" si="75"/>
        <v>9.5942006639451518E-5</v>
      </c>
      <c r="P54" s="26">
        <f t="shared" si="75"/>
        <v>9.3471988658107896E-5</v>
      </c>
      <c r="Q54" s="26">
        <f t="shared" si="75"/>
        <v>9.2457803694942695E-5</v>
      </c>
      <c r="R54" s="26">
        <f t="shared" si="75"/>
        <v>9.796052375144585E-5</v>
      </c>
      <c r="S54" s="26">
        <f t="shared" si="75"/>
        <v>8.9228411087829556E-5</v>
      </c>
      <c r="T54" s="26">
        <f t="shared" si="75"/>
        <v>9.7272699111594855E-5</v>
      </c>
      <c r="U54" s="26">
        <f t="shared" si="75"/>
        <v>1.0090014285188675E-4</v>
      </c>
      <c r="V54" s="26">
        <f t="shared" si="75"/>
        <v>1.116305162535917E-4</v>
      </c>
      <c r="W54" s="26">
        <f t="shared" si="75"/>
        <v>1.0156858058772945E-4</v>
      </c>
      <c r="X54" s="26">
        <f t="shared" si="75"/>
        <v>1.1880105506179908E-4</v>
      </c>
      <c r="Y54" s="26">
        <f t="shared" si="75"/>
        <v>1.1889968507115099E-4</v>
      </c>
      <c r="Z54" s="26">
        <f t="shared" si="75"/>
        <v>1.1012382947559548E-4</v>
      </c>
      <c r="AA54" s="26">
        <f t="shared" si="75"/>
        <v>1.0795335254709598E-4</v>
      </c>
      <c r="AB54" s="26">
        <f t="shared" si="75"/>
        <v>1.2577816475406895E-4</v>
      </c>
      <c r="AC54" s="26">
        <f t="shared" si="75"/>
        <v>1.1777105007230909E-4</v>
      </c>
      <c r="AD54" s="26">
        <f t="shared" si="75"/>
        <v>1.1625947029566603E-4</v>
      </c>
      <c r="AE54" s="26">
        <f t="shared" si="75"/>
        <v>1.332118396358189E-4</v>
      </c>
      <c r="AF54" s="26">
        <f t="shared" si="75"/>
        <v>1.2641950980161744E-4</v>
      </c>
      <c r="AG54" s="26">
        <f t="shared" si="75"/>
        <v>1.2797082321649859E-4</v>
      </c>
      <c r="AH54" s="26">
        <f t="shared" si="75"/>
        <v>1.2362555182061582E-4</v>
      </c>
      <c r="AI54" s="26">
        <f t="shared" si="75"/>
        <v>1.0837960377172519E-4</v>
      </c>
      <c r="AJ54" s="26">
        <f t="shared" si="75"/>
        <v>1.2629429413865521E-4</v>
      </c>
      <c r="AK54" s="26">
        <f t="shared" si="75"/>
        <v>1.2317563940836875E-4</v>
      </c>
      <c r="AL54" s="26">
        <f t="shared" si="75"/>
        <v>1.19592010199745E-4</v>
      </c>
      <c r="AM54" s="26">
        <f t="shared" si="75"/>
        <v>1.1906965272009279E-4</v>
      </c>
      <c r="AN54" s="26">
        <f t="shared" si="75"/>
        <v>1.1828148578502613E-4</v>
      </c>
      <c r="AO54" s="26">
        <f t="shared" si="75"/>
        <v>1.2037658882893118E-4</v>
      </c>
      <c r="AP54" s="26">
        <f t="shared" si="75"/>
        <v>1.301060594159641E-4</v>
      </c>
      <c r="AQ54" s="26">
        <f t="shared" si="75"/>
        <v>1.2411769230424567E-4</v>
      </c>
      <c r="AR54" s="26">
        <f t="shared" si="75"/>
        <v>1.4601971141325998E-4</v>
      </c>
      <c r="AS54" s="26">
        <f t="shared" si="75"/>
        <v>1.5483119660552417E-4</v>
      </c>
      <c r="AT54" s="26">
        <f t="shared" si="75"/>
        <v>1.5063021850352166E-4</v>
      </c>
      <c r="AU54" s="26">
        <f t="shared" si="75"/>
        <v>1.4579126069468029E-4</v>
      </c>
      <c r="AV54" s="26">
        <f t="shared" si="75"/>
        <v>1.2941260010256814E-4</v>
      </c>
      <c r="AW54" s="26">
        <f t="shared" si="75"/>
        <v>1.204314438988766E-4</v>
      </c>
      <c r="AX54" s="26">
        <f t="shared" si="75"/>
        <v>1.2478326809365126E-4</v>
      </c>
      <c r="AY54" s="26">
        <f t="shared" si="75"/>
        <v>1.1467752810871343E-4</v>
      </c>
      <c r="AZ54" s="26">
        <f t="shared" si="75"/>
        <v>1.1005754262552503E-4</v>
      </c>
      <c r="BA54" s="26">
        <f t="shared" si="75"/>
        <v>8.950006370538299E-5</v>
      </c>
      <c r="BB54" s="26">
        <f t="shared" si="75"/>
        <v>1.1164505712184602E-4</v>
      </c>
      <c r="BC54" s="26">
        <f t="shared" si="75"/>
        <v>9.8109815331229362E-5</v>
      </c>
      <c r="BD54" s="26">
        <f t="shared" si="75"/>
        <v>9.6283211986585268E-5</v>
      </c>
      <c r="BE54" s="26">
        <f t="shared" si="75"/>
        <v>9.126424941502463E-5</v>
      </c>
      <c r="BF54" s="26">
        <f t="shared" si="75"/>
        <v>8.3235719292744045E-5</v>
      </c>
      <c r="BG54" s="26">
        <f t="shared" si="75"/>
        <v>8.6586527502638549E-5</v>
      </c>
      <c r="BH54" s="26"/>
    </row>
    <row r="55" spans="1:982 1033:1033" s="28" customFormat="1" x14ac:dyDescent="0.25">
      <c r="A55" s="25" t="str">
        <f t="shared" si="74"/>
        <v>Fluorspar</v>
      </c>
      <c r="B55" s="25" t="str">
        <f t="shared" si="74"/>
        <v>USGS</v>
      </c>
      <c r="C55" s="8" t="s">
        <v>124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6">
        <f t="shared" si="76"/>
        <v>3.1058918699759306E-5</v>
      </c>
      <c r="O55" s="26">
        <f t="shared" ref="O55:BG56" si="77">O44*O22</f>
        <v>3.4794967741241085E-5</v>
      </c>
      <c r="P55" s="26">
        <f t="shared" si="77"/>
        <v>3.3512315680350513E-5</v>
      </c>
      <c r="Q55" s="26">
        <f t="shared" si="77"/>
        <v>3.0864193944813234E-5</v>
      </c>
      <c r="R55" s="26">
        <f t="shared" si="77"/>
        <v>3.0914814638443301E-5</v>
      </c>
      <c r="S55" s="26">
        <f t="shared" si="77"/>
        <v>2.8593578030272215E-5</v>
      </c>
      <c r="T55" s="26">
        <f t="shared" si="77"/>
        <v>2.7349043941561322E-5</v>
      </c>
      <c r="U55" s="26">
        <f t="shared" si="77"/>
        <v>2.9027430258867907E-5</v>
      </c>
      <c r="V55" s="26">
        <f t="shared" si="77"/>
        <v>3.1291387209140052E-5</v>
      </c>
      <c r="W55" s="26">
        <f t="shared" si="77"/>
        <v>2.8708225414434873E-5</v>
      </c>
      <c r="X55" s="26">
        <f t="shared" si="77"/>
        <v>3.1608777793925301E-5</v>
      </c>
      <c r="Y55" s="26">
        <f t="shared" si="77"/>
        <v>3.3706970198047252E-5</v>
      </c>
      <c r="Z55" s="26">
        <f t="shared" si="77"/>
        <v>3.2246990790203458E-5</v>
      </c>
      <c r="AA55" s="26">
        <f t="shared" si="77"/>
        <v>3.2294390472009618E-5</v>
      </c>
      <c r="AB55" s="26">
        <f t="shared" si="77"/>
        <v>3.2626666797108111E-5</v>
      </c>
      <c r="AC55" s="26">
        <f t="shared" si="77"/>
        <v>3.2792833623712561E-5</v>
      </c>
      <c r="AD55" s="26">
        <f t="shared" si="77"/>
        <v>3.158870761534903E-5</v>
      </c>
      <c r="AE55" s="26">
        <f t="shared" si="77"/>
        <v>2.9424944169256513E-5</v>
      </c>
      <c r="AF55" s="26">
        <f t="shared" si="77"/>
        <v>3.0368289888650595E-5</v>
      </c>
      <c r="AG55" s="26">
        <f t="shared" si="77"/>
        <v>3.0942282108446713E-5</v>
      </c>
      <c r="AH55" s="26">
        <f t="shared" si="77"/>
        <v>2.8935443443270998E-5</v>
      </c>
      <c r="AI55" s="26">
        <f t="shared" si="77"/>
        <v>2.498162938721085E-5</v>
      </c>
      <c r="AJ55" s="26">
        <f t="shared" si="77"/>
        <v>2.4572963015407769E-5</v>
      </c>
      <c r="AK55" s="26">
        <f t="shared" si="77"/>
        <v>2.4355448094937623E-5</v>
      </c>
      <c r="AL55" s="26">
        <f t="shared" si="77"/>
        <v>2.1249468763280918E-5</v>
      </c>
      <c r="AM55" s="26">
        <f t="shared" si="77"/>
        <v>2.2025704990346832E-5</v>
      </c>
      <c r="AN55" s="26">
        <f t="shared" si="77"/>
        <v>2.2747486109105552E-5</v>
      </c>
      <c r="AO55" s="26">
        <f t="shared" si="77"/>
        <v>2.2288998507416718E-5</v>
      </c>
      <c r="AP55" s="26">
        <f t="shared" si="77"/>
        <v>2.3358453625642189E-5</v>
      </c>
      <c r="AQ55" s="26">
        <f t="shared" si="77"/>
        <v>2.3280526800796349E-5</v>
      </c>
      <c r="AR55" s="26">
        <f t="shared" si="77"/>
        <v>2.5258997698309312E-5</v>
      </c>
      <c r="AS55" s="26">
        <f t="shared" si="77"/>
        <v>2.6822992731434453E-5</v>
      </c>
      <c r="AT55" s="26">
        <f t="shared" si="77"/>
        <v>2.477562270710299E-5</v>
      </c>
      <c r="AU55" s="26">
        <f t="shared" si="77"/>
        <v>2.4607190338235584E-5</v>
      </c>
      <c r="AV55" s="26">
        <f t="shared" si="77"/>
        <v>2.3887332833642351E-5</v>
      </c>
      <c r="AW55" s="26">
        <f t="shared" si="77"/>
        <v>2.2328347952195729E-5</v>
      </c>
      <c r="AX55" s="26">
        <f t="shared" si="77"/>
        <v>2.1174435539201504E-5</v>
      </c>
      <c r="AY55" s="26">
        <f t="shared" si="77"/>
        <v>1.8779142879525933E-5</v>
      </c>
      <c r="AZ55" s="26">
        <f t="shared" si="77"/>
        <v>2.2046553624797602E-5</v>
      </c>
      <c r="BA55" s="26">
        <f t="shared" si="77"/>
        <v>2.0360050658475917E-5</v>
      </c>
      <c r="BB55" s="26">
        <f t="shared" si="77"/>
        <v>2.0675010578119636E-5</v>
      </c>
      <c r="BC55" s="26">
        <f t="shared" si="77"/>
        <v>2.4711154596603678E-5</v>
      </c>
      <c r="BD55" s="26">
        <f t="shared" si="77"/>
        <v>1.8348562173310424E-5</v>
      </c>
      <c r="BE55" s="26">
        <f t="shared" si="77"/>
        <v>1.5719801327812407E-5</v>
      </c>
      <c r="BF55" s="26">
        <f t="shared" si="77"/>
        <v>1.5981258104206856E-5</v>
      </c>
      <c r="BG55" s="26">
        <f t="shared" si="77"/>
        <v>1.6177370824722665E-5</v>
      </c>
      <c r="BH55" s="26"/>
    </row>
    <row r="56" spans="1:982 1033:1033" s="28" customFormat="1" x14ac:dyDescent="0.25">
      <c r="A56" s="25" t="str">
        <f t="shared" si="74"/>
        <v>Silicon</v>
      </c>
      <c r="B56" s="25" t="str">
        <f t="shared" si="74"/>
        <v>USGS</v>
      </c>
      <c r="C56" s="8" t="s">
        <v>124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6">
        <f t="shared" si="76"/>
        <v>1.2785508298592382E-5</v>
      </c>
      <c r="O56" s="26">
        <f t="shared" si="77"/>
        <v>1.2070103088157993E-5</v>
      </c>
      <c r="P56" s="26">
        <f t="shared" si="77"/>
        <v>1.2993452075653904E-5</v>
      </c>
      <c r="Q56" s="26">
        <f t="shared" si="77"/>
        <v>1.2615698609124457E-5</v>
      </c>
      <c r="R56" s="26">
        <f t="shared" si="77"/>
        <v>1.204216917589426E-5</v>
      </c>
      <c r="S56" s="26">
        <f t="shared" si="77"/>
        <v>1.3971762838258585E-5</v>
      </c>
      <c r="T56" s="26">
        <f t="shared" si="77"/>
        <v>1.5447145189215193E-5</v>
      </c>
      <c r="U56" s="26">
        <f t="shared" si="77"/>
        <v>1.5752328513177176E-5</v>
      </c>
      <c r="V56" s="26">
        <f t="shared" si="77"/>
        <v>1.7970077827592612E-5</v>
      </c>
      <c r="W56" s="26">
        <f t="shared" si="77"/>
        <v>1.8600542190129021E-5</v>
      </c>
      <c r="X56" s="26">
        <f t="shared" si="77"/>
        <v>1.8247547921161018E-5</v>
      </c>
      <c r="Y56" s="26">
        <f t="shared" si="77"/>
        <v>1.8072770363117961E-5</v>
      </c>
      <c r="Z56" s="26">
        <f t="shared" si="77"/>
        <v>1.8043046799375088E-5</v>
      </c>
      <c r="AA56" s="26">
        <f t="shared" si="77"/>
        <v>2.039493298986374E-5</v>
      </c>
      <c r="AB56" s="26">
        <f t="shared" si="77"/>
        <v>1.9395012571294401E-5</v>
      </c>
      <c r="AC56" s="26">
        <f t="shared" si="77"/>
        <v>1.9599179021124151E-5</v>
      </c>
      <c r="AD56" s="26">
        <f t="shared" si="77"/>
        <v>1.8769060045607669E-5</v>
      </c>
      <c r="AE56" s="26">
        <f t="shared" si="77"/>
        <v>1.8568154424048075E-5</v>
      </c>
      <c r="AF56" s="26">
        <f t="shared" si="77"/>
        <v>1.8086704521914124E-5</v>
      </c>
      <c r="AG56" s="26">
        <f t="shared" si="77"/>
        <v>1.9783179499874542E-5</v>
      </c>
      <c r="AH56" s="26">
        <f t="shared" si="77"/>
        <v>2.4547771641511526E-5</v>
      </c>
      <c r="AI56" s="26">
        <f t="shared" si="77"/>
        <v>2.4135218928822989E-5</v>
      </c>
      <c r="AJ56" s="26">
        <f t="shared" si="77"/>
        <v>2.1766651663338476E-5</v>
      </c>
      <c r="AK56" s="26">
        <f t="shared" si="77"/>
        <v>1.96097321734525E-5</v>
      </c>
      <c r="AL56" s="26">
        <f t="shared" si="77"/>
        <v>1.8891998964393705E-5</v>
      </c>
      <c r="AM56" s="26">
        <f t="shared" si="77"/>
        <v>1.7775097361192328E-5</v>
      </c>
      <c r="AN56" s="26">
        <f t="shared" si="77"/>
        <v>1.8315085334505047E-5</v>
      </c>
      <c r="AO56" s="26">
        <f t="shared" si="77"/>
        <v>1.9067556056913987E-5</v>
      </c>
      <c r="AP56" s="26">
        <f t="shared" si="77"/>
        <v>1.7745661040419377E-5</v>
      </c>
      <c r="AQ56" s="26">
        <f t="shared" si="77"/>
        <v>1.9359989007558794E-5</v>
      </c>
      <c r="AR56" s="26">
        <f t="shared" si="77"/>
        <v>2.089421157919038E-5</v>
      </c>
      <c r="AS56" s="26">
        <f t="shared" si="77"/>
        <v>2.1511189798517226E-5</v>
      </c>
      <c r="AT56" s="26">
        <f t="shared" si="77"/>
        <v>2.1782581575729601E-5</v>
      </c>
      <c r="AU56" s="26">
        <f t="shared" si="77"/>
        <v>2.3425380379225405E-5</v>
      </c>
      <c r="AV56" s="26">
        <f t="shared" si="77"/>
        <v>2.3582784330742829E-5</v>
      </c>
      <c r="AW56" s="26">
        <f t="shared" si="77"/>
        <v>2.3264202216918808E-5</v>
      </c>
      <c r="AX56" s="26">
        <f t="shared" si="77"/>
        <v>2.2230319265827336E-5</v>
      </c>
      <c r="AY56" s="26">
        <f t="shared" si="77"/>
        <v>2.1856735109932929E-5</v>
      </c>
      <c r="AZ56" s="26">
        <f t="shared" si="77"/>
        <v>2.181310272559143E-5</v>
      </c>
      <c r="BA56" s="26">
        <f t="shared" si="77"/>
        <v>2.1311027203677465E-5</v>
      </c>
      <c r="BB56" s="26">
        <f t="shared" si="77"/>
        <v>2.1526963600218014E-5</v>
      </c>
      <c r="BC56" s="26">
        <f t="shared" si="77"/>
        <v>2.1094853736888796E-5</v>
      </c>
      <c r="BD56" s="26">
        <f t="shared" si="77"/>
        <v>2.182569897426076E-5</v>
      </c>
      <c r="BE56" s="26">
        <f t="shared" si="77"/>
        <v>2.0581233595502714E-5</v>
      </c>
      <c r="BF56" s="26">
        <f t="shared" si="77"/>
        <v>2.0284503788824335E-5</v>
      </c>
      <c r="BG56" s="26">
        <f t="shared" si="77"/>
        <v>1.9462941898750633E-5</v>
      </c>
      <c r="BH56" s="26"/>
    </row>
    <row r="57" spans="1:982 1033:1033" x14ac:dyDescent="0.25">
      <c r="A57" s="25"/>
      <c r="B57" s="25"/>
      <c r="C57" s="25"/>
    </row>
    <row r="58" spans="1:982 1033:1033" s="31" customFormat="1" x14ac:dyDescent="0.25">
      <c r="A58" s="19" t="s">
        <v>88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</row>
    <row r="59" spans="1:982 1033:1033" s="22" customFormat="1" ht="12.75" x14ac:dyDescent="0.2">
      <c r="A59" s="22" t="s">
        <v>0</v>
      </c>
      <c r="B59" s="22" t="s">
        <v>1</v>
      </c>
      <c r="C59" s="22" t="s">
        <v>2</v>
      </c>
      <c r="D59" s="23">
        <v>1960</v>
      </c>
      <c r="E59" s="23">
        <v>1961</v>
      </c>
      <c r="F59" s="23">
        <v>1962</v>
      </c>
      <c r="G59" s="23">
        <v>1963</v>
      </c>
      <c r="H59" s="23">
        <v>1964</v>
      </c>
      <c r="I59" s="23">
        <v>1965</v>
      </c>
      <c r="J59" s="23">
        <v>1966</v>
      </c>
      <c r="K59" s="23">
        <v>1967</v>
      </c>
      <c r="L59" s="23">
        <v>1968</v>
      </c>
      <c r="M59" s="23">
        <v>1969</v>
      </c>
      <c r="N59" s="23">
        <f>1970</f>
        <v>1970</v>
      </c>
      <c r="O59" s="23">
        <f t="shared" ref="O59" si="78">N59+1</f>
        <v>1971</v>
      </c>
      <c r="P59" s="23">
        <f t="shared" ref="P59" si="79">O59+1</f>
        <v>1972</v>
      </c>
      <c r="Q59" s="23">
        <f t="shared" ref="Q59" si="80">P59+1</f>
        <v>1973</v>
      </c>
      <c r="R59" s="23">
        <f t="shared" ref="R59" si="81">Q59+1</f>
        <v>1974</v>
      </c>
      <c r="S59" s="23">
        <f t="shared" ref="S59" si="82">R59+1</f>
        <v>1975</v>
      </c>
      <c r="T59" s="23">
        <f t="shared" ref="T59" si="83">S59+1</f>
        <v>1976</v>
      </c>
      <c r="U59" s="23">
        <f t="shared" ref="U59" si="84">T59+1</f>
        <v>1977</v>
      </c>
      <c r="V59" s="23">
        <f t="shared" ref="V59" si="85">U59+1</f>
        <v>1978</v>
      </c>
      <c r="W59" s="23">
        <f t="shared" ref="W59" si="86">V59+1</f>
        <v>1979</v>
      </c>
      <c r="X59" s="23">
        <f t="shared" ref="X59" si="87">W59+1</f>
        <v>1980</v>
      </c>
      <c r="Y59" s="23">
        <f t="shared" ref="Y59" si="88">X59+1</f>
        <v>1981</v>
      </c>
      <c r="Z59" s="23">
        <f t="shared" ref="Z59" si="89">Y59+1</f>
        <v>1982</v>
      </c>
      <c r="AA59" s="23">
        <f t="shared" ref="AA59" si="90">Z59+1</f>
        <v>1983</v>
      </c>
      <c r="AB59" s="23">
        <f t="shared" ref="AB59" si="91">AA59+1</f>
        <v>1984</v>
      </c>
      <c r="AC59" s="23">
        <f t="shared" ref="AC59" si="92">AB59+1</f>
        <v>1985</v>
      </c>
      <c r="AD59" s="23">
        <f t="shared" ref="AD59" si="93">AC59+1</f>
        <v>1986</v>
      </c>
      <c r="AE59" s="23">
        <f t="shared" ref="AE59" si="94">AD59+1</f>
        <v>1987</v>
      </c>
      <c r="AF59" s="23">
        <f t="shared" ref="AF59" si="95">AE59+1</f>
        <v>1988</v>
      </c>
      <c r="AG59" s="23">
        <f t="shared" ref="AG59" si="96">AF59+1</f>
        <v>1989</v>
      </c>
      <c r="AH59" s="23">
        <f t="shared" ref="AH59" si="97">AG59+1</f>
        <v>1990</v>
      </c>
      <c r="AI59" s="23">
        <f t="shared" ref="AI59" si="98">AH59+1</f>
        <v>1991</v>
      </c>
      <c r="AJ59" s="23">
        <f t="shared" ref="AJ59" si="99">AI59+1</f>
        <v>1992</v>
      </c>
      <c r="AK59" s="23">
        <f t="shared" ref="AK59" si="100">AJ59+1</f>
        <v>1993</v>
      </c>
      <c r="AL59" s="23">
        <f t="shared" ref="AL59" si="101">AK59+1</f>
        <v>1994</v>
      </c>
      <c r="AM59" s="23">
        <f t="shared" ref="AM59" si="102">AL59+1</f>
        <v>1995</v>
      </c>
      <c r="AN59" s="23">
        <f t="shared" ref="AN59" si="103">AM59+1</f>
        <v>1996</v>
      </c>
      <c r="AO59" s="23">
        <f t="shared" ref="AO59" si="104">AN59+1</f>
        <v>1997</v>
      </c>
      <c r="AP59" s="23">
        <f t="shared" ref="AP59" si="105">AO59+1</f>
        <v>1998</v>
      </c>
      <c r="AQ59" s="23">
        <f t="shared" ref="AQ59" si="106">AP59+1</f>
        <v>1999</v>
      </c>
      <c r="AR59" s="23">
        <f t="shared" ref="AR59" si="107">AQ59+1</f>
        <v>2000</v>
      </c>
      <c r="AS59" s="23">
        <f t="shared" ref="AS59" si="108">AR59+1</f>
        <v>2001</v>
      </c>
      <c r="AT59" s="23">
        <f t="shared" ref="AT59" si="109">AS59+1</f>
        <v>2002</v>
      </c>
      <c r="AU59" s="23">
        <f t="shared" ref="AU59" si="110">AT59+1</f>
        <v>2003</v>
      </c>
      <c r="AV59" s="23">
        <f t="shared" ref="AV59" si="111">AU59+1</f>
        <v>2004</v>
      </c>
      <c r="AW59" s="23">
        <f t="shared" ref="AW59" si="112">AV59+1</f>
        <v>2005</v>
      </c>
      <c r="AX59" s="23">
        <f t="shared" ref="AX59" si="113">AW59+1</f>
        <v>2006</v>
      </c>
      <c r="AY59" s="23">
        <f t="shared" ref="AY59" si="114">AX59+1</f>
        <v>2007</v>
      </c>
      <c r="AZ59" s="23">
        <f t="shared" ref="AZ59" si="115">AY59+1</f>
        <v>2008</v>
      </c>
      <c r="BA59" s="23">
        <f t="shared" ref="BA59" si="116">AZ59+1</f>
        <v>2009</v>
      </c>
      <c r="BB59" s="23">
        <f t="shared" ref="BB59" si="117">BA59+1</f>
        <v>2010</v>
      </c>
      <c r="BC59" s="23">
        <f t="shared" ref="BC59" si="118">BB59+1</f>
        <v>2011</v>
      </c>
      <c r="BD59" s="23">
        <f t="shared" ref="BD59" si="119">BC59+1</f>
        <v>2012</v>
      </c>
      <c r="BE59" s="23">
        <f t="shared" ref="BE59" si="120">BD59+1</f>
        <v>2013</v>
      </c>
      <c r="BF59" s="23">
        <f t="shared" ref="BF59" si="121">BE59+1</f>
        <v>2014</v>
      </c>
      <c r="BG59" s="23">
        <f t="shared" ref="BG59" si="122">BF59+1</f>
        <v>2015</v>
      </c>
      <c r="BH59" s="23">
        <f t="shared" ref="BH59" si="123">BG59+1</f>
        <v>2016</v>
      </c>
      <c r="BI59" s="23">
        <f t="shared" ref="BI59" si="124">BH59+1</f>
        <v>2017</v>
      </c>
      <c r="BJ59" s="23">
        <f t="shared" ref="BJ59" si="125">BI59+1</f>
        <v>2018</v>
      </c>
      <c r="BK59" s="23">
        <f t="shared" ref="BK59" si="126">BJ59+1</f>
        <v>2019</v>
      </c>
      <c r="BL59" s="23">
        <f t="shared" ref="BL59" si="127">BK59+1</f>
        <v>2020</v>
      </c>
      <c r="AMS59" s="24"/>
    </row>
    <row r="60" spans="1:982 1033:1033" x14ac:dyDescent="0.25">
      <c r="A60" s="8" t="s">
        <v>102</v>
      </c>
      <c r="B60" s="8" t="s">
        <v>103</v>
      </c>
      <c r="C60" s="8" t="s">
        <v>124</v>
      </c>
      <c r="D60" s="29">
        <f t="shared" ref="D60:L60" si="128">$N60</f>
        <v>1.2891114678375282E-2</v>
      </c>
      <c r="E60" s="29">
        <f t="shared" si="128"/>
        <v>1.2891114678375282E-2</v>
      </c>
      <c r="F60" s="29">
        <f t="shared" si="128"/>
        <v>1.2891114678375282E-2</v>
      </c>
      <c r="G60" s="29">
        <f t="shared" si="128"/>
        <v>1.2891114678375282E-2</v>
      </c>
      <c r="H60" s="29">
        <f t="shared" si="128"/>
        <v>1.2891114678375282E-2</v>
      </c>
      <c r="I60" s="29">
        <f t="shared" si="128"/>
        <v>1.2891114678375282E-2</v>
      </c>
      <c r="J60" s="29">
        <f t="shared" si="128"/>
        <v>1.2891114678375282E-2</v>
      </c>
      <c r="K60" s="29">
        <f t="shared" si="128"/>
        <v>1.2891114678375282E-2</v>
      </c>
      <c r="L60" s="29">
        <f t="shared" si="128"/>
        <v>1.2891114678375282E-2</v>
      </c>
      <c r="M60" s="29">
        <f>$N60</f>
        <v>1.2891114678375282E-2</v>
      </c>
      <c r="N60" s="9">
        <f t="shared" ref="N60:BG60" si="129">SUM(N49:N56)</f>
        <v>1.2891114678375282E-2</v>
      </c>
      <c r="O60" s="9">
        <f t="shared" si="129"/>
        <v>1.2878238839667643E-2</v>
      </c>
      <c r="P60" s="9">
        <f t="shared" si="129"/>
        <v>1.2868238733638373E-2</v>
      </c>
      <c r="Q60" s="9">
        <f t="shared" si="129"/>
        <v>1.2875818625184743E-2</v>
      </c>
      <c r="R60" s="9">
        <f t="shared" si="129"/>
        <v>1.2876957321711608E-2</v>
      </c>
      <c r="S60" s="9">
        <f t="shared" si="129"/>
        <v>1.2887523045637502E-2</v>
      </c>
      <c r="T60" s="9">
        <f t="shared" si="129"/>
        <v>1.2882092083395576E-2</v>
      </c>
      <c r="U60" s="9">
        <f t="shared" si="129"/>
        <v>1.2864417238877865E-2</v>
      </c>
      <c r="V60" s="9">
        <f t="shared" si="129"/>
        <v>1.2856973526203311E-2</v>
      </c>
      <c r="W60" s="9">
        <f t="shared" si="129"/>
        <v>1.2863944385051691E-2</v>
      </c>
      <c r="X60" s="9">
        <f t="shared" si="129"/>
        <v>1.2856742208795605E-2</v>
      </c>
      <c r="Y60" s="9">
        <f t="shared" si="129"/>
        <v>1.2849967609174173E-2</v>
      </c>
      <c r="Z60" s="9">
        <f t="shared" si="129"/>
        <v>1.2848566086509666E-2</v>
      </c>
      <c r="AA60" s="9">
        <f t="shared" si="129"/>
        <v>1.2826333293185827E-2</v>
      </c>
      <c r="AB60" s="9">
        <f t="shared" si="129"/>
        <v>1.2841647364438338E-2</v>
      </c>
      <c r="AC60" s="9">
        <f t="shared" si="129"/>
        <v>1.2843217516183919E-2</v>
      </c>
      <c r="AD60" s="9">
        <f t="shared" si="129"/>
        <v>1.2848760207795974E-2</v>
      </c>
      <c r="AE60" s="9">
        <f t="shared" si="129"/>
        <v>1.2847846363558124E-2</v>
      </c>
      <c r="AF60" s="9">
        <f t="shared" si="129"/>
        <v>1.284769717216786E-2</v>
      </c>
      <c r="AG60" s="9">
        <f t="shared" si="129"/>
        <v>1.2847334763962909E-2</v>
      </c>
      <c r="AH60" s="9">
        <f t="shared" si="129"/>
        <v>1.2834843947445636E-2</v>
      </c>
      <c r="AI60" s="9">
        <f t="shared" si="129"/>
        <v>1.2827791885731717E-2</v>
      </c>
      <c r="AJ60" s="9">
        <f t="shared" si="129"/>
        <v>1.2832840845743472E-2</v>
      </c>
      <c r="AK60" s="9">
        <f t="shared" si="129"/>
        <v>1.2839566977867355E-2</v>
      </c>
      <c r="AL60" s="9">
        <f t="shared" si="129"/>
        <v>1.285392857898859E-2</v>
      </c>
      <c r="AM60" s="9">
        <f t="shared" si="129"/>
        <v>1.2854223268194636E-2</v>
      </c>
      <c r="AN60" s="9">
        <f t="shared" si="129"/>
        <v>1.2840780423425631E-2</v>
      </c>
      <c r="AO60" s="9">
        <f t="shared" si="129"/>
        <v>1.2835740803819148E-2</v>
      </c>
      <c r="AP60" s="9">
        <f t="shared" si="129"/>
        <v>1.2833038820815369E-2</v>
      </c>
      <c r="AQ60" s="9">
        <f t="shared" si="129"/>
        <v>1.2812748879472957E-2</v>
      </c>
      <c r="AR60" s="9">
        <f t="shared" si="129"/>
        <v>1.2798500500237764E-2</v>
      </c>
      <c r="AS60" s="9">
        <f t="shared" si="129"/>
        <v>1.2783761919860758E-2</v>
      </c>
      <c r="AT60" s="9">
        <f t="shared" si="129"/>
        <v>1.2777938451888031E-2</v>
      </c>
      <c r="AU60" s="9">
        <f t="shared" si="129"/>
        <v>1.2783996946014115E-2</v>
      </c>
      <c r="AV60" s="9">
        <f t="shared" si="129"/>
        <v>1.2789381040672215E-2</v>
      </c>
      <c r="AW60" s="9">
        <f t="shared" si="129"/>
        <v>1.2793593327007158E-2</v>
      </c>
      <c r="AX60" s="9">
        <f t="shared" si="129"/>
        <v>1.2803886832484917E-2</v>
      </c>
      <c r="AY60" s="9">
        <f t="shared" si="129"/>
        <v>1.2813628078780927E-2</v>
      </c>
      <c r="AZ60" s="9">
        <f t="shared" si="129"/>
        <v>1.2804803157955312E-2</v>
      </c>
      <c r="BA60" s="9">
        <f t="shared" si="129"/>
        <v>1.2814470453119673E-2</v>
      </c>
      <c r="BB60" s="9">
        <f t="shared" si="129"/>
        <v>1.281611751343311E-2</v>
      </c>
      <c r="BC60" s="9">
        <f t="shared" si="129"/>
        <v>1.2803279869607335E-2</v>
      </c>
      <c r="BD60" s="9">
        <f t="shared" si="129"/>
        <v>1.2804227071998926E-2</v>
      </c>
      <c r="BE60" s="9">
        <f t="shared" si="129"/>
        <v>1.2811814940279468E-2</v>
      </c>
      <c r="BF60" s="9">
        <f t="shared" si="129"/>
        <v>1.2810540862150386E-2</v>
      </c>
      <c r="BG60" s="9">
        <f t="shared" si="129"/>
        <v>1.2797731208003328E-2</v>
      </c>
    </row>
    <row r="62" spans="1:982 1033:1033" s="31" customFormat="1" x14ac:dyDescent="0.25">
      <c r="A62" s="19" t="s">
        <v>122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982 1033:1033" s="22" customFormat="1" ht="12.75" x14ac:dyDescent="0.2">
      <c r="A63" s="22" t="s">
        <v>0</v>
      </c>
      <c r="B63" s="22" t="s">
        <v>1</v>
      </c>
      <c r="C63" s="22" t="s">
        <v>2</v>
      </c>
      <c r="D63" s="23">
        <v>1960</v>
      </c>
      <c r="E63" s="23">
        <v>1961</v>
      </c>
      <c r="F63" s="23">
        <v>1962</v>
      </c>
      <c r="G63" s="23">
        <v>1963</v>
      </c>
      <c r="H63" s="23">
        <v>1964</v>
      </c>
      <c r="I63" s="23">
        <v>1965</v>
      </c>
      <c r="J63" s="23">
        <v>1966</v>
      </c>
      <c r="K63" s="23">
        <v>1967</v>
      </c>
      <c r="L63" s="23">
        <v>1968</v>
      </c>
      <c r="M63" s="23">
        <v>1969</v>
      </c>
      <c r="N63" s="23">
        <f>1970</f>
        <v>1970</v>
      </c>
      <c r="O63" s="23">
        <f t="shared" ref="O63" si="130">N63+1</f>
        <v>1971</v>
      </c>
      <c r="P63" s="23">
        <f t="shared" ref="P63" si="131">O63+1</f>
        <v>1972</v>
      </c>
      <c r="Q63" s="23">
        <f t="shared" ref="Q63" si="132">P63+1</f>
        <v>1973</v>
      </c>
      <c r="R63" s="23">
        <f t="shared" ref="R63" si="133">Q63+1</f>
        <v>1974</v>
      </c>
      <c r="S63" s="23">
        <f t="shared" ref="S63" si="134">R63+1</f>
        <v>1975</v>
      </c>
      <c r="T63" s="23">
        <f t="shared" ref="T63" si="135">S63+1</f>
        <v>1976</v>
      </c>
      <c r="U63" s="23">
        <f t="shared" ref="U63" si="136">T63+1</f>
        <v>1977</v>
      </c>
      <c r="V63" s="23">
        <f t="shared" ref="V63" si="137">U63+1</f>
        <v>1978</v>
      </c>
      <c r="W63" s="23">
        <f t="shared" ref="W63" si="138">V63+1</f>
        <v>1979</v>
      </c>
      <c r="X63" s="23">
        <f t="shared" ref="X63" si="139">W63+1</f>
        <v>1980</v>
      </c>
      <c r="Y63" s="23">
        <f t="shared" ref="Y63" si="140">X63+1</f>
        <v>1981</v>
      </c>
      <c r="Z63" s="23">
        <f t="shared" ref="Z63" si="141">Y63+1</f>
        <v>1982</v>
      </c>
      <c r="AA63" s="23">
        <f t="shared" ref="AA63" si="142">Z63+1</f>
        <v>1983</v>
      </c>
      <c r="AB63" s="23">
        <f t="shared" ref="AB63" si="143">AA63+1</f>
        <v>1984</v>
      </c>
      <c r="AC63" s="23">
        <f t="shared" ref="AC63" si="144">AB63+1</f>
        <v>1985</v>
      </c>
      <c r="AD63" s="23">
        <f t="shared" ref="AD63" si="145">AC63+1</f>
        <v>1986</v>
      </c>
      <c r="AE63" s="23">
        <f t="shared" ref="AE63" si="146">AD63+1</f>
        <v>1987</v>
      </c>
      <c r="AF63" s="23">
        <f t="shared" ref="AF63" si="147">AE63+1</f>
        <v>1988</v>
      </c>
      <c r="AG63" s="23">
        <f t="shared" ref="AG63" si="148">AF63+1</f>
        <v>1989</v>
      </c>
      <c r="AH63" s="23">
        <f t="shared" ref="AH63" si="149">AG63+1</f>
        <v>1990</v>
      </c>
      <c r="AI63" s="23">
        <f t="shared" ref="AI63" si="150">AH63+1</f>
        <v>1991</v>
      </c>
      <c r="AJ63" s="23">
        <f t="shared" ref="AJ63" si="151">AI63+1</f>
        <v>1992</v>
      </c>
      <c r="AK63" s="23">
        <f t="shared" ref="AK63" si="152">AJ63+1</f>
        <v>1993</v>
      </c>
      <c r="AL63" s="23">
        <f t="shared" ref="AL63" si="153">AK63+1</f>
        <v>1994</v>
      </c>
      <c r="AM63" s="23">
        <f t="shared" ref="AM63" si="154">AL63+1</f>
        <v>1995</v>
      </c>
      <c r="AN63" s="23">
        <f t="shared" ref="AN63" si="155">AM63+1</f>
        <v>1996</v>
      </c>
      <c r="AO63" s="23">
        <f t="shared" ref="AO63" si="156">AN63+1</f>
        <v>1997</v>
      </c>
      <c r="AP63" s="23">
        <f t="shared" ref="AP63" si="157">AO63+1</f>
        <v>1998</v>
      </c>
      <c r="AQ63" s="23">
        <f t="shared" ref="AQ63" si="158">AP63+1</f>
        <v>1999</v>
      </c>
      <c r="AR63" s="23">
        <f t="shared" ref="AR63" si="159">AQ63+1</f>
        <v>2000</v>
      </c>
      <c r="AS63" s="23">
        <f t="shared" ref="AS63" si="160">AR63+1</f>
        <v>2001</v>
      </c>
      <c r="AT63" s="23">
        <f t="shared" ref="AT63" si="161">AS63+1</f>
        <v>2002</v>
      </c>
      <c r="AU63" s="23">
        <f t="shared" ref="AU63" si="162">AT63+1</f>
        <v>2003</v>
      </c>
      <c r="AV63" s="23">
        <f t="shared" ref="AV63" si="163">AU63+1</f>
        <v>2004</v>
      </c>
      <c r="AW63" s="23">
        <f t="shared" ref="AW63" si="164">AV63+1</f>
        <v>2005</v>
      </c>
      <c r="AX63" s="23">
        <f t="shared" ref="AX63" si="165">AW63+1</f>
        <v>2006</v>
      </c>
      <c r="AY63" s="23">
        <f t="shared" ref="AY63" si="166">AX63+1</f>
        <v>2007</v>
      </c>
      <c r="AZ63" s="23">
        <f t="shared" ref="AZ63" si="167">AY63+1</f>
        <v>2008</v>
      </c>
      <c r="BA63" s="23">
        <f t="shared" ref="BA63" si="168">AZ63+1</f>
        <v>2009</v>
      </c>
      <c r="BB63" s="23">
        <f t="shared" ref="BB63" si="169">BA63+1</f>
        <v>2010</v>
      </c>
      <c r="BC63" s="23">
        <f t="shared" ref="BC63" si="170">BB63+1</f>
        <v>2011</v>
      </c>
      <c r="BD63" s="23">
        <f t="shared" ref="BD63" si="171">BC63+1</f>
        <v>2012</v>
      </c>
      <c r="BE63" s="23">
        <f t="shared" ref="BE63" si="172">BD63+1</f>
        <v>2013</v>
      </c>
      <c r="BF63" s="23">
        <f t="shared" ref="BF63" si="173">BE63+1</f>
        <v>2014</v>
      </c>
      <c r="BG63" s="23">
        <f t="shared" ref="BG63" si="174">BF63+1</f>
        <v>2015</v>
      </c>
      <c r="BH63" s="23">
        <f t="shared" ref="BH63" si="175">BG63+1</f>
        <v>2016</v>
      </c>
      <c r="BI63" s="23">
        <f t="shared" ref="BI63" si="176">BH63+1</f>
        <v>2017</v>
      </c>
      <c r="BJ63" s="23">
        <f t="shared" ref="BJ63" si="177">BI63+1</f>
        <v>2018</v>
      </c>
      <c r="BK63" s="23">
        <f t="shared" ref="BK63" si="178">BJ63+1</f>
        <v>2019</v>
      </c>
      <c r="BL63" s="23">
        <f t="shared" ref="BL63" si="179">BK63+1</f>
        <v>2020</v>
      </c>
      <c r="AMS63" s="24"/>
    </row>
    <row r="64" spans="1:982 1033:1033" x14ac:dyDescent="0.25">
      <c r="B64" s="8" t="s">
        <v>123</v>
      </c>
      <c r="C64" s="8" t="s">
        <v>124</v>
      </c>
      <c r="D64" s="9">
        <f t="array" ref="D64:BG64">TRANSPOSE(UNEP_2017!G5:G60)</f>
        <v>0.88</v>
      </c>
      <c r="E64" s="9">
        <v>0.88100000000000001</v>
      </c>
      <c r="F64" s="9">
        <v>0.88200000000000001</v>
      </c>
      <c r="G64" s="9">
        <v>0.88300000000000001</v>
      </c>
      <c r="H64" s="9">
        <v>0.88400000000000001</v>
      </c>
      <c r="I64" s="9">
        <v>0.88500000000000001</v>
      </c>
      <c r="J64" s="9">
        <v>0.88600000000000001</v>
      </c>
      <c r="K64" s="9">
        <v>0.88700000000000001</v>
      </c>
      <c r="L64" s="9">
        <v>0.88800000000000001</v>
      </c>
      <c r="M64" s="9">
        <v>0.88900000000000001</v>
      </c>
      <c r="N64" s="9">
        <v>0.89</v>
      </c>
      <c r="O64" s="9">
        <v>0.89100000000000001</v>
      </c>
      <c r="P64" s="9">
        <v>0.89200000000000002</v>
      </c>
      <c r="Q64" s="9">
        <v>0.89300000000000002</v>
      </c>
      <c r="R64" s="9">
        <v>0.89400000000000002</v>
      </c>
      <c r="S64" s="9">
        <v>0.89500000000000002</v>
      </c>
      <c r="T64" s="9">
        <v>0.89600000000000002</v>
      </c>
      <c r="U64" s="9">
        <v>0.89700000000000002</v>
      </c>
      <c r="V64" s="9">
        <v>0.89800000000000002</v>
      </c>
      <c r="W64" s="9">
        <v>0.89900000000000002</v>
      </c>
      <c r="X64" s="9">
        <v>0.9</v>
      </c>
      <c r="Y64" s="9">
        <v>0.9002</v>
      </c>
      <c r="Z64" s="9">
        <v>0.90039999999999998</v>
      </c>
      <c r="AA64" s="9">
        <v>0.90059999999999996</v>
      </c>
      <c r="AB64" s="9">
        <v>0.90079999999999993</v>
      </c>
      <c r="AC64" s="9">
        <v>0.90099999999999991</v>
      </c>
      <c r="AD64" s="9">
        <v>0.90119999999999989</v>
      </c>
      <c r="AE64" s="9">
        <v>0.90139999999999987</v>
      </c>
      <c r="AF64" s="9">
        <v>0.90159999999999985</v>
      </c>
      <c r="AG64" s="9">
        <v>0.90179999999999982</v>
      </c>
      <c r="AH64" s="9">
        <v>0.90200000000000002</v>
      </c>
      <c r="AI64" s="9">
        <v>0.90570000000000006</v>
      </c>
      <c r="AJ64" s="9">
        <v>0.9094000000000001</v>
      </c>
      <c r="AK64" s="9">
        <v>0.91310000000000013</v>
      </c>
      <c r="AL64" s="9">
        <v>0.91680000000000017</v>
      </c>
      <c r="AM64" s="9">
        <v>0.92050000000000021</v>
      </c>
      <c r="AN64" s="9">
        <v>0.92420000000000024</v>
      </c>
      <c r="AO64" s="9">
        <v>0.92790000000000028</v>
      </c>
      <c r="AP64" s="9">
        <v>0.93160000000000032</v>
      </c>
      <c r="AQ64" s="9">
        <v>0.93530000000000035</v>
      </c>
      <c r="AR64" s="9">
        <v>0.93899999999999995</v>
      </c>
      <c r="AS64" s="9">
        <v>0.94019999999999992</v>
      </c>
      <c r="AT64" s="9">
        <v>0.9413999999999999</v>
      </c>
      <c r="AU64" s="9">
        <v>0.94259999999999988</v>
      </c>
      <c r="AV64" s="9">
        <v>0.94379999999999986</v>
      </c>
      <c r="AW64" s="9">
        <v>0.94499999999999984</v>
      </c>
      <c r="AX64" s="9">
        <v>0.94619999999999982</v>
      </c>
      <c r="AY64" s="9">
        <v>0.9473999999999998</v>
      </c>
      <c r="AZ64" s="9">
        <v>0.94859999999999978</v>
      </c>
      <c r="BA64" s="9">
        <v>0.94979999999999976</v>
      </c>
      <c r="BB64" s="9">
        <v>0.95099999999999996</v>
      </c>
      <c r="BC64" s="9">
        <v>0.95333333333333325</v>
      </c>
      <c r="BD64" s="9">
        <v>0.95566666666666655</v>
      </c>
      <c r="BE64" s="9">
        <v>0.95799999999999996</v>
      </c>
      <c r="BF64" s="9">
        <v>0.96033333333333326</v>
      </c>
      <c r="BG64" s="9">
        <v>0.96266666666666678</v>
      </c>
    </row>
    <row r="65" spans="2:64" x14ac:dyDescent="0.25">
      <c r="B65" s="8" t="s">
        <v>125</v>
      </c>
      <c r="C65" s="8" t="s">
        <v>89</v>
      </c>
      <c r="D65" s="30">
        <f>D64/$D64</f>
        <v>1</v>
      </c>
      <c r="E65" s="30">
        <f t="shared" ref="E65:BG65" si="180">E64/$D64</f>
        <v>1.0011363636363637</v>
      </c>
      <c r="F65" s="30">
        <f t="shared" si="180"/>
        <v>1.0022727272727272</v>
      </c>
      <c r="G65" s="30">
        <f t="shared" si="180"/>
        <v>1.0034090909090909</v>
      </c>
      <c r="H65" s="30">
        <f t="shared" si="180"/>
        <v>1.0045454545454546</v>
      </c>
      <c r="I65" s="30">
        <f t="shared" si="180"/>
        <v>1.0056818181818181</v>
      </c>
      <c r="J65" s="30">
        <f t="shared" si="180"/>
        <v>1.0068181818181818</v>
      </c>
      <c r="K65" s="30">
        <f t="shared" si="180"/>
        <v>1.0079545454545455</v>
      </c>
      <c r="L65" s="30">
        <f t="shared" si="180"/>
        <v>1.009090909090909</v>
      </c>
      <c r="M65" s="30">
        <f t="shared" si="180"/>
        <v>1.0102272727272728</v>
      </c>
      <c r="N65" s="30">
        <f t="shared" si="180"/>
        <v>1.0113636363636365</v>
      </c>
      <c r="O65" s="30">
        <f t="shared" si="180"/>
        <v>1.0125</v>
      </c>
      <c r="P65" s="30">
        <f t="shared" si="180"/>
        <v>1.0136363636363637</v>
      </c>
      <c r="Q65" s="30">
        <f t="shared" si="180"/>
        <v>1.0147727272727274</v>
      </c>
      <c r="R65" s="30">
        <f t="shared" si="180"/>
        <v>1.0159090909090909</v>
      </c>
      <c r="S65" s="30">
        <f t="shared" si="180"/>
        <v>1.0170454545454546</v>
      </c>
      <c r="T65" s="30">
        <f t="shared" si="180"/>
        <v>1.0181818181818183</v>
      </c>
      <c r="U65" s="30">
        <f t="shared" si="180"/>
        <v>1.0193181818181818</v>
      </c>
      <c r="V65" s="30">
        <f t="shared" si="180"/>
        <v>1.0204545454545455</v>
      </c>
      <c r="W65" s="30">
        <f t="shared" si="180"/>
        <v>1.0215909090909092</v>
      </c>
      <c r="X65" s="30">
        <f t="shared" si="180"/>
        <v>1.0227272727272727</v>
      </c>
      <c r="Y65" s="30">
        <f t="shared" si="180"/>
        <v>1.0229545454545454</v>
      </c>
      <c r="Z65" s="30">
        <f t="shared" si="180"/>
        <v>1.0231818181818182</v>
      </c>
      <c r="AA65" s="30">
        <f t="shared" si="180"/>
        <v>1.0234090909090909</v>
      </c>
      <c r="AB65" s="30">
        <f t="shared" si="180"/>
        <v>1.0236363636363635</v>
      </c>
      <c r="AC65" s="30">
        <f t="shared" si="180"/>
        <v>1.0238636363636362</v>
      </c>
      <c r="AD65" s="30">
        <f t="shared" si="180"/>
        <v>1.0240909090909089</v>
      </c>
      <c r="AE65" s="30">
        <f t="shared" si="180"/>
        <v>1.0243181818181817</v>
      </c>
      <c r="AF65" s="30">
        <f t="shared" si="180"/>
        <v>1.0245454545454544</v>
      </c>
      <c r="AG65" s="30">
        <f t="shared" si="180"/>
        <v>1.0247727272727272</v>
      </c>
      <c r="AH65" s="30">
        <f t="shared" si="180"/>
        <v>1.0249999999999999</v>
      </c>
      <c r="AI65" s="30">
        <f t="shared" si="180"/>
        <v>1.0292045454545455</v>
      </c>
      <c r="AJ65" s="30">
        <f t="shared" si="180"/>
        <v>1.0334090909090909</v>
      </c>
      <c r="AK65" s="30">
        <f t="shared" si="180"/>
        <v>1.0376136363636366</v>
      </c>
      <c r="AL65" s="30">
        <f t="shared" si="180"/>
        <v>1.041818181818182</v>
      </c>
      <c r="AM65" s="30">
        <f t="shared" si="180"/>
        <v>1.0460227272727276</v>
      </c>
      <c r="AN65" s="30">
        <f t="shared" si="180"/>
        <v>1.050227272727273</v>
      </c>
      <c r="AO65" s="30">
        <f t="shared" si="180"/>
        <v>1.0544318181818184</v>
      </c>
      <c r="AP65" s="30">
        <f t="shared" si="180"/>
        <v>1.058636363636364</v>
      </c>
      <c r="AQ65" s="30">
        <f t="shared" si="180"/>
        <v>1.0628409090909094</v>
      </c>
      <c r="AR65" s="30">
        <f t="shared" si="180"/>
        <v>1.0670454545454544</v>
      </c>
      <c r="AS65" s="30">
        <f t="shared" si="180"/>
        <v>1.0684090909090909</v>
      </c>
      <c r="AT65" s="30">
        <f t="shared" si="180"/>
        <v>1.0697727272727271</v>
      </c>
      <c r="AU65" s="30">
        <f t="shared" si="180"/>
        <v>1.0711363636363636</v>
      </c>
      <c r="AV65" s="30">
        <f t="shared" si="180"/>
        <v>1.0724999999999998</v>
      </c>
      <c r="AW65" s="30">
        <f t="shared" si="180"/>
        <v>1.0738636363636362</v>
      </c>
      <c r="AX65" s="30">
        <f t="shared" si="180"/>
        <v>1.0752272727272725</v>
      </c>
      <c r="AY65" s="30">
        <f t="shared" si="180"/>
        <v>1.0765909090909089</v>
      </c>
      <c r="AZ65" s="30">
        <f t="shared" si="180"/>
        <v>1.0779545454545452</v>
      </c>
      <c r="BA65" s="30">
        <f t="shared" si="180"/>
        <v>1.0793181818181816</v>
      </c>
      <c r="BB65" s="30">
        <f t="shared" si="180"/>
        <v>1.0806818181818181</v>
      </c>
      <c r="BC65" s="30">
        <f t="shared" si="180"/>
        <v>1.0833333333333333</v>
      </c>
      <c r="BD65" s="30">
        <f t="shared" si="180"/>
        <v>1.0859848484848484</v>
      </c>
      <c r="BE65" s="30">
        <f t="shared" si="180"/>
        <v>1.0886363636363636</v>
      </c>
      <c r="BF65" s="30">
        <f t="shared" si="180"/>
        <v>1.0912878787878788</v>
      </c>
      <c r="BG65" s="30">
        <f t="shared" si="180"/>
        <v>1.093939393939394</v>
      </c>
    </row>
    <row r="66" spans="2:64" x14ac:dyDescent="0.25">
      <c r="B66" s="8" t="s">
        <v>126</v>
      </c>
      <c r="C66" s="8" t="s">
        <v>124</v>
      </c>
      <c r="D66" s="9">
        <f>D60*D65</f>
        <v>1.2891114678375282E-2</v>
      </c>
      <c r="E66" s="9">
        <f t="shared" ref="E66:BG66" si="181">E60*E65</f>
        <v>1.2905763672327982E-2</v>
      </c>
      <c r="F66" s="9">
        <f t="shared" si="181"/>
        <v>1.2920412666280679E-2</v>
      </c>
      <c r="G66" s="9">
        <f t="shared" si="181"/>
        <v>1.293506166023338E-2</v>
      </c>
      <c r="H66" s="9">
        <f t="shared" si="181"/>
        <v>1.294971065418608E-2</v>
      </c>
      <c r="I66" s="9">
        <f t="shared" si="181"/>
        <v>1.2964359648138777E-2</v>
      </c>
      <c r="J66" s="9">
        <f t="shared" si="181"/>
        <v>1.2979008642091477E-2</v>
      </c>
      <c r="K66" s="9">
        <f t="shared" si="181"/>
        <v>1.2993657636044178E-2</v>
      </c>
      <c r="L66" s="9">
        <f t="shared" si="181"/>
        <v>1.3008306629996875E-2</v>
      </c>
      <c r="M66" s="9">
        <f t="shared" si="181"/>
        <v>1.3022955623949575E-2</v>
      </c>
      <c r="N66" s="9">
        <f t="shared" si="181"/>
        <v>1.3037604617902274E-2</v>
      </c>
      <c r="O66" s="9">
        <f t="shared" si="181"/>
        <v>1.3039216825163487E-2</v>
      </c>
      <c r="P66" s="9">
        <f t="shared" si="181"/>
        <v>1.3043714716369805E-2</v>
      </c>
      <c r="Q66" s="9">
        <f t="shared" si="181"/>
        <v>1.3066029582147701E-2</v>
      </c>
      <c r="R66" s="9">
        <f t="shared" si="181"/>
        <v>1.3081818006375201E-2</v>
      </c>
      <c r="S66" s="9">
        <f t="shared" si="181"/>
        <v>1.3107196733915414E-2</v>
      </c>
      <c r="T66" s="9">
        <f t="shared" si="181"/>
        <v>1.3116311939457316E-2</v>
      </c>
      <c r="U66" s="9">
        <f t="shared" si="181"/>
        <v>1.311293439008346E-2</v>
      </c>
      <c r="V66" s="9">
        <f t="shared" si="181"/>
        <v>1.3119957075602925E-2</v>
      </c>
      <c r="W66" s="9">
        <f t="shared" si="181"/>
        <v>1.3141688638819853E-2</v>
      </c>
      <c r="X66" s="9">
        <f t="shared" si="181"/>
        <v>1.3148940895359141E-2</v>
      </c>
      <c r="Y66" s="9">
        <f t="shared" si="181"/>
        <v>1.3144932774748399E-2</v>
      </c>
      <c r="Z66" s="9">
        <f t="shared" si="181"/>
        <v>1.3146419209424208E-2</v>
      </c>
      <c r="AA66" s="9">
        <f t="shared" si="181"/>
        <v>1.3126586095276314E-2</v>
      </c>
      <c r="AB66" s="9">
        <f t="shared" si="181"/>
        <v>1.3145177211234151E-2</v>
      </c>
      <c r="AC66" s="9">
        <f t="shared" si="181"/>
        <v>1.3149703388729214E-2</v>
      </c>
      <c r="AD66" s="9">
        <f t="shared" si="181"/>
        <v>1.3158298521892875E-2</v>
      </c>
      <c r="AE66" s="9">
        <f t="shared" si="181"/>
        <v>1.3160282627399196E-2</v>
      </c>
      <c r="AF66" s="9">
        <f t="shared" si="181"/>
        <v>1.3163049739121069E-2</v>
      </c>
      <c r="AG66" s="9">
        <f t="shared" si="181"/>
        <v>1.3165598284251989E-2</v>
      </c>
      <c r="AH66" s="9">
        <f t="shared" si="181"/>
        <v>1.3155715046131776E-2</v>
      </c>
      <c r="AI66" s="9">
        <f t="shared" si="181"/>
        <v>1.320242171694002E-2</v>
      </c>
      <c r="AJ66" s="9">
        <f t="shared" si="181"/>
        <v>1.326157439218081E-2</v>
      </c>
      <c r="AK66" s="9">
        <f t="shared" si="181"/>
        <v>1.3322509781239413E-2</v>
      </c>
      <c r="AL66" s="9">
        <f t="shared" si="181"/>
        <v>1.3391456501382661E-2</v>
      </c>
      <c r="AM66" s="9">
        <f t="shared" si="181"/>
        <v>1.3445809679969507E-2</v>
      </c>
      <c r="AN66" s="9">
        <f t="shared" si="181"/>
        <v>1.3485737803784058E-2</v>
      </c>
      <c r="AO66" s="9">
        <f t="shared" si="181"/>
        <v>1.3534413513481581E-2</v>
      </c>
      <c r="AP66" s="9">
        <f t="shared" si="181"/>
        <v>1.3585521551672275E-2</v>
      </c>
      <c r="AQ66" s="9">
        <f t="shared" si="181"/>
        <v>1.3617913667012569E-2</v>
      </c>
      <c r="AR66" s="9">
        <f t="shared" si="181"/>
        <v>1.365658178377643E-2</v>
      </c>
      <c r="AS66" s="9">
        <f t="shared" si="181"/>
        <v>1.3658287451196688E-2</v>
      </c>
      <c r="AT66" s="9">
        <f t="shared" si="181"/>
        <v>1.3669490066599307E-2</v>
      </c>
      <c r="AU66" s="9">
        <f t="shared" si="181"/>
        <v>1.3693404001491936E-2</v>
      </c>
      <c r="AV66" s="9">
        <f t="shared" si="181"/>
        <v>1.3716611166120947E-2</v>
      </c>
      <c r="AW66" s="9">
        <f t="shared" si="181"/>
        <v>1.3738574652297457E-2</v>
      </c>
      <c r="AX66" s="9">
        <f t="shared" si="181"/>
        <v>1.3767088319201393E-2</v>
      </c>
      <c r="AY66" s="9">
        <f t="shared" si="181"/>
        <v>1.3795035502087554E-2</v>
      </c>
      <c r="AZ66" s="9">
        <f t="shared" si="181"/>
        <v>1.3802995767768642E-2</v>
      </c>
      <c r="BA66" s="9">
        <f t="shared" si="181"/>
        <v>1.3830890950423936E-2</v>
      </c>
      <c r="BB66" s="9">
        <f t="shared" si="181"/>
        <v>1.3850145176448735E-2</v>
      </c>
      <c r="BC66" s="9">
        <f t="shared" si="181"/>
        <v>1.3870219858741279E-2</v>
      </c>
      <c r="BD66" s="9">
        <f t="shared" si="181"/>
        <v>1.3905196596750347E-2</v>
      </c>
      <c r="BE66" s="9">
        <f t="shared" si="181"/>
        <v>1.3947407628167876E-2</v>
      </c>
      <c r="BF66" s="9">
        <f t="shared" si="181"/>
        <v>1.3979987963581538E-2</v>
      </c>
      <c r="BG66" s="9">
        <f t="shared" si="181"/>
        <v>1.3999942321482429E-2</v>
      </c>
    </row>
    <row r="67" spans="2:64" x14ac:dyDescent="0.25">
      <c r="B67" s="8" t="s">
        <v>127</v>
      </c>
      <c r="C67" s="8" t="s">
        <v>124</v>
      </c>
      <c r="D67" s="9">
        <f>D66</f>
        <v>1.2891114678375282E-2</v>
      </c>
      <c r="E67" s="9">
        <f t="shared" ref="E67:BG67" si="182">E66</f>
        <v>1.2905763672327982E-2</v>
      </c>
      <c r="F67" s="9">
        <f t="shared" si="182"/>
        <v>1.2920412666280679E-2</v>
      </c>
      <c r="G67" s="9">
        <f t="shared" si="182"/>
        <v>1.293506166023338E-2</v>
      </c>
      <c r="H67" s="9">
        <f t="shared" si="182"/>
        <v>1.294971065418608E-2</v>
      </c>
      <c r="I67" s="9">
        <f t="shared" si="182"/>
        <v>1.2964359648138777E-2</v>
      </c>
      <c r="J67" s="9">
        <f t="shared" si="182"/>
        <v>1.2979008642091477E-2</v>
      </c>
      <c r="K67" s="9">
        <f t="shared" si="182"/>
        <v>1.2993657636044178E-2</v>
      </c>
      <c r="L67" s="9">
        <f t="shared" si="182"/>
        <v>1.3008306629996875E-2</v>
      </c>
      <c r="M67" s="9">
        <f t="shared" si="182"/>
        <v>1.3022955623949575E-2</v>
      </c>
      <c r="N67" s="9">
        <f t="shared" si="182"/>
        <v>1.3037604617902274E-2</v>
      </c>
      <c r="O67" s="9">
        <f t="shared" si="182"/>
        <v>1.3039216825163487E-2</v>
      </c>
      <c r="P67" s="9">
        <f t="shared" si="182"/>
        <v>1.3043714716369805E-2</v>
      </c>
      <c r="Q67" s="9">
        <f t="shared" si="182"/>
        <v>1.3066029582147701E-2</v>
      </c>
      <c r="R67" s="9">
        <f t="shared" si="182"/>
        <v>1.3081818006375201E-2</v>
      </c>
      <c r="S67" s="9">
        <f t="shared" si="182"/>
        <v>1.3107196733915414E-2</v>
      </c>
      <c r="T67" s="9">
        <f t="shared" si="182"/>
        <v>1.3116311939457316E-2</v>
      </c>
      <c r="U67" s="9">
        <f t="shared" si="182"/>
        <v>1.311293439008346E-2</v>
      </c>
      <c r="V67" s="9">
        <f t="shared" si="182"/>
        <v>1.3119957075602925E-2</v>
      </c>
      <c r="W67" s="9">
        <f t="shared" si="182"/>
        <v>1.3141688638819853E-2</v>
      </c>
      <c r="X67" s="9">
        <f t="shared" si="182"/>
        <v>1.3148940895359141E-2</v>
      </c>
      <c r="Y67" s="9">
        <f t="shared" si="182"/>
        <v>1.3144932774748399E-2</v>
      </c>
      <c r="Z67" s="9">
        <f t="shared" si="182"/>
        <v>1.3146419209424208E-2</v>
      </c>
      <c r="AA67" s="9">
        <f t="shared" si="182"/>
        <v>1.3126586095276314E-2</v>
      </c>
      <c r="AB67" s="9">
        <f t="shared" si="182"/>
        <v>1.3145177211234151E-2</v>
      </c>
      <c r="AC67" s="9">
        <f t="shared" si="182"/>
        <v>1.3149703388729214E-2</v>
      </c>
      <c r="AD67" s="9">
        <f t="shared" si="182"/>
        <v>1.3158298521892875E-2</v>
      </c>
      <c r="AE67" s="9">
        <f t="shared" si="182"/>
        <v>1.3160282627399196E-2</v>
      </c>
      <c r="AF67" s="9">
        <f t="shared" si="182"/>
        <v>1.3163049739121069E-2</v>
      </c>
      <c r="AG67" s="9">
        <f t="shared" si="182"/>
        <v>1.3165598284251989E-2</v>
      </c>
      <c r="AH67" s="9">
        <f t="shared" si="182"/>
        <v>1.3155715046131776E-2</v>
      </c>
      <c r="AI67" s="9">
        <f t="shared" si="182"/>
        <v>1.320242171694002E-2</v>
      </c>
      <c r="AJ67" s="9">
        <f t="shared" si="182"/>
        <v>1.326157439218081E-2</v>
      </c>
      <c r="AK67" s="9">
        <f t="shared" si="182"/>
        <v>1.3322509781239413E-2</v>
      </c>
      <c r="AL67" s="9">
        <f t="shared" si="182"/>
        <v>1.3391456501382661E-2</v>
      </c>
      <c r="AM67" s="9">
        <f t="shared" si="182"/>
        <v>1.3445809679969507E-2</v>
      </c>
      <c r="AN67" s="9">
        <f t="shared" si="182"/>
        <v>1.3485737803784058E-2</v>
      </c>
      <c r="AO67" s="9">
        <f t="shared" si="182"/>
        <v>1.3534413513481581E-2</v>
      </c>
      <c r="AP67" s="9">
        <f t="shared" si="182"/>
        <v>1.3585521551672275E-2</v>
      </c>
      <c r="AQ67" s="9">
        <f t="shared" si="182"/>
        <v>1.3617913667012569E-2</v>
      </c>
      <c r="AR67" s="9">
        <f t="shared" si="182"/>
        <v>1.365658178377643E-2</v>
      </c>
      <c r="AS67" s="9">
        <f t="shared" si="182"/>
        <v>1.3658287451196688E-2</v>
      </c>
      <c r="AT67" s="9">
        <f t="shared" si="182"/>
        <v>1.3669490066599307E-2</v>
      </c>
      <c r="AU67" s="9">
        <f t="shared" si="182"/>
        <v>1.3693404001491936E-2</v>
      </c>
      <c r="AV67" s="9">
        <f t="shared" si="182"/>
        <v>1.3716611166120947E-2</v>
      </c>
      <c r="AW67" s="9">
        <f t="shared" si="182"/>
        <v>1.3738574652297457E-2</v>
      </c>
      <c r="AX67" s="9">
        <f t="shared" si="182"/>
        <v>1.3767088319201393E-2</v>
      </c>
      <c r="AY67" s="9">
        <f t="shared" si="182"/>
        <v>1.3795035502087554E-2</v>
      </c>
      <c r="AZ67" s="9">
        <f t="shared" si="182"/>
        <v>1.3802995767768642E-2</v>
      </c>
      <c r="BA67" s="9">
        <f t="shared" si="182"/>
        <v>1.3830890950423936E-2</v>
      </c>
      <c r="BB67" s="9">
        <f t="shared" si="182"/>
        <v>1.3850145176448735E-2</v>
      </c>
      <c r="BC67" s="9">
        <f t="shared" si="182"/>
        <v>1.3870219858741279E-2</v>
      </c>
      <c r="BD67" s="9">
        <f t="shared" si="182"/>
        <v>1.3905196596750347E-2</v>
      </c>
      <c r="BE67" s="9">
        <f t="shared" si="182"/>
        <v>1.3947407628167876E-2</v>
      </c>
      <c r="BF67" s="9">
        <f t="shared" si="182"/>
        <v>1.3979987963581538E-2</v>
      </c>
      <c r="BG67" s="9">
        <f t="shared" si="182"/>
        <v>1.3999942321482429E-2</v>
      </c>
      <c r="BH67" s="29">
        <f>_xlfn.FORECAST.LINEAR(BH63,$D67:$BG67,$D63:$BG63)</f>
        <v>1.3910221772024854E-2</v>
      </c>
      <c r="BI67" s="29">
        <f t="shared" ref="BI67:BL67" si="183">_xlfn.FORECAST.LINEAR(BI63,$D67:$BG67,$D63:$BG63)</f>
        <v>1.3930360665250767E-2</v>
      </c>
      <c r="BJ67" s="29">
        <f t="shared" si="183"/>
        <v>1.3950499558476687E-2</v>
      </c>
      <c r="BK67" s="29">
        <f t="shared" si="183"/>
        <v>1.3970638451702599E-2</v>
      </c>
      <c r="BL67" s="29">
        <f t="shared" si="183"/>
        <v>1.3990777344928519E-2</v>
      </c>
    </row>
  </sheetData>
  <pageMargins left="0.7" right="0.7" top="0.75" bottom="0.75" header="0.3" footer="0.3"/>
  <pageSetup paperSize="9" orientation="portrait" horizont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17"/>
  <sheetViews>
    <sheetView workbookViewId="0">
      <selection activeCell="B7" sqref="B7"/>
    </sheetView>
  </sheetViews>
  <sheetFormatPr defaultRowHeight="15" x14ac:dyDescent="0.25"/>
  <cols>
    <col min="1" max="1" width="16.140625" customWidth="1"/>
    <col min="2" max="2" width="9.140625" style="12"/>
  </cols>
  <sheetData>
    <row r="1" spans="1:3" x14ac:dyDescent="0.25">
      <c r="A1" t="s">
        <v>141</v>
      </c>
    </row>
    <row r="4" spans="1:3" x14ac:dyDescent="0.25">
      <c r="A4" s="10" t="s">
        <v>90</v>
      </c>
      <c r="B4" s="13"/>
      <c r="C4" s="10"/>
    </row>
    <row r="6" spans="1:3" x14ac:dyDescent="0.25">
      <c r="A6" s="11" t="s">
        <v>0</v>
      </c>
      <c r="B6" s="14" t="s">
        <v>85</v>
      </c>
    </row>
    <row r="7" spans="1:3" x14ac:dyDescent="0.25">
      <c r="A7" t="s">
        <v>91</v>
      </c>
      <c r="B7" s="15">
        <v>4.7000000000000002E-3</v>
      </c>
    </row>
    <row r="8" spans="1:3" x14ac:dyDescent="0.25">
      <c r="A8" t="s">
        <v>26</v>
      </c>
      <c r="B8" s="15">
        <v>9.7000000000000003E-3</v>
      </c>
    </row>
    <row r="9" spans="1:3" x14ac:dyDescent="0.25">
      <c r="A9" t="s">
        <v>92</v>
      </c>
      <c r="B9" s="15">
        <v>2.7000000000000001E-3</v>
      </c>
    </row>
    <row r="10" spans="1:3" x14ac:dyDescent="0.25">
      <c r="A10" t="s">
        <v>30</v>
      </c>
      <c r="B10" s="15">
        <v>9.4000000000000004E-3</v>
      </c>
    </row>
    <row r="11" spans="1:3" x14ac:dyDescent="0.25">
      <c r="A11" t="s">
        <v>93</v>
      </c>
      <c r="B11" s="15">
        <v>1.7600000000000001E-2</v>
      </c>
    </row>
    <row r="12" spans="1:3" x14ac:dyDescent="0.25">
      <c r="A12" t="s">
        <v>94</v>
      </c>
      <c r="B12" s="15">
        <v>1.38E-2</v>
      </c>
    </row>
    <row r="13" spans="1:3" x14ac:dyDescent="0.25">
      <c r="A13" t="s">
        <v>95</v>
      </c>
      <c r="B13" s="15">
        <v>7.7999999999999996E-3</v>
      </c>
    </row>
    <row r="14" spans="1:3" x14ac:dyDescent="0.25">
      <c r="A14" t="s">
        <v>96</v>
      </c>
      <c r="B14" s="15">
        <v>2.0299999999999999E-2</v>
      </c>
    </row>
    <row r="15" spans="1:3" x14ac:dyDescent="0.25">
      <c r="A15" t="s">
        <v>97</v>
      </c>
      <c r="B15" s="15">
        <v>5.7999999999999996E-3</v>
      </c>
    </row>
    <row r="16" spans="1:3" x14ac:dyDescent="0.25">
      <c r="A16" t="s">
        <v>98</v>
      </c>
      <c r="B16" s="15">
        <v>8.9999999999999993E-3</v>
      </c>
    </row>
    <row r="17" spans="1:2" x14ac:dyDescent="0.25">
      <c r="A17" t="s">
        <v>99</v>
      </c>
      <c r="B17" s="15">
        <v>3.2000000000000002E-3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H65"/>
  <sheetViews>
    <sheetView zoomScale="80" zoomScaleNormal="80" workbookViewId="0">
      <selection activeCell="L54" sqref="L54"/>
    </sheetView>
  </sheetViews>
  <sheetFormatPr defaultRowHeight="15" x14ac:dyDescent="0.25"/>
  <cols>
    <col min="2" max="2" width="22" bestFit="1" customWidth="1"/>
    <col min="6" max="6" width="22" bestFit="1" customWidth="1"/>
    <col min="8" max="8" width="13.5703125" bestFit="1" customWidth="1"/>
  </cols>
  <sheetData>
    <row r="1" spans="1:8" x14ac:dyDescent="0.25">
      <c r="A1" t="s">
        <v>112</v>
      </c>
    </row>
    <row r="2" spans="1:8" x14ac:dyDescent="0.25">
      <c r="A2" s="18" t="s">
        <v>113</v>
      </c>
    </row>
    <row r="3" spans="1:8" x14ac:dyDescent="0.25">
      <c r="A3" s="19" t="s">
        <v>114</v>
      </c>
    </row>
    <row r="4" spans="1:8" x14ac:dyDescent="0.25">
      <c r="A4" s="7" t="s">
        <v>115</v>
      </c>
      <c r="B4" s="7" t="s">
        <v>108</v>
      </c>
      <c r="C4" s="7" t="s">
        <v>116</v>
      </c>
      <c r="E4" s="7" t="s">
        <v>115</v>
      </c>
      <c r="F4" s="7" t="s">
        <v>108</v>
      </c>
      <c r="G4" s="7" t="s">
        <v>116</v>
      </c>
      <c r="H4" s="7" t="s">
        <v>117</v>
      </c>
    </row>
    <row r="5" spans="1:8" x14ac:dyDescent="0.25">
      <c r="A5" s="8">
        <v>1960</v>
      </c>
      <c r="B5" s="8" t="s">
        <v>118</v>
      </c>
      <c r="C5" s="8">
        <v>0.88</v>
      </c>
      <c r="E5" s="8">
        <v>1960</v>
      </c>
      <c r="F5" s="8" t="s">
        <v>118</v>
      </c>
      <c r="G5" s="8">
        <f>C5</f>
        <v>0.88</v>
      </c>
      <c r="H5" s="8" t="s">
        <v>119</v>
      </c>
    </row>
    <row r="6" spans="1:8" x14ac:dyDescent="0.25">
      <c r="A6" s="8">
        <v>1980</v>
      </c>
      <c r="B6" s="8" t="s">
        <v>118</v>
      </c>
      <c r="C6" s="8">
        <v>0.9</v>
      </c>
      <c r="E6" s="8">
        <v>1961</v>
      </c>
      <c r="F6" s="8" t="s">
        <v>118</v>
      </c>
      <c r="G6" s="20">
        <f>G5+(($G$25-$G$5)/($E$25-$E$5))</f>
        <v>0.88100000000000001</v>
      </c>
      <c r="H6" s="20" t="s">
        <v>120</v>
      </c>
    </row>
    <row r="7" spans="1:8" x14ac:dyDescent="0.25">
      <c r="A7" s="8">
        <v>1990</v>
      </c>
      <c r="B7" s="8" t="s">
        <v>118</v>
      </c>
      <c r="C7" s="8">
        <v>0.90200000000000002</v>
      </c>
      <c r="E7" s="8">
        <v>1962</v>
      </c>
      <c r="F7" s="8" t="s">
        <v>118</v>
      </c>
      <c r="G7" s="20">
        <f t="shared" ref="G7:G24" si="0">G6+(($G$25-$G$5)/($E$25-$E$5))</f>
        <v>0.88200000000000001</v>
      </c>
      <c r="H7" s="20" t="s">
        <v>120</v>
      </c>
    </row>
    <row r="8" spans="1:8" x14ac:dyDescent="0.25">
      <c r="A8" s="8">
        <v>2000</v>
      </c>
      <c r="B8" s="8" t="s">
        <v>118</v>
      </c>
      <c r="C8" s="8">
        <v>0.93899999999999995</v>
      </c>
      <c r="E8" s="8">
        <v>1963</v>
      </c>
      <c r="F8" s="8" t="s">
        <v>118</v>
      </c>
      <c r="G8" s="20">
        <f t="shared" si="0"/>
        <v>0.88300000000000001</v>
      </c>
      <c r="H8" s="20" t="s">
        <v>120</v>
      </c>
    </row>
    <row r="9" spans="1:8" x14ac:dyDescent="0.25">
      <c r="A9" s="8">
        <v>2010</v>
      </c>
      <c r="B9" s="8" t="s">
        <v>118</v>
      </c>
      <c r="C9" s="8">
        <v>0.95099999999999996</v>
      </c>
      <c r="E9" s="8">
        <v>1964</v>
      </c>
      <c r="F9" s="8" t="s">
        <v>118</v>
      </c>
      <c r="G9" s="20">
        <f t="shared" si="0"/>
        <v>0.88400000000000001</v>
      </c>
      <c r="H9" s="20" t="s">
        <v>120</v>
      </c>
    </row>
    <row r="10" spans="1:8" x14ac:dyDescent="0.25">
      <c r="A10" s="8">
        <v>2013</v>
      </c>
      <c r="B10" s="8" t="s">
        <v>118</v>
      </c>
      <c r="C10" s="8">
        <v>0.95799999999999996</v>
      </c>
      <c r="E10" s="8">
        <v>1965</v>
      </c>
      <c r="F10" s="8" t="s">
        <v>118</v>
      </c>
      <c r="G10" s="20">
        <f t="shared" si="0"/>
        <v>0.88500000000000001</v>
      </c>
      <c r="H10" s="20" t="s">
        <v>120</v>
      </c>
    </row>
    <row r="11" spans="1:8" x14ac:dyDescent="0.25">
      <c r="E11" s="8">
        <v>1966</v>
      </c>
      <c r="F11" s="8" t="s">
        <v>118</v>
      </c>
      <c r="G11" s="20">
        <f t="shared" si="0"/>
        <v>0.88600000000000001</v>
      </c>
      <c r="H11" s="20" t="s">
        <v>120</v>
      </c>
    </row>
    <row r="12" spans="1:8" x14ac:dyDescent="0.25">
      <c r="E12" s="8">
        <v>1967</v>
      </c>
      <c r="F12" s="8" t="s">
        <v>118</v>
      </c>
      <c r="G12" s="20">
        <f t="shared" si="0"/>
        <v>0.88700000000000001</v>
      </c>
      <c r="H12" s="20" t="s">
        <v>120</v>
      </c>
    </row>
    <row r="13" spans="1:8" x14ac:dyDescent="0.25">
      <c r="E13" s="8">
        <v>1968</v>
      </c>
      <c r="F13" s="8" t="s">
        <v>118</v>
      </c>
      <c r="G13" s="20">
        <f t="shared" si="0"/>
        <v>0.88800000000000001</v>
      </c>
      <c r="H13" s="20" t="s">
        <v>120</v>
      </c>
    </row>
    <row r="14" spans="1:8" x14ac:dyDescent="0.25">
      <c r="E14" s="8">
        <v>1969</v>
      </c>
      <c r="F14" s="8" t="s">
        <v>118</v>
      </c>
      <c r="G14" s="20">
        <f t="shared" si="0"/>
        <v>0.88900000000000001</v>
      </c>
      <c r="H14" s="20" t="s">
        <v>120</v>
      </c>
    </row>
    <row r="15" spans="1:8" x14ac:dyDescent="0.25">
      <c r="E15" s="8">
        <v>1970</v>
      </c>
      <c r="F15" s="8" t="s">
        <v>118</v>
      </c>
      <c r="G15" s="20">
        <f t="shared" si="0"/>
        <v>0.89</v>
      </c>
      <c r="H15" s="20" t="s">
        <v>120</v>
      </c>
    </row>
    <row r="16" spans="1:8" x14ac:dyDescent="0.25">
      <c r="E16" s="8">
        <v>1971</v>
      </c>
      <c r="F16" s="8" t="s">
        <v>118</v>
      </c>
      <c r="G16" s="20">
        <f t="shared" si="0"/>
        <v>0.89100000000000001</v>
      </c>
      <c r="H16" s="20" t="s">
        <v>120</v>
      </c>
    </row>
    <row r="17" spans="5:8" x14ac:dyDescent="0.25">
      <c r="E17" s="8">
        <v>1972</v>
      </c>
      <c r="F17" s="8" t="s">
        <v>118</v>
      </c>
      <c r="G17" s="20">
        <f t="shared" si="0"/>
        <v>0.89200000000000002</v>
      </c>
      <c r="H17" s="20" t="s">
        <v>120</v>
      </c>
    </row>
    <row r="18" spans="5:8" x14ac:dyDescent="0.25">
      <c r="E18" s="8">
        <v>1973</v>
      </c>
      <c r="F18" s="8" t="s">
        <v>118</v>
      </c>
      <c r="G18" s="20">
        <f t="shared" si="0"/>
        <v>0.89300000000000002</v>
      </c>
      <c r="H18" s="20" t="s">
        <v>120</v>
      </c>
    </row>
    <row r="19" spans="5:8" x14ac:dyDescent="0.25">
      <c r="E19" s="8">
        <v>1974</v>
      </c>
      <c r="F19" s="8" t="s">
        <v>118</v>
      </c>
      <c r="G19" s="20">
        <f t="shared" si="0"/>
        <v>0.89400000000000002</v>
      </c>
      <c r="H19" s="20" t="s">
        <v>120</v>
      </c>
    </row>
    <row r="20" spans="5:8" x14ac:dyDescent="0.25">
      <c r="E20" s="8">
        <v>1975</v>
      </c>
      <c r="F20" s="8" t="s">
        <v>118</v>
      </c>
      <c r="G20" s="20">
        <f t="shared" si="0"/>
        <v>0.89500000000000002</v>
      </c>
      <c r="H20" s="20" t="s">
        <v>120</v>
      </c>
    </row>
    <row r="21" spans="5:8" x14ac:dyDescent="0.25">
      <c r="E21" s="8">
        <v>1976</v>
      </c>
      <c r="F21" s="8" t="s">
        <v>118</v>
      </c>
      <c r="G21" s="20">
        <f t="shared" si="0"/>
        <v>0.89600000000000002</v>
      </c>
      <c r="H21" s="20" t="s">
        <v>120</v>
      </c>
    </row>
    <row r="22" spans="5:8" x14ac:dyDescent="0.25">
      <c r="E22" s="8">
        <v>1977</v>
      </c>
      <c r="F22" s="8" t="s">
        <v>118</v>
      </c>
      <c r="G22" s="20">
        <f t="shared" si="0"/>
        <v>0.89700000000000002</v>
      </c>
      <c r="H22" s="20" t="s">
        <v>120</v>
      </c>
    </row>
    <row r="23" spans="5:8" x14ac:dyDescent="0.25">
      <c r="E23" s="8">
        <v>1978</v>
      </c>
      <c r="F23" s="8" t="s">
        <v>118</v>
      </c>
      <c r="G23" s="20">
        <f t="shared" si="0"/>
        <v>0.89800000000000002</v>
      </c>
      <c r="H23" s="20" t="s">
        <v>120</v>
      </c>
    </row>
    <row r="24" spans="5:8" x14ac:dyDescent="0.25">
      <c r="E24" s="8">
        <v>1979</v>
      </c>
      <c r="F24" s="8" t="s">
        <v>118</v>
      </c>
      <c r="G24" s="20">
        <f t="shared" si="0"/>
        <v>0.89900000000000002</v>
      </c>
      <c r="H24" s="20" t="s">
        <v>120</v>
      </c>
    </row>
    <row r="25" spans="5:8" x14ac:dyDescent="0.25">
      <c r="E25" s="8">
        <v>1980</v>
      </c>
      <c r="F25" s="8" t="s">
        <v>118</v>
      </c>
      <c r="G25" s="8">
        <f>C6</f>
        <v>0.9</v>
      </c>
      <c r="H25" s="8" t="s">
        <v>119</v>
      </c>
    </row>
    <row r="26" spans="5:8" x14ac:dyDescent="0.25">
      <c r="E26" s="8">
        <v>1981</v>
      </c>
      <c r="F26" s="8" t="s">
        <v>118</v>
      </c>
      <c r="G26" s="20">
        <f>G25+(($G$35-$G$25)/($E$35-$E$25))</f>
        <v>0.9002</v>
      </c>
      <c r="H26" s="20" t="s">
        <v>120</v>
      </c>
    </row>
    <row r="27" spans="5:8" x14ac:dyDescent="0.25">
      <c r="E27" s="8">
        <v>1982</v>
      </c>
      <c r="F27" s="8" t="s">
        <v>118</v>
      </c>
      <c r="G27" s="20">
        <f t="shared" ref="G27:G34" si="1">G26+(($G$35-$G$25)/($E$35-$E$25))</f>
        <v>0.90039999999999998</v>
      </c>
      <c r="H27" s="20" t="s">
        <v>120</v>
      </c>
    </row>
    <row r="28" spans="5:8" x14ac:dyDescent="0.25">
      <c r="E28" s="8">
        <v>1983</v>
      </c>
      <c r="F28" s="8" t="s">
        <v>118</v>
      </c>
      <c r="G28" s="20">
        <f t="shared" si="1"/>
        <v>0.90059999999999996</v>
      </c>
      <c r="H28" s="20" t="s">
        <v>120</v>
      </c>
    </row>
    <row r="29" spans="5:8" x14ac:dyDescent="0.25">
      <c r="E29" s="8">
        <v>1984</v>
      </c>
      <c r="F29" s="8" t="s">
        <v>118</v>
      </c>
      <c r="G29" s="20">
        <f t="shared" si="1"/>
        <v>0.90079999999999993</v>
      </c>
      <c r="H29" s="20" t="s">
        <v>120</v>
      </c>
    </row>
    <row r="30" spans="5:8" x14ac:dyDescent="0.25">
      <c r="E30" s="8">
        <v>1985</v>
      </c>
      <c r="F30" s="8" t="s">
        <v>118</v>
      </c>
      <c r="G30" s="20">
        <f t="shared" si="1"/>
        <v>0.90099999999999991</v>
      </c>
      <c r="H30" s="20" t="s">
        <v>120</v>
      </c>
    </row>
    <row r="31" spans="5:8" x14ac:dyDescent="0.25">
      <c r="E31" s="8">
        <v>1986</v>
      </c>
      <c r="F31" s="8" t="s">
        <v>118</v>
      </c>
      <c r="G31" s="20">
        <f t="shared" si="1"/>
        <v>0.90119999999999989</v>
      </c>
      <c r="H31" s="20" t="s">
        <v>120</v>
      </c>
    </row>
    <row r="32" spans="5:8" x14ac:dyDescent="0.25">
      <c r="E32" s="8">
        <v>1987</v>
      </c>
      <c r="F32" s="8" t="s">
        <v>118</v>
      </c>
      <c r="G32" s="20">
        <f t="shared" si="1"/>
        <v>0.90139999999999987</v>
      </c>
      <c r="H32" s="20" t="s">
        <v>120</v>
      </c>
    </row>
    <row r="33" spans="5:8" x14ac:dyDescent="0.25">
      <c r="E33" s="8">
        <v>1988</v>
      </c>
      <c r="F33" s="8" t="s">
        <v>118</v>
      </c>
      <c r="G33" s="20">
        <f t="shared" si="1"/>
        <v>0.90159999999999985</v>
      </c>
      <c r="H33" s="20" t="s">
        <v>120</v>
      </c>
    </row>
    <row r="34" spans="5:8" x14ac:dyDescent="0.25">
      <c r="E34" s="8">
        <v>1989</v>
      </c>
      <c r="F34" s="8" t="s">
        <v>118</v>
      </c>
      <c r="G34" s="20">
        <f t="shared" si="1"/>
        <v>0.90179999999999982</v>
      </c>
      <c r="H34" s="20" t="s">
        <v>120</v>
      </c>
    </row>
    <row r="35" spans="5:8" x14ac:dyDescent="0.25">
      <c r="E35" s="8">
        <v>1990</v>
      </c>
      <c r="F35" s="8" t="s">
        <v>118</v>
      </c>
      <c r="G35" s="8">
        <f>C7</f>
        <v>0.90200000000000002</v>
      </c>
      <c r="H35" s="8" t="s">
        <v>119</v>
      </c>
    </row>
    <row r="36" spans="5:8" x14ac:dyDescent="0.25">
      <c r="E36" s="8">
        <v>1991</v>
      </c>
      <c r="F36" s="8" t="s">
        <v>118</v>
      </c>
      <c r="G36" s="20">
        <f>G35+(($G$45-$G$35)/($E$45-$E$35))</f>
        <v>0.90570000000000006</v>
      </c>
      <c r="H36" s="20" t="s">
        <v>120</v>
      </c>
    </row>
    <row r="37" spans="5:8" x14ac:dyDescent="0.25">
      <c r="E37" s="8">
        <v>1992</v>
      </c>
      <c r="F37" s="8" t="s">
        <v>118</v>
      </c>
      <c r="G37" s="20">
        <f t="shared" ref="G37:G44" si="2">G36+(($G$45-$G$35)/($E$45-$E$35))</f>
        <v>0.9094000000000001</v>
      </c>
      <c r="H37" s="20" t="s">
        <v>120</v>
      </c>
    </row>
    <row r="38" spans="5:8" x14ac:dyDescent="0.25">
      <c r="E38" s="8">
        <v>1993</v>
      </c>
      <c r="F38" s="8" t="s">
        <v>118</v>
      </c>
      <c r="G38" s="20">
        <f t="shared" si="2"/>
        <v>0.91310000000000013</v>
      </c>
      <c r="H38" s="20" t="s">
        <v>120</v>
      </c>
    </row>
    <row r="39" spans="5:8" x14ac:dyDescent="0.25">
      <c r="E39" s="8">
        <v>1994</v>
      </c>
      <c r="F39" s="8" t="s">
        <v>118</v>
      </c>
      <c r="G39" s="20">
        <f t="shared" si="2"/>
        <v>0.91680000000000017</v>
      </c>
      <c r="H39" s="20" t="s">
        <v>120</v>
      </c>
    </row>
    <row r="40" spans="5:8" x14ac:dyDescent="0.25">
      <c r="E40" s="8">
        <v>1995</v>
      </c>
      <c r="F40" s="8" t="s">
        <v>118</v>
      </c>
      <c r="G40" s="20">
        <f t="shared" si="2"/>
        <v>0.92050000000000021</v>
      </c>
      <c r="H40" s="20" t="s">
        <v>120</v>
      </c>
    </row>
    <row r="41" spans="5:8" x14ac:dyDescent="0.25">
      <c r="E41" s="8">
        <v>1996</v>
      </c>
      <c r="F41" s="8" t="s">
        <v>118</v>
      </c>
      <c r="G41" s="20">
        <f t="shared" si="2"/>
        <v>0.92420000000000024</v>
      </c>
      <c r="H41" s="20" t="s">
        <v>120</v>
      </c>
    </row>
    <row r="42" spans="5:8" x14ac:dyDescent="0.25">
      <c r="E42" s="8">
        <v>1997</v>
      </c>
      <c r="F42" s="8" t="s">
        <v>118</v>
      </c>
      <c r="G42" s="20">
        <f t="shared" si="2"/>
        <v>0.92790000000000028</v>
      </c>
      <c r="H42" s="20" t="s">
        <v>120</v>
      </c>
    </row>
    <row r="43" spans="5:8" x14ac:dyDescent="0.25">
      <c r="E43" s="8">
        <v>1998</v>
      </c>
      <c r="F43" s="8" t="s">
        <v>118</v>
      </c>
      <c r="G43" s="20">
        <f t="shared" si="2"/>
        <v>0.93160000000000032</v>
      </c>
      <c r="H43" s="20" t="s">
        <v>120</v>
      </c>
    </row>
    <row r="44" spans="5:8" x14ac:dyDescent="0.25">
      <c r="E44" s="8">
        <v>1999</v>
      </c>
      <c r="F44" s="8" t="s">
        <v>118</v>
      </c>
      <c r="G44" s="20">
        <f t="shared" si="2"/>
        <v>0.93530000000000035</v>
      </c>
      <c r="H44" s="20" t="s">
        <v>120</v>
      </c>
    </row>
    <row r="45" spans="5:8" x14ac:dyDescent="0.25">
      <c r="E45" s="8">
        <v>2000</v>
      </c>
      <c r="F45" s="8" t="s">
        <v>118</v>
      </c>
      <c r="G45" s="8">
        <f>C8</f>
        <v>0.93899999999999995</v>
      </c>
      <c r="H45" s="8" t="s">
        <v>119</v>
      </c>
    </row>
    <row r="46" spans="5:8" x14ac:dyDescent="0.25">
      <c r="E46" s="8">
        <v>2001</v>
      </c>
      <c r="F46" s="8" t="s">
        <v>118</v>
      </c>
      <c r="G46" s="20">
        <f>G45+(($G$55-$G$45)/($E$55-$E$45))</f>
        <v>0.94019999999999992</v>
      </c>
      <c r="H46" s="20" t="s">
        <v>120</v>
      </c>
    </row>
    <row r="47" spans="5:8" x14ac:dyDescent="0.25">
      <c r="E47" s="8">
        <v>2002</v>
      </c>
      <c r="F47" s="8" t="s">
        <v>118</v>
      </c>
      <c r="G47" s="20">
        <f t="shared" ref="G47:G54" si="3">G46+(($G$55-$G$45)/($E$55-$E$45))</f>
        <v>0.9413999999999999</v>
      </c>
      <c r="H47" s="20" t="s">
        <v>120</v>
      </c>
    </row>
    <row r="48" spans="5:8" x14ac:dyDescent="0.25">
      <c r="E48" s="8">
        <v>2003</v>
      </c>
      <c r="F48" s="8" t="s">
        <v>118</v>
      </c>
      <c r="G48" s="20">
        <f t="shared" si="3"/>
        <v>0.94259999999999988</v>
      </c>
      <c r="H48" s="20" t="s">
        <v>120</v>
      </c>
    </row>
    <row r="49" spans="5:8" x14ac:dyDescent="0.25">
      <c r="E49" s="8">
        <v>2004</v>
      </c>
      <c r="F49" s="8" t="s">
        <v>118</v>
      </c>
      <c r="G49" s="20">
        <f t="shared" si="3"/>
        <v>0.94379999999999986</v>
      </c>
      <c r="H49" s="20" t="s">
        <v>120</v>
      </c>
    </row>
    <row r="50" spans="5:8" x14ac:dyDescent="0.25">
      <c r="E50" s="8">
        <v>2005</v>
      </c>
      <c r="F50" s="8" t="s">
        <v>118</v>
      </c>
      <c r="G50" s="20">
        <f t="shared" si="3"/>
        <v>0.94499999999999984</v>
      </c>
      <c r="H50" s="20" t="s">
        <v>120</v>
      </c>
    </row>
    <row r="51" spans="5:8" x14ac:dyDescent="0.25">
      <c r="E51" s="8">
        <v>2006</v>
      </c>
      <c r="F51" s="8" t="s">
        <v>118</v>
      </c>
      <c r="G51" s="20">
        <f t="shared" si="3"/>
        <v>0.94619999999999982</v>
      </c>
      <c r="H51" s="20" t="s">
        <v>120</v>
      </c>
    </row>
    <row r="52" spans="5:8" x14ac:dyDescent="0.25">
      <c r="E52" s="8">
        <v>2007</v>
      </c>
      <c r="F52" s="8" t="s">
        <v>118</v>
      </c>
      <c r="G52" s="20">
        <f t="shared" si="3"/>
        <v>0.9473999999999998</v>
      </c>
      <c r="H52" s="20" t="s">
        <v>120</v>
      </c>
    </row>
    <row r="53" spans="5:8" x14ac:dyDescent="0.25">
      <c r="E53" s="8">
        <v>2008</v>
      </c>
      <c r="F53" s="8" t="s">
        <v>118</v>
      </c>
      <c r="G53" s="20">
        <f t="shared" si="3"/>
        <v>0.94859999999999978</v>
      </c>
      <c r="H53" s="20" t="s">
        <v>120</v>
      </c>
    </row>
    <row r="54" spans="5:8" x14ac:dyDescent="0.25">
      <c r="E54" s="8">
        <v>2009</v>
      </c>
      <c r="F54" s="8" t="s">
        <v>118</v>
      </c>
      <c r="G54" s="20">
        <f t="shared" si="3"/>
        <v>0.94979999999999976</v>
      </c>
      <c r="H54" s="20" t="s">
        <v>120</v>
      </c>
    </row>
    <row r="55" spans="5:8" x14ac:dyDescent="0.25">
      <c r="E55" s="8">
        <v>2010</v>
      </c>
      <c r="F55" s="8" t="s">
        <v>118</v>
      </c>
      <c r="G55" s="8">
        <f>C9</f>
        <v>0.95099999999999996</v>
      </c>
      <c r="H55" s="8" t="s">
        <v>119</v>
      </c>
    </row>
    <row r="56" spans="5:8" x14ac:dyDescent="0.25">
      <c r="E56" s="8">
        <v>2011</v>
      </c>
      <c r="F56" s="8" t="s">
        <v>118</v>
      </c>
      <c r="G56" s="21">
        <f>G55+(($G$58-$G$55)/($E$58-$E$55))</f>
        <v>0.95333333333333325</v>
      </c>
      <c r="H56" s="20" t="s">
        <v>120</v>
      </c>
    </row>
    <row r="57" spans="5:8" x14ac:dyDescent="0.25">
      <c r="E57" s="8">
        <v>2012</v>
      </c>
      <c r="F57" s="8" t="s">
        <v>118</v>
      </c>
      <c r="G57" s="21">
        <f>G56+(($G$58-$G$55)/($E$58-$E$55))</f>
        <v>0.95566666666666655</v>
      </c>
      <c r="H57" s="20" t="s">
        <v>120</v>
      </c>
    </row>
    <row r="58" spans="5:8" x14ac:dyDescent="0.25">
      <c r="E58" s="8">
        <v>2013</v>
      </c>
      <c r="F58" s="8" t="s">
        <v>118</v>
      </c>
      <c r="G58" s="8">
        <f>C10</f>
        <v>0.95799999999999996</v>
      </c>
      <c r="H58" s="8" t="s">
        <v>119</v>
      </c>
    </row>
    <row r="59" spans="5:8" x14ac:dyDescent="0.25">
      <c r="E59" s="8">
        <v>2014</v>
      </c>
      <c r="F59" s="8" t="s">
        <v>118</v>
      </c>
      <c r="G59" s="21">
        <f>_xlfn.FORECAST.LINEAR(E59,G55:G58,E55:E58)</f>
        <v>0.96033333333333326</v>
      </c>
      <c r="H59" s="20" t="s">
        <v>121</v>
      </c>
    </row>
    <row r="60" spans="5:8" x14ac:dyDescent="0.25">
      <c r="E60" s="8">
        <v>2015</v>
      </c>
      <c r="F60" s="8" t="s">
        <v>118</v>
      </c>
      <c r="G60" s="21">
        <f t="shared" ref="G60:G65" si="4">_xlfn.FORECAST.LINEAR(E60,G56:G59,E56:E59)</f>
        <v>0.96266666666666678</v>
      </c>
      <c r="H60" s="20" t="s">
        <v>121</v>
      </c>
    </row>
    <row r="61" spans="5:8" x14ac:dyDescent="0.25">
      <c r="E61" s="8">
        <v>2016</v>
      </c>
      <c r="F61" s="8" t="s">
        <v>118</v>
      </c>
      <c r="G61" s="21">
        <f t="shared" si="4"/>
        <v>0.96499999999999986</v>
      </c>
      <c r="H61" s="20" t="s">
        <v>121</v>
      </c>
    </row>
    <row r="62" spans="5:8" x14ac:dyDescent="0.25">
      <c r="E62" s="8">
        <v>2017</v>
      </c>
      <c r="F62" s="8" t="s">
        <v>118</v>
      </c>
      <c r="G62" s="21">
        <f t="shared" si="4"/>
        <v>0.96733333333333338</v>
      </c>
      <c r="H62" s="20" t="s">
        <v>121</v>
      </c>
    </row>
    <row r="63" spans="5:8" x14ac:dyDescent="0.25">
      <c r="E63" s="8">
        <v>2018</v>
      </c>
      <c r="F63" s="8" t="s">
        <v>118</v>
      </c>
      <c r="G63" s="21">
        <f t="shared" si="4"/>
        <v>0.9696666666666669</v>
      </c>
      <c r="H63" s="20" t="s">
        <v>121</v>
      </c>
    </row>
    <row r="64" spans="5:8" x14ac:dyDescent="0.25">
      <c r="E64" s="8">
        <v>2019</v>
      </c>
      <c r="F64" s="8" t="s">
        <v>118</v>
      </c>
      <c r="G64" s="21">
        <f t="shared" si="4"/>
        <v>0.97199999999999998</v>
      </c>
      <c r="H64" s="20" t="s">
        <v>121</v>
      </c>
    </row>
    <row r="65" spans="5:8" x14ac:dyDescent="0.25">
      <c r="E65" s="8">
        <v>2020</v>
      </c>
      <c r="F65" s="8" t="s">
        <v>118</v>
      </c>
      <c r="G65" s="21">
        <f t="shared" si="4"/>
        <v>0.9743333333333335</v>
      </c>
      <c r="H65" s="20" t="s">
        <v>121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MJ65"/>
  <sheetViews>
    <sheetView tabSelected="1" zoomScaleNormal="10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29" sqref="A29:XFD29"/>
    </sheetView>
  </sheetViews>
  <sheetFormatPr defaultColWidth="8.85546875" defaultRowHeight="15" x14ac:dyDescent="0.25"/>
  <cols>
    <col min="1" max="1" width="26.85546875" style="4" customWidth="1"/>
    <col min="2" max="2" width="21.85546875" style="4" customWidth="1"/>
    <col min="3" max="4" width="8.85546875" style="4"/>
    <col min="5" max="5" width="16.5703125" style="4" customWidth="1"/>
    <col min="6" max="49" width="8.85546875" style="4"/>
    <col min="50" max="50" width="16" style="4" customWidth="1"/>
    <col min="51" max="1023" width="8.85546875" style="4"/>
    <col min="1024" max="16384" width="8.85546875" style="2"/>
  </cols>
  <sheetData>
    <row r="1" spans="1:1024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f>1970</f>
        <v>1970</v>
      </c>
      <c r="F1" s="1">
        <f t="shared" ref="F1:AX1" si="0">E1+1</f>
        <v>1971</v>
      </c>
      <c r="G1" s="1">
        <f t="shared" si="0"/>
        <v>1972</v>
      </c>
      <c r="H1" s="1">
        <f t="shared" si="0"/>
        <v>1973</v>
      </c>
      <c r="I1" s="1">
        <f t="shared" si="0"/>
        <v>1974</v>
      </c>
      <c r="J1" s="1">
        <f t="shared" si="0"/>
        <v>1975</v>
      </c>
      <c r="K1" s="1">
        <f t="shared" si="0"/>
        <v>1976</v>
      </c>
      <c r="L1" s="1">
        <f t="shared" si="0"/>
        <v>1977</v>
      </c>
      <c r="M1" s="1">
        <f t="shared" si="0"/>
        <v>1978</v>
      </c>
      <c r="N1" s="1">
        <f t="shared" si="0"/>
        <v>1979</v>
      </c>
      <c r="O1" s="1">
        <f t="shared" si="0"/>
        <v>1980</v>
      </c>
      <c r="P1" s="1">
        <f t="shared" si="0"/>
        <v>1981</v>
      </c>
      <c r="Q1" s="1">
        <f t="shared" si="0"/>
        <v>1982</v>
      </c>
      <c r="R1" s="1">
        <f t="shared" si="0"/>
        <v>1983</v>
      </c>
      <c r="S1" s="1">
        <f t="shared" si="0"/>
        <v>1984</v>
      </c>
      <c r="T1" s="1">
        <f t="shared" si="0"/>
        <v>1985</v>
      </c>
      <c r="U1" s="1">
        <f t="shared" si="0"/>
        <v>1986</v>
      </c>
      <c r="V1" s="1">
        <f t="shared" si="0"/>
        <v>1987</v>
      </c>
      <c r="W1" s="1">
        <f t="shared" si="0"/>
        <v>1988</v>
      </c>
      <c r="X1" s="1">
        <f t="shared" si="0"/>
        <v>1989</v>
      </c>
      <c r="Y1" s="1">
        <f t="shared" si="0"/>
        <v>1990</v>
      </c>
      <c r="Z1" s="1">
        <f t="shared" si="0"/>
        <v>1991</v>
      </c>
      <c r="AA1" s="1">
        <f t="shared" si="0"/>
        <v>1992</v>
      </c>
      <c r="AB1" s="1">
        <f t="shared" si="0"/>
        <v>1993</v>
      </c>
      <c r="AC1" s="1">
        <f t="shared" si="0"/>
        <v>1994</v>
      </c>
      <c r="AD1" s="1">
        <f t="shared" si="0"/>
        <v>1995</v>
      </c>
      <c r="AE1" s="1">
        <f t="shared" si="0"/>
        <v>1996</v>
      </c>
      <c r="AF1" s="1">
        <f t="shared" si="0"/>
        <v>1997</v>
      </c>
      <c r="AG1" s="1">
        <f t="shared" si="0"/>
        <v>1998</v>
      </c>
      <c r="AH1" s="1">
        <f t="shared" si="0"/>
        <v>1999</v>
      </c>
      <c r="AI1" s="1">
        <f t="shared" si="0"/>
        <v>2000</v>
      </c>
      <c r="AJ1" s="1">
        <f t="shared" si="0"/>
        <v>2001</v>
      </c>
      <c r="AK1" s="1">
        <f t="shared" si="0"/>
        <v>2002</v>
      </c>
      <c r="AL1" s="1">
        <f t="shared" si="0"/>
        <v>2003</v>
      </c>
      <c r="AM1" s="1">
        <f t="shared" si="0"/>
        <v>2004</v>
      </c>
      <c r="AN1" s="1">
        <f t="shared" si="0"/>
        <v>2005</v>
      </c>
      <c r="AO1" s="1">
        <f t="shared" si="0"/>
        <v>2006</v>
      </c>
      <c r="AP1" s="1">
        <f t="shared" si="0"/>
        <v>2007</v>
      </c>
      <c r="AQ1" s="1">
        <f t="shared" si="0"/>
        <v>2008</v>
      </c>
      <c r="AR1" s="1">
        <f t="shared" si="0"/>
        <v>2009</v>
      </c>
      <c r="AS1" s="1">
        <f t="shared" si="0"/>
        <v>2010</v>
      </c>
      <c r="AT1" s="1">
        <f t="shared" si="0"/>
        <v>2011</v>
      </c>
      <c r="AU1" s="1">
        <f t="shared" si="0"/>
        <v>2012</v>
      </c>
      <c r="AV1" s="1">
        <f t="shared" si="0"/>
        <v>2013</v>
      </c>
      <c r="AW1" s="1">
        <f t="shared" si="0"/>
        <v>2014</v>
      </c>
      <c r="AX1" s="1">
        <f t="shared" si="0"/>
        <v>2015</v>
      </c>
      <c r="AMJ1" s="2"/>
    </row>
    <row r="2" spans="1:1024" x14ac:dyDescent="0.25">
      <c r="A2" s="3" t="s">
        <v>4</v>
      </c>
      <c r="B2" s="4" t="s">
        <v>5</v>
      </c>
      <c r="C2" s="4" t="s">
        <v>6</v>
      </c>
      <c r="D2" s="4" t="s">
        <v>7</v>
      </c>
      <c r="E2" s="5">
        <v>9650000</v>
      </c>
      <c r="F2" s="5">
        <v>10300000</v>
      </c>
      <c r="G2" s="5">
        <v>11000000</v>
      </c>
      <c r="H2" s="5">
        <v>12100000</v>
      </c>
      <c r="I2" s="5">
        <v>13200000</v>
      </c>
      <c r="J2" s="5">
        <v>12100000</v>
      </c>
      <c r="K2" s="5">
        <v>12600000</v>
      </c>
      <c r="L2" s="5">
        <v>13800000</v>
      </c>
      <c r="M2" s="5">
        <v>14100000</v>
      </c>
      <c r="N2" s="5">
        <v>14600000</v>
      </c>
      <c r="O2" s="5">
        <v>15400000</v>
      </c>
      <c r="P2" s="5">
        <v>15100000</v>
      </c>
      <c r="Q2" s="5">
        <v>13400000</v>
      </c>
      <c r="R2" s="5">
        <v>13900000</v>
      </c>
      <c r="S2" s="5">
        <v>15700000</v>
      </c>
      <c r="T2" s="5">
        <v>15400000</v>
      </c>
      <c r="U2" s="5">
        <v>15400000</v>
      </c>
      <c r="V2" s="5">
        <v>16500000</v>
      </c>
      <c r="W2" s="5">
        <v>18500000</v>
      </c>
      <c r="X2" s="5">
        <v>19000000</v>
      </c>
      <c r="Y2" s="5">
        <v>19300000</v>
      </c>
      <c r="Z2" s="5">
        <v>19700000</v>
      </c>
      <c r="AA2" s="5">
        <v>19500000</v>
      </c>
      <c r="AB2" s="5">
        <v>19800000</v>
      </c>
      <c r="AC2" s="5">
        <v>19200000</v>
      </c>
      <c r="AD2" s="5">
        <v>19700000</v>
      </c>
      <c r="AE2" s="5">
        <v>20800000</v>
      </c>
      <c r="AF2" s="5">
        <v>21700000</v>
      </c>
      <c r="AG2" s="5">
        <v>22600000</v>
      </c>
      <c r="AH2" s="5">
        <v>23600000</v>
      </c>
      <c r="AI2" s="5">
        <v>24300000</v>
      </c>
      <c r="AJ2" s="5">
        <v>24300000</v>
      </c>
      <c r="AK2" s="5">
        <v>26100000</v>
      </c>
      <c r="AL2" s="5">
        <v>28000000</v>
      </c>
      <c r="AM2" s="5">
        <v>29900000</v>
      </c>
      <c r="AN2" s="5">
        <v>31900000</v>
      </c>
      <c r="AO2" s="5">
        <v>33900000</v>
      </c>
      <c r="AP2" s="5">
        <v>37900000</v>
      </c>
      <c r="AQ2" s="5">
        <v>39700000</v>
      </c>
      <c r="AR2" s="5">
        <v>37200000</v>
      </c>
      <c r="AS2" s="5">
        <v>41800000</v>
      </c>
      <c r="AT2" s="5">
        <v>46800000</v>
      </c>
      <c r="AU2" s="5">
        <v>49200000</v>
      </c>
      <c r="AV2" s="5">
        <v>51900000</v>
      </c>
      <c r="AW2" s="5">
        <v>54000000</v>
      </c>
      <c r="AX2" s="5">
        <v>57500000</v>
      </c>
    </row>
    <row r="3" spans="1:1024" x14ac:dyDescent="0.25">
      <c r="A3" s="3" t="s">
        <v>8</v>
      </c>
      <c r="B3" s="4" t="s">
        <v>5</v>
      </c>
      <c r="C3" s="4" t="s">
        <v>6</v>
      </c>
      <c r="D3" s="4" t="s">
        <v>7</v>
      </c>
      <c r="E3" s="5">
        <v>70000</v>
      </c>
      <c r="F3" s="5">
        <v>64100</v>
      </c>
      <c r="G3" s="5">
        <v>68100</v>
      </c>
      <c r="H3" s="5">
        <v>69300</v>
      </c>
      <c r="I3" s="5">
        <v>70500</v>
      </c>
      <c r="J3" s="5">
        <v>67900</v>
      </c>
      <c r="K3" s="5">
        <v>69200</v>
      </c>
      <c r="L3" s="5">
        <v>72200</v>
      </c>
      <c r="M3" s="5">
        <v>68800</v>
      </c>
      <c r="N3" s="5">
        <v>71900</v>
      </c>
      <c r="O3" s="5">
        <v>67200</v>
      </c>
      <c r="P3" s="5">
        <v>59200</v>
      </c>
      <c r="Q3" s="5">
        <v>53800</v>
      </c>
      <c r="R3" s="5">
        <v>48400</v>
      </c>
      <c r="S3" s="5">
        <v>53400</v>
      </c>
      <c r="T3" s="5">
        <v>55000</v>
      </c>
      <c r="U3" s="5">
        <v>59900</v>
      </c>
      <c r="V3" s="5">
        <v>56100</v>
      </c>
      <c r="W3" s="5">
        <v>64400</v>
      </c>
      <c r="X3" s="5">
        <v>68400</v>
      </c>
      <c r="Y3" s="5">
        <v>60400</v>
      </c>
      <c r="Z3" s="5">
        <v>64700</v>
      </c>
      <c r="AA3" s="5">
        <v>76000</v>
      </c>
      <c r="AB3" s="5">
        <v>73000</v>
      </c>
      <c r="AC3" s="5">
        <v>106000</v>
      </c>
      <c r="AD3" s="5">
        <v>103000</v>
      </c>
      <c r="AE3" s="5">
        <v>156000</v>
      </c>
      <c r="AF3" s="5">
        <v>155000</v>
      </c>
      <c r="AG3" s="5">
        <v>117000</v>
      </c>
      <c r="AH3" s="5">
        <v>108000</v>
      </c>
      <c r="AI3" s="5">
        <v>118000</v>
      </c>
      <c r="AJ3" s="5">
        <v>157000</v>
      </c>
      <c r="AK3" s="5">
        <v>118000</v>
      </c>
      <c r="AL3" s="5">
        <v>116000</v>
      </c>
      <c r="AM3" s="5">
        <v>142000</v>
      </c>
      <c r="AN3" s="5">
        <v>172000</v>
      </c>
      <c r="AO3" s="5">
        <v>173000</v>
      </c>
      <c r="AP3" s="5">
        <v>180000</v>
      </c>
      <c r="AQ3" s="5">
        <v>185000</v>
      </c>
      <c r="AR3" s="5">
        <v>158000</v>
      </c>
      <c r="AS3" s="5">
        <v>182000</v>
      </c>
      <c r="AT3" s="5">
        <v>187000</v>
      </c>
      <c r="AU3" s="5">
        <v>179000</v>
      </c>
      <c r="AV3" s="5">
        <v>159000</v>
      </c>
      <c r="AW3" s="5">
        <v>155000</v>
      </c>
      <c r="AX3" s="5">
        <v>142000</v>
      </c>
    </row>
    <row r="4" spans="1:1024" x14ac:dyDescent="0.25">
      <c r="A4" s="3" t="s">
        <v>9</v>
      </c>
      <c r="B4" s="4" t="s">
        <v>5</v>
      </c>
      <c r="C4" s="4" t="s">
        <v>6</v>
      </c>
      <c r="D4" s="4" t="s">
        <v>7</v>
      </c>
      <c r="E4" s="5">
        <v>37500</v>
      </c>
      <c r="F4" s="5">
        <v>37800</v>
      </c>
      <c r="G4" s="5">
        <v>31400</v>
      </c>
      <c r="H4" s="5">
        <v>35200</v>
      </c>
      <c r="I4" s="5">
        <v>37200</v>
      </c>
      <c r="J4" s="5">
        <v>30700</v>
      </c>
      <c r="K4" s="5">
        <v>26100</v>
      </c>
      <c r="L4" s="5">
        <v>23200</v>
      </c>
      <c r="M4" s="5">
        <v>23300</v>
      </c>
      <c r="N4" s="5">
        <v>22400</v>
      </c>
      <c r="O4" s="5">
        <v>23600</v>
      </c>
      <c r="P4" s="5">
        <v>33100</v>
      </c>
      <c r="Q4" s="5">
        <v>34500</v>
      </c>
      <c r="R4" s="5">
        <v>31900</v>
      </c>
      <c r="S4" s="5">
        <v>35600</v>
      </c>
      <c r="T4" s="5">
        <v>40300</v>
      </c>
      <c r="U4" s="5">
        <v>39600</v>
      </c>
      <c r="V4" s="5">
        <v>47200</v>
      </c>
      <c r="W4" s="5">
        <v>40400</v>
      </c>
      <c r="X4" s="5">
        <v>49400</v>
      </c>
      <c r="Y4" s="5">
        <v>40400</v>
      </c>
      <c r="Z4" s="5">
        <v>34800</v>
      </c>
      <c r="AA4" s="5">
        <v>34700</v>
      </c>
      <c r="AB4" s="5">
        <v>31900</v>
      </c>
      <c r="AC4" s="5">
        <v>35400</v>
      </c>
      <c r="AD4" s="5">
        <v>35600</v>
      </c>
      <c r="AE4" s="5">
        <v>32500</v>
      </c>
      <c r="AF4" s="5">
        <v>31800</v>
      </c>
      <c r="AG4" s="5">
        <v>30500</v>
      </c>
      <c r="AH4" s="5">
        <v>31600</v>
      </c>
      <c r="AI4" s="5">
        <v>47500</v>
      </c>
      <c r="AJ4" s="5">
        <v>45000</v>
      </c>
      <c r="AK4" s="5">
        <v>47200</v>
      </c>
      <c r="AL4" s="5">
        <v>52800</v>
      </c>
      <c r="AM4" s="5">
        <v>43800</v>
      </c>
      <c r="AN4" s="5">
        <v>45400</v>
      </c>
      <c r="AO4" s="5">
        <v>46100</v>
      </c>
      <c r="AP4" s="5">
        <v>40800</v>
      </c>
      <c r="AQ4" s="5">
        <v>38900</v>
      </c>
      <c r="AR4" s="5">
        <v>36600</v>
      </c>
      <c r="AS4" s="5">
        <v>31400</v>
      </c>
      <c r="AT4" s="5">
        <v>28500</v>
      </c>
      <c r="AU4" s="5">
        <v>29600</v>
      </c>
      <c r="AV4" s="5">
        <v>28900</v>
      </c>
      <c r="AW4" s="5">
        <v>29100</v>
      </c>
      <c r="AX4" s="5">
        <v>27600</v>
      </c>
    </row>
    <row r="5" spans="1:1024" x14ac:dyDescent="0.25">
      <c r="A5" s="3" t="s">
        <v>10</v>
      </c>
      <c r="B5" s="4" t="s">
        <v>5</v>
      </c>
      <c r="C5" s="4" t="s">
        <v>6</v>
      </c>
      <c r="D5" s="4" t="s">
        <v>11</v>
      </c>
      <c r="E5" s="5">
        <v>3490000</v>
      </c>
      <c r="F5" s="5">
        <v>3580000</v>
      </c>
      <c r="G5" s="5">
        <v>3780000</v>
      </c>
      <c r="H5" s="5">
        <v>4190000</v>
      </c>
      <c r="I5" s="5">
        <v>4160000</v>
      </c>
      <c r="J5" s="5">
        <v>4140000</v>
      </c>
      <c r="K5" s="5">
        <v>4770000</v>
      </c>
      <c r="L5" s="5">
        <v>4790000</v>
      </c>
      <c r="M5" s="5">
        <v>4690000</v>
      </c>
      <c r="N5" s="5">
        <v>4760000</v>
      </c>
      <c r="O5" s="5">
        <v>4700000</v>
      </c>
      <c r="P5" s="5">
        <v>4350000</v>
      </c>
      <c r="Q5" s="5">
        <v>4560000</v>
      </c>
      <c r="R5" s="5">
        <v>4430000</v>
      </c>
      <c r="S5" s="5">
        <v>4310000</v>
      </c>
      <c r="T5" s="5">
        <v>4250000</v>
      </c>
      <c r="U5" s="5">
        <v>4030000</v>
      </c>
      <c r="V5" s="5">
        <v>4240000</v>
      </c>
      <c r="W5" s="5">
        <v>4320000</v>
      </c>
      <c r="X5" s="5">
        <v>4240000</v>
      </c>
      <c r="Y5" s="5">
        <v>4010000</v>
      </c>
      <c r="Z5" s="5">
        <v>3530000</v>
      </c>
      <c r="AA5" s="5">
        <v>3350000</v>
      </c>
      <c r="AB5" s="5">
        <v>2520000</v>
      </c>
      <c r="AC5" s="5">
        <v>2250000</v>
      </c>
      <c r="AD5" s="5">
        <v>2180000</v>
      </c>
      <c r="AE5" s="5">
        <v>2100000</v>
      </c>
      <c r="AF5" s="5">
        <v>2150000</v>
      </c>
      <c r="AG5" s="5">
        <v>1980000</v>
      </c>
      <c r="AH5" s="5">
        <v>1850000</v>
      </c>
      <c r="AI5" s="5">
        <v>2110000</v>
      </c>
      <c r="AJ5" s="5">
        <v>2060000</v>
      </c>
      <c r="AK5" s="5">
        <v>2320000</v>
      </c>
      <c r="AL5" s="5">
        <v>2400000</v>
      </c>
      <c r="AM5" s="5">
        <v>2340000</v>
      </c>
      <c r="AN5" s="5">
        <v>2210000</v>
      </c>
      <c r="AO5" s="5">
        <v>2150000</v>
      </c>
      <c r="AP5" s="5">
        <v>2250000</v>
      </c>
      <c r="AQ5" s="5">
        <v>2090000</v>
      </c>
      <c r="AR5" s="5">
        <v>2110000</v>
      </c>
      <c r="AS5" s="5">
        <v>2010000</v>
      </c>
      <c r="AT5" s="5">
        <v>2000000</v>
      </c>
      <c r="AU5" s="5">
        <v>2020000</v>
      </c>
      <c r="AV5" s="5">
        <v>2050000</v>
      </c>
      <c r="AW5" s="5">
        <v>2030000</v>
      </c>
      <c r="AX5" s="5">
        <v>2030000</v>
      </c>
    </row>
    <row r="6" spans="1:1024" x14ac:dyDescent="0.25">
      <c r="A6" s="3" t="s">
        <v>12</v>
      </c>
      <c r="B6" s="4" t="s">
        <v>5</v>
      </c>
      <c r="C6" s="4" t="s">
        <v>6</v>
      </c>
      <c r="D6" s="4" t="s">
        <v>7</v>
      </c>
      <c r="E6" s="5">
        <v>3940000</v>
      </c>
      <c r="F6" s="5">
        <v>3730000</v>
      </c>
      <c r="G6" s="5">
        <v>3960000</v>
      </c>
      <c r="H6" s="5">
        <v>4750000</v>
      </c>
      <c r="I6" s="5">
        <v>4870000</v>
      </c>
      <c r="J6" s="5">
        <v>5010000</v>
      </c>
      <c r="K6" s="5">
        <v>5360000</v>
      </c>
      <c r="L6" s="5">
        <v>5960000</v>
      </c>
      <c r="M6" s="5">
        <v>7000000</v>
      </c>
      <c r="N6" s="5">
        <v>7170000</v>
      </c>
      <c r="O6" s="5">
        <v>7600000</v>
      </c>
      <c r="P6" s="5">
        <v>8310000</v>
      </c>
      <c r="Q6" s="5">
        <v>7400000</v>
      </c>
      <c r="R6" s="5">
        <v>5470000</v>
      </c>
      <c r="S6" s="5">
        <v>5910000</v>
      </c>
      <c r="T6" s="5">
        <v>6160000</v>
      </c>
      <c r="U6" s="5">
        <v>4790000</v>
      </c>
      <c r="V6" s="5">
        <v>4810000</v>
      </c>
      <c r="W6" s="5">
        <v>5660000</v>
      </c>
      <c r="X6" s="5">
        <v>5820000</v>
      </c>
      <c r="Y6" s="5">
        <v>5870000</v>
      </c>
      <c r="Z6" s="5">
        <v>5570000</v>
      </c>
      <c r="AA6" s="5">
        <v>4840000</v>
      </c>
      <c r="AB6" s="5">
        <v>4470000</v>
      </c>
      <c r="AC6" s="5">
        <v>4470000</v>
      </c>
      <c r="AD6" s="5">
        <v>4830000</v>
      </c>
      <c r="AE6" s="5">
        <v>6060000</v>
      </c>
      <c r="AF6" s="5">
        <v>6690000</v>
      </c>
      <c r="AG6" s="5">
        <v>5750000</v>
      </c>
      <c r="AH6" s="5">
        <v>6160000</v>
      </c>
      <c r="AI6" s="5">
        <v>6560000</v>
      </c>
      <c r="AJ6" s="5">
        <v>6740000</v>
      </c>
      <c r="AK6" s="5">
        <v>6160000</v>
      </c>
      <c r="AL6" s="5">
        <v>6780000</v>
      </c>
      <c r="AM6" s="5">
        <v>7670000</v>
      </c>
      <c r="AN6" s="5">
        <v>7870000</v>
      </c>
      <c r="AO6" s="5">
        <v>7910000</v>
      </c>
      <c r="AP6" s="5">
        <v>7960000</v>
      </c>
      <c r="AQ6" s="5">
        <v>8720000</v>
      </c>
      <c r="AR6" s="5">
        <v>7050000</v>
      </c>
      <c r="AS6" s="5">
        <v>6820000</v>
      </c>
      <c r="AT6" s="5">
        <v>8370000</v>
      </c>
      <c r="AU6" s="5">
        <v>9220000</v>
      </c>
      <c r="AV6" s="5">
        <v>8240000</v>
      </c>
      <c r="AW6" s="5">
        <v>8390000</v>
      </c>
      <c r="AX6" s="5">
        <v>7410000</v>
      </c>
    </row>
    <row r="7" spans="1:1024" x14ac:dyDescent="0.25">
      <c r="A7" s="3" t="s">
        <v>13</v>
      </c>
      <c r="B7" s="4" t="s">
        <v>5</v>
      </c>
      <c r="C7" s="4" t="s">
        <v>6</v>
      </c>
      <c r="D7" s="4" t="s">
        <v>7</v>
      </c>
      <c r="E7" s="5">
        <v>57800000</v>
      </c>
      <c r="F7" s="5">
        <v>62100000</v>
      </c>
      <c r="G7" s="5">
        <v>64900000</v>
      </c>
      <c r="H7" s="5">
        <v>70400000</v>
      </c>
      <c r="I7" s="5">
        <v>79600000</v>
      </c>
      <c r="J7" s="5">
        <v>74800000</v>
      </c>
      <c r="K7" s="5">
        <v>77400000</v>
      </c>
      <c r="L7" s="5">
        <v>81900000</v>
      </c>
      <c r="M7" s="5">
        <v>81000000</v>
      </c>
      <c r="N7" s="5">
        <v>85500000</v>
      </c>
      <c r="O7" s="5">
        <v>89200000</v>
      </c>
      <c r="P7" s="5">
        <v>85300000</v>
      </c>
      <c r="Q7" s="5">
        <v>79300000</v>
      </c>
      <c r="R7" s="5">
        <v>78700000</v>
      </c>
      <c r="S7" s="5">
        <v>87200000</v>
      </c>
      <c r="T7" s="5">
        <v>84200000</v>
      </c>
      <c r="U7" s="5">
        <v>88200000</v>
      </c>
      <c r="V7" s="5">
        <v>91600000</v>
      </c>
      <c r="W7" s="5">
        <v>97400000</v>
      </c>
      <c r="X7" s="5">
        <v>103000000</v>
      </c>
      <c r="Y7" s="5">
        <v>113000000</v>
      </c>
      <c r="Z7" s="5">
        <v>111000000</v>
      </c>
      <c r="AA7" s="5">
        <v>105000000</v>
      </c>
      <c r="AB7" s="5">
        <v>110000000</v>
      </c>
      <c r="AC7" s="5">
        <v>106000000</v>
      </c>
      <c r="AD7" s="5">
        <v>112000000</v>
      </c>
      <c r="AE7" s="5">
        <v>117000000</v>
      </c>
      <c r="AF7" s="5">
        <v>122000000</v>
      </c>
      <c r="AG7" s="5">
        <v>123000000</v>
      </c>
      <c r="AH7" s="5">
        <v>129000000</v>
      </c>
      <c r="AI7" s="5">
        <v>136000000</v>
      </c>
      <c r="AJ7" s="5">
        <v>137000000</v>
      </c>
      <c r="AK7" s="5">
        <v>144000000</v>
      </c>
      <c r="AL7" s="5">
        <v>153000000</v>
      </c>
      <c r="AM7" s="5">
        <v>164000000</v>
      </c>
      <c r="AN7" s="5">
        <v>178000000</v>
      </c>
      <c r="AO7" s="5">
        <v>193000000</v>
      </c>
      <c r="AP7" s="5">
        <v>221000000</v>
      </c>
      <c r="AQ7" s="5">
        <v>224000000</v>
      </c>
      <c r="AR7" s="5">
        <v>209000000</v>
      </c>
      <c r="AS7" s="5">
        <v>239000000</v>
      </c>
      <c r="AT7" s="5">
        <v>254000000</v>
      </c>
      <c r="AU7" s="5">
        <v>254000000</v>
      </c>
      <c r="AV7" s="5">
        <v>291000000</v>
      </c>
      <c r="AW7" s="5">
        <v>264000000</v>
      </c>
      <c r="AX7" s="5">
        <v>293000000</v>
      </c>
    </row>
    <row r="8" spans="1:1024" x14ac:dyDescent="0.25">
      <c r="A8" s="3" t="s">
        <v>14</v>
      </c>
      <c r="B8" s="4" t="s">
        <v>5</v>
      </c>
      <c r="C8" s="4" t="s">
        <v>6</v>
      </c>
      <c r="D8" s="4" t="s">
        <v>7</v>
      </c>
      <c r="E8" s="5">
        <v>249</v>
      </c>
      <c r="F8" s="5">
        <v>210</v>
      </c>
      <c r="G8" s="5">
        <v>157</v>
      </c>
      <c r="H8" s="5">
        <v>144</v>
      </c>
      <c r="I8" s="5">
        <v>126</v>
      </c>
      <c r="J8" s="5">
        <v>119</v>
      </c>
      <c r="K8" s="5">
        <v>93</v>
      </c>
      <c r="L8" s="5">
        <v>103</v>
      </c>
      <c r="M8" s="5">
        <v>105</v>
      </c>
      <c r="N8" s="5">
        <v>96</v>
      </c>
      <c r="O8" s="5">
        <v>373</v>
      </c>
      <c r="P8" s="5">
        <v>385</v>
      </c>
      <c r="Q8" s="5">
        <v>327</v>
      </c>
      <c r="R8" s="5">
        <v>366</v>
      </c>
      <c r="S8" s="5">
        <v>359</v>
      </c>
      <c r="T8" s="5">
        <v>326</v>
      </c>
      <c r="U8" s="5">
        <v>356</v>
      </c>
      <c r="V8" s="5">
        <v>345</v>
      </c>
      <c r="W8" s="5">
        <v>332</v>
      </c>
      <c r="X8" s="5">
        <v>301</v>
      </c>
      <c r="Y8" s="5">
        <v>284</v>
      </c>
      <c r="Z8" s="5">
        <v>263</v>
      </c>
      <c r="AA8" s="5">
        <v>278</v>
      </c>
      <c r="AB8" s="5">
        <v>243</v>
      </c>
      <c r="AC8" s="5">
        <v>218</v>
      </c>
      <c r="AD8" s="5">
        <v>247</v>
      </c>
      <c r="AE8" s="5">
        <v>255</v>
      </c>
      <c r="AF8" s="5">
        <v>276</v>
      </c>
      <c r="AG8" s="5">
        <v>289</v>
      </c>
      <c r="AH8" s="5">
        <v>248</v>
      </c>
      <c r="AI8" s="5">
        <v>226</v>
      </c>
      <c r="AJ8" s="5">
        <v>120</v>
      </c>
      <c r="AK8" s="5">
        <v>101</v>
      </c>
      <c r="AL8" s="5">
        <v>107</v>
      </c>
      <c r="AM8" s="5">
        <v>111</v>
      </c>
      <c r="AN8" s="5">
        <v>138</v>
      </c>
      <c r="AO8" s="5">
        <v>174</v>
      </c>
      <c r="AP8" s="5">
        <v>174</v>
      </c>
      <c r="AQ8" s="5">
        <v>197</v>
      </c>
      <c r="AR8" s="5">
        <v>144</v>
      </c>
      <c r="AS8" s="5">
        <v>204</v>
      </c>
      <c r="AT8" s="5">
        <v>262</v>
      </c>
      <c r="AU8" s="5">
        <v>265</v>
      </c>
      <c r="AV8" s="5">
        <v>264</v>
      </c>
      <c r="AW8" s="5">
        <v>302</v>
      </c>
      <c r="AX8" s="5">
        <v>230</v>
      </c>
    </row>
    <row r="9" spans="1:1024" x14ac:dyDescent="0.25">
      <c r="A9" s="3" t="s">
        <v>15</v>
      </c>
      <c r="B9" s="4" t="s">
        <v>5</v>
      </c>
      <c r="C9" s="4" t="s">
        <v>6</v>
      </c>
      <c r="D9" s="4" t="s">
        <v>7</v>
      </c>
      <c r="E9" s="5">
        <v>3720</v>
      </c>
      <c r="F9" s="5">
        <v>3830</v>
      </c>
      <c r="G9" s="5">
        <v>4000</v>
      </c>
      <c r="H9" s="5">
        <v>3720</v>
      </c>
      <c r="I9" s="5">
        <v>4820</v>
      </c>
      <c r="J9" s="5">
        <v>3980</v>
      </c>
      <c r="K9" s="5">
        <v>3940</v>
      </c>
      <c r="L9" s="5">
        <v>4480</v>
      </c>
      <c r="M9" s="5">
        <v>4250</v>
      </c>
      <c r="N9" s="5">
        <v>3420</v>
      </c>
      <c r="O9" s="5">
        <v>3610</v>
      </c>
      <c r="P9" s="5">
        <v>3750</v>
      </c>
      <c r="Q9" s="5">
        <v>4110</v>
      </c>
      <c r="R9" s="5">
        <v>3980</v>
      </c>
      <c r="S9" s="5">
        <v>3480</v>
      </c>
      <c r="T9" s="5">
        <v>4410</v>
      </c>
      <c r="U9" s="5">
        <v>3660</v>
      </c>
      <c r="V9" s="5">
        <v>3170</v>
      </c>
      <c r="W9" s="5">
        <v>3220</v>
      </c>
      <c r="X9" s="5">
        <v>3650</v>
      </c>
      <c r="Y9" s="5">
        <v>3440</v>
      </c>
      <c r="Z9" s="5">
        <v>3230</v>
      </c>
      <c r="AA9" s="5">
        <v>2870</v>
      </c>
      <c r="AB9" s="5">
        <v>3550</v>
      </c>
      <c r="AC9" s="5">
        <v>3410</v>
      </c>
      <c r="AD9" s="5">
        <v>3430</v>
      </c>
      <c r="AE9" s="5">
        <v>3600</v>
      </c>
      <c r="AF9" s="5">
        <v>4490</v>
      </c>
      <c r="AG9" s="5">
        <v>3990</v>
      </c>
      <c r="AH9" s="5">
        <v>5490</v>
      </c>
      <c r="AI9" s="5">
        <v>3760</v>
      </c>
      <c r="AJ9" s="5">
        <v>4420</v>
      </c>
      <c r="AK9" s="5">
        <v>4600</v>
      </c>
      <c r="AL9" s="5">
        <v>5100</v>
      </c>
      <c r="AM9" s="5">
        <v>5600</v>
      </c>
      <c r="AN9" s="5">
        <v>5400</v>
      </c>
      <c r="AO9" s="5">
        <v>5800</v>
      </c>
      <c r="AP9" s="5">
        <v>6400</v>
      </c>
      <c r="AQ9" s="5">
        <v>7500</v>
      </c>
      <c r="AR9" s="5">
        <v>7500</v>
      </c>
      <c r="AS9" s="5">
        <v>7700</v>
      </c>
      <c r="AT9" s="5">
        <v>8170</v>
      </c>
      <c r="AU9" s="5">
        <v>6960</v>
      </c>
      <c r="AV9" s="5">
        <v>8480</v>
      </c>
      <c r="AW9" s="5">
        <v>12600</v>
      </c>
      <c r="AX9" s="5">
        <v>13300</v>
      </c>
    </row>
    <row r="10" spans="1:1024" x14ac:dyDescent="0.25">
      <c r="A10" s="3" t="s">
        <v>16</v>
      </c>
      <c r="B10" s="4" t="s">
        <v>5</v>
      </c>
      <c r="C10" s="4" t="s">
        <v>17</v>
      </c>
      <c r="D10" s="4" t="s">
        <v>7</v>
      </c>
      <c r="E10" s="5">
        <v>257000</v>
      </c>
      <c r="F10" s="5">
        <v>284000</v>
      </c>
      <c r="G10" s="5">
        <v>314000</v>
      </c>
      <c r="H10" s="5">
        <v>342000</v>
      </c>
      <c r="I10" s="5">
        <v>328000</v>
      </c>
      <c r="J10" s="5">
        <v>354000</v>
      </c>
      <c r="K10" s="5">
        <v>2340000</v>
      </c>
      <c r="L10" s="5">
        <v>2730000</v>
      </c>
      <c r="M10" s="5">
        <v>2660000</v>
      </c>
      <c r="N10" s="5">
        <v>2520000</v>
      </c>
      <c r="O10" s="5">
        <v>2610000</v>
      </c>
      <c r="P10" s="5">
        <v>2560000</v>
      </c>
      <c r="Q10" s="5">
        <v>2270000</v>
      </c>
      <c r="R10" s="5">
        <v>2240000</v>
      </c>
      <c r="S10" s="5">
        <v>2510000</v>
      </c>
      <c r="T10" s="5">
        <v>2510000</v>
      </c>
      <c r="U10" s="5">
        <v>2510000</v>
      </c>
      <c r="V10" s="5">
        <v>2690000</v>
      </c>
      <c r="W10" s="5">
        <v>2990000</v>
      </c>
      <c r="X10" s="5">
        <v>2990000</v>
      </c>
      <c r="Y10" s="5">
        <v>2910000</v>
      </c>
      <c r="Z10" s="5">
        <v>2960000</v>
      </c>
      <c r="AA10" s="5">
        <v>2670000</v>
      </c>
      <c r="AB10" s="5">
        <v>2640000</v>
      </c>
      <c r="AC10" s="5">
        <v>3810000</v>
      </c>
      <c r="AD10" s="5">
        <v>4020000</v>
      </c>
      <c r="AE10" s="5">
        <v>4330000</v>
      </c>
      <c r="AF10" s="5">
        <v>4580000</v>
      </c>
      <c r="AG10" s="5">
        <v>4570000</v>
      </c>
      <c r="AH10" s="5">
        <v>4460000</v>
      </c>
      <c r="AI10" s="5">
        <v>4600000</v>
      </c>
      <c r="AJ10" s="5">
        <v>4740000</v>
      </c>
      <c r="AK10" s="5">
        <v>4580000</v>
      </c>
      <c r="AL10" s="5">
        <v>4750000</v>
      </c>
      <c r="AM10" s="5">
        <v>4960000</v>
      </c>
      <c r="AN10" s="5">
        <v>4950000</v>
      </c>
      <c r="AO10" s="5">
        <v>3620000</v>
      </c>
      <c r="AP10" s="5">
        <v>4200000</v>
      </c>
      <c r="AQ10" s="5">
        <v>4480000</v>
      </c>
      <c r="AR10" s="5">
        <v>3600000</v>
      </c>
      <c r="AS10" s="5">
        <v>4120000</v>
      </c>
      <c r="AT10" s="5">
        <v>8150000</v>
      </c>
      <c r="AU10" s="5">
        <v>5910000</v>
      </c>
      <c r="AV10" s="5">
        <v>6030000</v>
      </c>
      <c r="AW10" s="5">
        <v>9400000</v>
      </c>
      <c r="AX10" s="5">
        <v>9380000</v>
      </c>
    </row>
    <row r="11" spans="1:1024" x14ac:dyDescent="0.25">
      <c r="A11" s="3" t="s">
        <v>18</v>
      </c>
      <c r="B11" s="4" t="s">
        <v>5</v>
      </c>
      <c r="C11" s="4" t="s">
        <v>6</v>
      </c>
      <c r="D11" s="4" t="s">
        <v>7</v>
      </c>
      <c r="E11" s="5">
        <v>210000</v>
      </c>
      <c r="F11" s="5">
        <v>219000</v>
      </c>
      <c r="G11" s="5">
        <v>237000</v>
      </c>
      <c r="H11" s="5">
        <v>278000</v>
      </c>
      <c r="I11" s="5">
        <v>292000</v>
      </c>
      <c r="J11" s="5">
        <v>278000</v>
      </c>
      <c r="K11" s="5">
        <v>297000</v>
      </c>
      <c r="L11" s="5">
        <v>307000</v>
      </c>
      <c r="M11" s="5">
        <v>309000</v>
      </c>
      <c r="N11" s="5">
        <v>346000</v>
      </c>
      <c r="O11" s="5">
        <v>295000</v>
      </c>
      <c r="P11" s="5">
        <v>353000</v>
      </c>
      <c r="Q11" s="5">
        <v>381000</v>
      </c>
      <c r="R11" s="5">
        <v>363000</v>
      </c>
      <c r="S11" s="5">
        <v>388000</v>
      </c>
      <c r="T11" s="5">
        <v>379000</v>
      </c>
      <c r="U11" s="5">
        <v>371000</v>
      </c>
      <c r="V11" s="5">
        <v>384000</v>
      </c>
      <c r="W11" s="5">
        <v>405000</v>
      </c>
      <c r="X11" s="5">
        <v>420000</v>
      </c>
      <c r="Y11" s="5">
        <v>440000</v>
      </c>
      <c r="Z11" s="5">
        <v>400000</v>
      </c>
      <c r="AA11" s="5">
        <v>370000</v>
      </c>
      <c r="AB11" s="5">
        <v>390000</v>
      </c>
      <c r="AC11" s="5">
        <v>410000</v>
      </c>
      <c r="AD11" s="5">
        <v>430000</v>
      </c>
      <c r="AE11" s="5">
        <v>450000</v>
      </c>
      <c r="AF11" s="5">
        <v>470000</v>
      </c>
      <c r="AG11" s="5">
        <v>510000</v>
      </c>
      <c r="AH11" s="5">
        <v>530000</v>
      </c>
      <c r="AI11" s="5">
        <v>542000</v>
      </c>
      <c r="AJ11" s="5">
        <v>540000</v>
      </c>
      <c r="AK11" s="5">
        <v>503000</v>
      </c>
      <c r="AL11" s="5">
        <v>494000</v>
      </c>
      <c r="AM11" s="5">
        <v>577000</v>
      </c>
      <c r="AN11" s="5">
        <v>654000</v>
      </c>
      <c r="AO11" s="5">
        <v>671000</v>
      </c>
      <c r="AP11" s="5">
        <v>415000</v>
      </c>
      <c r="AQ11" s="5">
        <v>415000</v>
      </c>
      <c r="AR11" s="5">
        <v>301000</v>
      </c>
      <c r="AS11" s="5">
        <v>371000</v>
      </c>
      <c r="AT11" s="5">
        <v>380000</v>
      </c>
      <c r="AU11" s="5">
        <v>357000</v>
      </c>
      <c r="AV11" s="5">
        <v>389000</v>
      </c>
      <c r="AW11" s="5">
        <v>409000</v>
      </c>
      <c r="AX11" s="5">
        <v>342000</v>
      </c>
    </row>
    <row r="12" spans="1:1024" x14ac:dyDescent="0.25">
      <c r="A12" s="3" t="s">
        <v>19</v>
      </c>
      <c r="B12" s="4" t="s">
        <v>5</v>
      </c>
      <c r="C12" s="4" t="s">
        <v>6</v>
      </c>
      <c r="D12" s="4" t="s">
        <v>7</v>
      </c>
      <c r="E12" s="5">
        <v>16500</v>
      </c>
      <c r="F12" s="5">
        <v>15400</v>
      </c>
      <c r="G12" s="5">
        <v>16700</v>
      </c>
      <c r="H12" s="5">
        <v>17200</v>
      </c>
      <c r="I12" s="5">
        <v>17300</v>
      </c>
      <c r="J12" s="5">
        <v>15200</v>
      </c>
      <c r="K12" s="5">
        <v>17000</v>
      </c>
      <c r="L12" s="5">
        <v>18300</v>
      </c>
      <c r="M12" s="5">
        <v>17300</v>
      </c>
      <c r="N12" s="5">
        <v>18700</v>
      </c>
      <c r="O12" s="5">
        <v>18200</v>
      </c>
      <c r="P12" s="5">
        <v>17400</v>
      </c>
      <c r="Q12" s="5">
        <v>16400</v>
      </c>
      <c r="R12" s="5">
        <v>17600</v>
      </c>
      <c r="S12" s="5">
        <v>19600</v>
      </c>
      <c r="T12" s="5">
        <v>19100</v>
      </c>
      <c r="U12" s="5">
        <v>19100</v>
      </c>
      <c r="V12" s="5">
        <v>19000</v>
      </c>
      <c r="W12" s="5">
        <v>21900</v>
      </c>
      <c r="X12" s="5">
        <v>21400</v>
      </c>
      <c r="Y12" s="5">
        <v>20200</v>
      </c>
      <c r="Z12" s="5">
        <v>20900</v>
      </c>
      <c r="AA12" s="5">
        <v>19600</v>
      </c>
      <c r="AB12" s="5">
        <v>18700</v>
      </c>
      <c r="AC12" s="5">
        <v>18200</v>
      </c>
      <c r="AD12" s="5">
        <v>20100</v>
      </c>
      <c r="AE12" s="5">
        <v>18900</v>
      </c>
      <c r="AF12" s="5">
        <v>20300</v>
      </c>
      <c r="AG12" s="5">
        <v>20200</v>
      </c>
      <c r="AH12" s="5">
        <v>20000</v>
      </c>
      <c r="AI12" s="5">
        <v>20300</v>
      </c>
      <c r="AJ12" s="5">
        <v>20000</v>
      </c>
      <c r="AK12" s="5">
        <v>17800</v>
      </c>
      <c r="AL12" s="5">
        <v>18400</v>
      </c>
      <c r="AM12" s="5">
        <v>18600</v>
      </c>
      <c r="AN12" s="5">
        <v>20100</v>
      </c>
      <c r="AO12" s="5">
        <v>19900</v>
      </c>
      <c r="AP12" s="5">
        <v>18700</v>
      </c>
      <c r="AQ12" s="5">
        <v>21600</v>
      </c>
      <c r="AR12" s="5">
        <v>20800</v>
      </c>
      <c r="AS12" s="5">
        <v>23700</v>
      </c>
      <c r="AT12" s="5">
        <v>21100</v>
      </c>
      <c r="AU12" s="5">
        <v>22300</v>
      </c>
      <c r="AV12" s="5">
        <v>22700</v>
      </c>
      <c r="AW12" s="5">
        <v>22700</v>
      </c>
      <c r="AX12" s="5">
        <v>23200</v>
      </c>
    </row>
    <row r="13" spans="1:1024" x14ac:dyDescent="0.25">
      <c r="A13" s="3" t="s">
        <v>20</v>
      </c>
      <c r="B13" s="4" t="s">
        <v>5</v>
      </c>
      <c r="C13" s="4" t="s">
        <v>6</v>
      </c>
      <c r="D13" s="4" t="s">
        <v>7</v>
      </c>
      <c r="E13" s="5">
        <v>1910000</v>
      </c>
      <c r="F13" s="5">
        <v>2000000</v>
      </c>
      <c r="G13" s="5">
        <v>1970000</v>
      </c>
      <c r="H13" s="5">
        <v>2030000</v>
      </c>
      <c r="I13" s="5">
        <v>2230000</v>
      </c>
      <c r="J13" s="5">
        <v>2530000</v>
      </c>
      <c r="K13" s="5">
        <v>2430000</v>
      </c>
      <c r="L13" s="5">
        <v>2600000</v>
      </c>
      <c r="M13" s="5">
        <v>2990000</v>
      </c>
      <c r="N13" s="5">
        <v>2590000</v>
      </c>
      <c r="O13" s="5">
        <v>2830000</v>
      </c>
      <c r="P13" s="5">
        <v>2550000</v>
      </c>
      <c r="Q13" s="5">
        <v>2390000</v>
      </c>
      <c r="R13" s="5">
        <v>2540000</v>
      </c>
      <c r="S13" s="5">
        <v>2950000</v>
      </c>
      <c r="T13" s="5">
        <v>3180000</v>
      </c>
      <c r="U13" s="5">
        <v>3530000</v>
      </c>
      <c r="V13" s="5">
        <v>3450000</v>
      </c>
      <c r="W13" s="5">
        <v>3870000</v>
      </c>
      <c r="X13" s="5">
        <v>4320000</v>
      </c>
      <c r="Y13" s="5">
        <v>3950000</v>
      </c>
      <c r="Z13" s="5">
        <v>4060000</v>
      </c>
      <c r="AA13" s="5">
        <v>3420000</v>
      </c>
      <c r="AB13" s="5">
        <v>3080000</v>
      </c>
      <c r="AC13" s="5">
        <v>3090000</v>
      </c>
      <c r="AD13" s="5">
        <v>4530000</v>
      </c>
      <c r="AE13" s="5">
        <v>3660000</v>
      </c>
      <c r="AF13" s="5">
        <v>4330000</v>
      </c>
      <c r="AG13" s="5">
        <v>4460000</v>
      </c>
      <c r="AH13" s="5">
        <v>4810000</v>
      </c>
      <c r="AI13" s="5">
        <v>4750000</v>
      </c>
      <c r="AJ13" s="5">
        <v>3740000</v>
      </c>
      <c r="AK13" s="5">
        <v>4510000</v>
      </c>
      <c r="AL13" s="5">
        <v>4770000</v>
      </c>
      <c r="AM13" s="5">
        <v>5010000</v>
      </c>
      <c r="AN13" s="5">
        <v>5920000</v>
      </c>
      <c r="AO13" s="5">
        <v>6080000</v>
      </c>
      <c r="AP13" s="5">
        <v>6930000</v>
      </c>
      <c r="AQ13" s="5">
        <v>7320000</v>
      </c>
      <c r="AR13" s="5">
        <v>6010000</v>
      </c>
      <c r="AS13" s="5">
        <v>7510000</v>
      </c>
      <c r="AT13" s="5">
        <v>8350000</v>
      </c>
      <c r="AU13" s="5">
        <v>8310000</v>
      </c>
      <c r="AV13" s="5">
        <v>9450000</v>
      </c>
      <c r="AW13" s="5">
        <v>9660000</v>
      </c>
      <c r="AX13" s="5">
        <v>9360000</v>
      </c>
    </row>
    <row r="14" spans="1:1024" x14ac:dyDescent="0.25">
      <c r="A14" s="3" t="s">
        <v>21</v>
      </c>
      <c r="B14" s="4" t="s">
        <v>22</v>
      </c>
      <c r="C14" s="4" t="s">
        <v>6</v>
      </c>
      <c r="D14" s="4" t="s">
        <v>11</v>
      </c>
      <c r="E14" s="5">
        <v>1471093546.875</v>
      </c>
      <c r="F14" s="5">
        <v>1564759056.25</v>
      </c>
      <c r="G14" s="5">
        <v>1686230225</v>
      </c>
      <c r="H14" s="5">
        <v>1703774587.5</v>
      </c>
      <c r="I14" s="5">
        <v>1738223081.25</v>
      </c>
      <c r="J14" s="5">
        <v>1826000050</v>
      </c>
      <c r="K14" s="5">
        <v>2005731987.5</v>
      </c>
      <c r="L14" s="5">
        <v>1979126512.5</v>
      </c>
      <c r="M14" s="5">
        <v>2006865275</v>
      </c>
      <c r="N14" s="5">
        <v>1975956618.75</v>
      </c>
      <c r="O14" s="5">
        <v>2074923006.25</v>
      </c>
      <c r="P14" s="5">
        <v>2072904193.75</v>
      </c>
      <c r="Q14" s="5">
        <v>2325074850</v>
      </c>
      <c r="R14" s="5">
        <v>2436623056.25</v>
      </c>
      <c r="S14" s="5">
        <v>2707440150</v>
      </c>
      <c r="T14" s="5">
        <v>2780292881.25</v>
      </c>
      <c r="U14" s="5">
        <v>2813424412.5</v>
      </c>
      <c r="V14" s="5">
        <v>2998495293.75</v>
      </c>
      <c r="W14" s="5">
        <v>3317198912.5</v>
      </c>
      <c r="X14" s="5">
        <v>3329211537.5</v>
      </c>
      <c r="Y14" s="5">
        <v>3542196175</v>
      </c>
      <c r="Z14" s="5">
        <v>3184882275</v>
      </c>
      <c r="AA14" s="5">
        <v>3423364250</v>
      </c>
      <c r="AB14" s="5">
        <v>3728990262.5</v>
      </c>
      <c r="AC14" s="5">
        <v>3903589412.5</v>
      </c>
      <c r="AD14" s="5">
        <v>5280647612.5</v>
      </c>
      <c r="AE14" s="5">
        <v>5125614437.5</v>
      </c>
      <c r="AF14" s="5">
        <v>4873530962.5</v>
      </c>
      <c r="AG14" s="5">
        <v>5411639225</v>
      </c>
      <c r="AH14" s="5">
        <v>5399624075</v>
      </c>
      <c r="AI14" s="5">
        <v>5378129225</v>
      </c>
      <c r="AJ14" s="5">
        <v>5026109412.5</v>
      </c>
      <c r="AK14" s="5">
        <v>4586069912.5</v>
      </c>
      <c r="AL14" s="5">
        <v>4812876912.5</v>
      </c>
      <c r="AM14" s="5">
        <v>4499823300</v>
      </c>
      <c r="AN14" s="5">
        <v>4575358775</v>
      </c>
      <c r="AO14" s="5">
        <v>4672163225</v>
      </c>
      <c r="AP14" s="5">
        <v>4729633937.5</v>
      </c>
      <c r="AQ14" s="5">
        <v>4731059775</v>
      </c>
      <c r="AR14" s="5">
        <v>4884151637.5</v>
      </c>
      <c r="AS14" s="5">
        <v>4993988050</v>
      </c>
      <c r="AT14" s="5">
        <v>5043256075</v>
      </c>
      <c r="AU14" s="5">
        <v>5181266487.5</v>
      </c>
      <c r="AV14" s="5">
        <v>5215930487.5</v>
      </c>
      <c r="AW14" s="5">
        <v>5281773087.5</v>
      </c>
      <c r="AX14" s="5">
        <v>5317928750</v>
      </c>
    </row>
    <row r="15" spans="1:1024" x14ac:dyDescent="0.25">
      <c r="A15" s="3" t="s">
        <v>23</v>
      </c>
      <c r="B15" s="4" t="s">
        <v>5</v>
      </c>
      <c r="C15" s="4" t="s">
        <v>6</v>
      </c>
      <c r="D15" s="4" t="s">
        <v>7</v>
      </c>
      <c r="E15" s="5">
        <v>21300</v>
      </c>
      <c r="F15" s="5">
        <v>22400</v>
      </c>
      <c r="G15" s="5">
        <v>20300</v>
      </c>
      <c r="H15" s="5">
        <v>23100</v>
      </c>
      <c r="I15" s="5">
        <v>24800</v>
      </c>
      <c r="J15" s="5">
        <v>20800</v>
      </c>
      <c r="K15" s="5">
        <v>18800</v>
      </c>
      <c r="L15" s="5">
        <v>20800</v>
      </c>
      <c r="M15" s="5">
        <v>24700</v>
      </c>
      <c r="N15" s="5">
        <v>28500</v>
      </c>
      <c r="O15" s="5">
        <v>30200</v>
      </c>
      <c r="P15" s="5">
        <v>25800</v>
      </c>
      <c r="Q15" s="5">
        <v>19300</v>
      </c>
      <c r="R15" s="5">
        <v>18100</v>
      </c>
      <c r="S15" s="5">
        <v>23700</v>
      </c>
      <c r="T15" s="5">
        <v>27500</v>
      </c>
      <c r="U15" s="5">
        <v>31400</v>
      </c>
      <c r="V15" s="5">
        <v>28000</v>
      </c>
      <c r="W15" s="5">
        <v>26400</v>
      </c>
      <c r="X15" s="5">
        <v>26400</v>
      </c>
      <c r="Y15" s="5">
        <v>27300</v>
      </c>
      <c r="Z15" s="5">
        <v>25200</v>
      </c>
      <c r="AA15" s="5">
        <v>21500</v>
      </c>
      <c r="AB15" s="5">
        <v>16600</v>
      </c>
      <c r="AC15" s="5">
        <v>20000</v>
      </c>
      <c r="AD15" s="5">
        <v>23300</v>
      </c>
      <c r="AE15" s="5">
        <v>25600</v>
      </c>
      <c r="AF15" s="5">
        <v>27100</v>
      </c>
      <c r="AG15" s="5">
        <v>31400</v>
      </c>
      <c r="AH15" s="5">
        <v>33100</v>
      </c>
      <c r="AI15" s="5">
        <v>36000</v>
      </c>
      <c r="AJ15" s="5">
        <v>38700</v>
      </c>
      <c r="AK15" s="5">
        <v>40800</v>
      </c>
      <c r="AL15" s="5">
        <v>43200</v>
      </c>
      <c r="AM15" s="5">
        <v>48500</v>
      </c>
      <c r="AN15" s="5">
        <v>54100</v>
      </c>
      <c r="AO15" s="5">
        <v>53800</v>
      </c>
      <c r="AP15" s="5">
        <v>53500</v>
      </c>
      <c r="AQ15" s="5">
        <v>57600</v>
      </c>
      <c r="AR15" s="5">
        <v>62100</v>
      </c>
      <c r="AS15" s="5">
        <v>79500</v>
      </c>
      <c r="AT15" s="5">
        <v>82400</v>
      </c>
      <c r="AU15" s="5">
        <v>78100</v>
      </c>
      <c r="AV15" s="5">
        <v>86700</v>
      </c>
      <c r="AW15" s="5">
        <v>92700</v>
      </c>
      <c r="AX15" s="5">
        <v>97400</v>
      </c>
    </row>
    <row r="16" spans="1:1024" x14ac:dyDescent="0.25">
      <c r="A16" s="3" t="s">
        <v>24</v>
      </c>
      <c r="B16" s="4" t="s">
        <v>5</v>
      </c>
      <c r="C16" s="4" t="s">
        <v>6</v>
      </c>
      <c r="D16" s="4" t="s">
        <v>7</v>
      </c>
      <c r="E16" s="5">
        <v>5900000</v>
      </c>
      <c r="F16" s="5">
        <v>5940000</v>
      </c>
      <c r="G16" s="5">
        <v>6540000</v>
      </c>
      <c r="H16" s="5">
        <v>6920000</v>
      </c>
      <c r="I16" s="5">
        <v>7100000</v>
      </c>
      <c r="J16" s="5">
        <v>6740000</v>
      </c>
      <c r="K16" s="5">
        <v>7260000</v>
      </c>
      <c r="L16" s="5">
        <v>7420000</v>
      </c>
      <c r="M16" s="5">
        <v>7280000</v>
      </c>
      <c r="N16" s="5">
        <v>7350000</v>
      </c>
      <c r="O16" s="5">
        <v>7200000</v>
      </c>
      <c r="P16" s="5">
        <v>7690000</v>
      </c>
      <c r="Q16" s="5">
        <v>7580000</v>
      </c>
      <c r="R16" s="5">
        <v>7610000</v>
      </c>
      <c r="S16" s="5">
        <v>7810000</v>
      </c>
      <c r="T16" s="5">
        <v>7990000</v>
      </c>
      <c r="U16" s="5">
        <v>7940000</v>
      </c>
      <c r="V16" s="5">
        <v>8240000</v>
      </c>
      <c r="W16" s="5">
        <v>8720000</v>
      </c>
      <c r="X16" s="5">
        <v>9040000</v>
      </c>
      <c r="Y16" s="5">
        <v>9200000</v>
      </c>
      <c r="Z16" s="5">
        <v>9330000</v>
      </c>
      <c r="AA16" s="5">
        <v>9470000</v>
      </c>
      <c r="AB16" s="5">
        <v>9490000</v>
      </c>
      <c r="AC16" s="5">
        <v>9500000</v>
      </c>
      <c r="AD16" s="5">
        <v>10000000</v>
      </c>
      <c r="AE16" s="5">
        <v>11000000</v>
      </c>
      <c r="AF16" s="5">
        <v>11500000</v>
      </c>
      <c r="AG16" s="5">
        <v>12100000</v>
      </c>
      <c r="AH16" s="5">
        <v>12800000</v>
      </c>
      <c r="AI16" s="5">
        <v>13200000</v>
      </c>
      <c r="AJ16" s="5">
        <v>13700000</v>
      </c>
      <c r="AK16" s="5">
        <v>13600000</v>
      </c>
      <c r="AL16" s="5">
        <v>13800000</v>
      </c>
      <c r="AM16" s="5">
        <v>14700000</v>
      </c>
      <c r="AN16" s="5">
        <v>15000000</v>
      </c>
      <c r="AO16" s="5">
        <v>15100000</v>
      </c>
      <c r="AP16" s="5">
        <v>15500000</v>
      </c>
      <c r="AQ16" s="5">
        <v>15600000</v>
      </c>
      <c r="AR16" s="5">
        <v>16100000</v>
      </c>
      <c r="AS16" s="5">
        <v>16100000</v>
      </c>
      <c r="AT16" s="5">
        <v>16100000</v>
      </c>
      <c r="AU16" s="5">
        <v>16900000</v>
      </c>
      <c r="AV16" s="5">
        <v>18300000</v>
      </c>
      <c r="AW16" s="5">
        <v>18400000</v>
      </c>
      <c r="AX16" s="5">
        <v>19100000</v>
      </c>
    </row>
    <row r="17" spans="1:50" x14ac:dyDescent="0.25">
      <c r="A17" s="3" t="s">
        <v>25</v>
      </c>
      <c r="B17" s="4" t="s">
        <v>5</v>
      </c>
      <c r="C17" s="4" t="s">
        <v>6</v>
      </c>
      <c r="D17" s="4" t="s">
        <v>11</v>
      </c>
      <c r="E17" s="5">
        <v>1590000</v>
      </c>
      <c r="F17" s="5">
        <v>1550000</v>
      </c>
      <c r="G17" s="5">
        <v>1570000</v>
      </c>
      <c r="H17" s="5">
        <v>1630000</v>
      </c>
      <c r="I17" s="5">
        <v>1710000</v>
      </c>
      <c r="J17" s="5">
        <v>1670000</v>
      </c>
      <c r="K17" s="5">
        <v>1430000</v>
      </c>
      <c r="L17" s="5">
        <v>1470000</v>
      </c>
      <c r="M17" s="5">
        <v>1460000</v>
      </c>
      <c r="N17" s="5">
        <v>1510000</v>
      </c>
      <c r="O17" s="5">
        <v>1520000</v>
      </c>
      <c r="P17" s="5">
        <v>1690000</v>
      </c>
      <c r="Q17" s="5">
        <v>1720000</v>
      </c>
      <c r="R17" s="5">
        <v>1700000</v>
      </c>
      <c r="S17" s="5">
        <v>1750000</v>
      </c>
      <c r="T17" s="5">
        <v>1840000</v>
      </c>
      <c r="U17" s="5">
        <v>1840000</v>
      </c>
      <c r="V17" s="5">
        <v>1610000</v>
      </c>
      <c r="W17" s="5">
        <v>1670000</v>
      </c>
      <c r="X17" s="5">
        <v>1660000</v>
      </c>
      <c r="Y17" s="5">
        <v>1680000</v>
      </c>
      <c r="Z17" s="5">
        <v>1600000</v>
      </c>
      <c r="AA17" s="5">
        <v>1350000</v>
      </c>
      <c r="AB17" s="5">
        <v>1390000</v>
      </c>
      <c r="AC17" s="5">
        <v>2020000</v>
      </c>
      <c r="AD17" s="5">
        <v>1990000</v>
      </c>
      <c r="AE17" s="5">
        <v>1990000</v>
      </c>
      <c r="AF17" s="5">
        <v>1970000</v>
      </c>
      <c r="AG17" s="5">
        <v>1930000</v>
      </c>
      <c r="AH17" s="5">
        <v>1960000</v>
      </c>
      <c r="AI17" s="5">
        <v>1890000</v>
      </c>
      <c r="AJ17" s="5">
        <v>1930000</v>
      </c>
      <c r="AK17" s="5">
        <v>1920000</v>
      </c>
      <c r="AL17" s="5">
        <v>1910000</v>
      </c>
      <c r="AM17" s="5">
        <v>1930000</v>
      </c>
      <c r="AN17" s="5">
        <v>2010000</v>
      </c>
      <c r="AO17" s="5">
        <v>2150000</v>
      </c>
      <c r="AP17" s="5">
        <v>1910000</v>
      </c>
      <c r="AQ17" s="5">
        <v>2210000</v>
      </c>
      <c r="AR17" s="5">
        <v>1860000</v>
      </c>
      <c r="AS17" s="5">
        <v>1900000</v>
      </c>
      <c r="AT17" s="5">
        <v>2350000</v>
      </c>
      <c r="AU17" s="5">
        <v>2550000</v>
      </c>
      <c r="AV17" s="5">
        <v>2640000</v>
      </c>
      <c r="AW17" s="5">
        <v>2740000</v>
      </c>
      <c r="AX17" s="5">
        <v>2670000</v>
      </c>
    </row>
    <row r="18" spans="1:50" x14ac:dyDescent="0.25">
      <c r="A18" s="3" t="s">
        <v>26</v>
      </c>
      <c r="B18" s="4" t="s">
        <v>5</v>
      </c>
      <c r="C18" s="4" t="s">
        <v>6</v>
      </c>
      <c r="D18" s="4" t="s">
        <v>11</v>
      </c>
      <c r="E18" s="5">
        <v>2530000</v>
      </c>
      <c r="F18" s="5">
        <v>2550000</v>
      </c>
      <c r="G18" s="5">
        <v>2720000</v>
      </c>
      <c r="H18" s="5">
        <v>2770000</v>
      </c>
      <c r="I18" s="5">
        <v>3010000</v>
      </c>
      <c r="J18" s="5">
        <v>2630000</v>
      </c>
      <c r="K18" s="5">
        <v>2800000</v>
      </c>
      <c r="L18" s="5">
        <v>2940000</v>
      </c>
      <c r="M18" s="5">
        <v>3030000</v>
      </c>
      <c r="N18" s="5">
        <v>3110000</v>
      </c>
      <c r="O18" s="5">
        <v>3200000</v>
      </c>
      <c r="P18" s="5">
        <v>3230000</v>
      </c>
      <c r="Q18" s="5">
        <v>3520000</v>
      </c>
      <c r="R18" s="5">
        <v>3590000</v>
      </c>
      <c r="S18" s="5">
        <v>3790000</v>
      </c>
      <c r="T18" s="5">
        <v>4030000</v>
      </c>
      <c r="U18" s="5">
        <v>4120000</v>
      </c>
      <c r="V18" s="5">
        <v>4380000</v>
      </c>
      <c r="W18" s="5">
        <v>4840000</v>
      </c>
      <c r="X18" s="5">
        <v>5180000</v>
      </c>
      <c r="Y18" s="5">
        <v>5990000</v>
      </c>
      <c r="Z18" s="5">
        <v>5670000</v>
      </c>
      <c r="AA18" s="5">
        <v>5990000</v>
      </c>
      <c r="AB18" s="5">
        <v>6170000</v>
      </c>
      <c r="AC18" s="5">
        <v>6490000</v>
      </c>
      <c r="AD18" s="5">
        <v>7910000</v>
      </c>
      <c r="AE18" s="5">
        <v>8290000</v>
      </c>
      <c r="AF18" s="5">
        <v>8650000</v>
      </c>
      <c r="AG18" s="5">
        <v>9330000</v>
      </c>
      <c r="AH18" s="5">
        <v>9980000</v>
      </c>
      <c r="AI18" s="5">
        <v>9540000</v>
      </c>
      <c r="AJ18" s="5">
        <v>11800000</v>
      </c>
      <c r="AK18" s="5">
        <v>14100000</v>
      </c>
      <c r="AL18" s="5">
        <v>13600000</v>
      </c>
      <c r="AM18" s="5">
        <v>15100000</v>
      </c>
      <c r="AN18" s="5">
        <v>16800000</v>
      </c>
      <c r="AO18" s="5">
        <v>20600000</v>
      </c>
      <c r="AP18" s="5">
        <v>21600000</v>
      </c>
      <c r="AQ18" s="5">
        <v>22300000</v>
      </c>
      <c r="AR18" s="5">
        <v>19000000</v>
      </c>
      <c r="AS18" s="5">
        <v>21600000</v>
      </c>
      <c r="AT18" s="5">
        <v>21200000</v>
      </c>
      <c r="AU18" s="5">
        <v>20700000</v>
      </c>
      <c r="AV18" s="5">
        <v>21800000</v>
      </c>
      <c r="AW18" s="5">
        <v>22900000</v>
      </c>
      <c r="AX18" s="5">
        <v>22700000</v>
      </c>
    </row>
    <row r="19" spans="1:50" x14ac:dyDescent="0.25">
      <c r="A19" s="3" t="s">
        <v>27</v>
      </c>
      <c r="B19" s="4" t="s">
        <v>5</v>
      </c>
      <c r="C19" s="4" t="s">
        <v>6</v>
      </c>
      <c r="D19" s="4" t="s">
        <v>7</v>
      </c>
      <c r="E19" s="5">
        <v>4190000</v>
      </c>
      <c r="F19" s="5">
        <v>4760000</v>
      </c>
      <c r="G19" s="5">
        <v>4530000</v>
      </c>
      <c r="H19" s="5">
        <v>4580000</v>
      </c>
      <c r="I19" s="5">
        <v>4860000</v>
      </c>
      <c r="J19" s="5">
        <v>4520000</v>
      </c>
      <c r="K19" s="5">
        <v>4320000</v>
      </c>
      <c r="L19" s="5">
        <v>4380000</v>
      </c>
      <c r="M19" s="5">
        <v>4670000</v>
      </c>
      <c r="N19" s="5">
        <v>4610000</v>
      </c>
      <c r="O19" s="5">
        <v>5010000</v>
      </c>
      <c r="P19" s="5">
        <v>5100000</v>
      </c>
      <c r="Q19" s="5">
        <v>4530000</v>
      </c>
      <c r="R19" s="5">
        <v>4230000</v>
      </c>
      <c r="S19" s="5">
        <v>4830000</v>
      </c>
      <c r="T19" s="5">
        <v>4980000</v>
      </c>
      <c r="U19" s="5">
        <v>4850000</v>
      </c>
      <c r="V19" s="5">
        <v>4600000</v>
      </c>
      <c r="W19" s="5">
        <v>5280000</v>
      </c>
      <c r="X19" s="5">
        <v>5560000</v>
      </c>
      <c r="Y19" s="5">
        <v>5120000</v>
      </c>
      <c r="Z19" s="5">
        <v>4300000</v>
      </c>
      <c r="AA19" s="5">
        <v>4120000</v>
      </c>
      <c r="AB19" s="5">
        <v>4180000</v>
      </c>
      <c r="AC19" s="5">
        <v>3750000</v>
      </c>
      <c r="AD19" s="5">
        <v>4040000</v>
      </c>
      <c r="AE19" s="5">
        <v>4180000</v>
      </c>
      <c r="AF19" s="5">
        <v>4180000</v>
      </c>
      <c r="AG19" s="5">
        <v>4430000</v>
      </c>
      <c r="AH19" s="5">
        <v>4300000</v>
      </c>
      <c r="AI19" s="5">
        <v>4450000</v>
      </c>
      <c r="AJ19" s="5">
        <v>4590000</v>
      </c>
      <c r="AK19" s="5">
        <v>4450000</v>
      </c>
      <c r="AL19" s="5">
        <v>4850000</v>
      </c>
      <c r="AM19" s="5">
        <v>5220000</v>
      </c>
      <c r="AN19" s="5">
        <v>5360000</v>
      </c>
      <c r="AO19" s="5">
        <v>5660000</v>
      </c>
      <c r="AP19" s="5">
        <v>5720000</v>
      </c>
      <c r="AQ19" s="5">
        <v>6920000</v>
      </c>
      <c r="AR19" s="5">
        <v>6290000</v>
      </c>
      <c r="AS19" s="5">
        <v>7000000</v>
      </c>
      <c r="AT19" s="5">
        <v>9080000</v>
      </c>
      <c r="AU19" s="5">
        <v>6870000</v>
      </c>
      <c r="AV19" s="5">
        <v>6330000</v>
      </c>
      <c r="AW19" s="5">
        <v>6720000</v>
      </c>
      <c r="AX19" s="5">
        <v>6670000</v>
      </c>
    </row>
    <row r="20" spans="1:50" x14ac:dyDescent="0.25">
      <c r="A20" s="3" t="s">
        <v>28</v>
      </c>
      <c r="B20" s="4" t="s">
        <v>29</v>
      </c>
      <c r="C20" s="4" t="s">
        <v>6</v>
      </c>
      <c r="D20" s="4" t="s">
        <v>7</v>
      </c>
      <c r="E20" s="6">
        <f>16</f>
        <v>16</v>
      </c>
      <c r="F20" s="6">
        <f>16</f>
        <v>16</v>
      </c>
      <c r="G20" s="6">
        <f>16</f>
        <v>16</v>
      </c>
      <c r="H20" s="5">
        <v>16</v>
      </c>
      <c r="I20" s="5">
        <v>10</v>
      </c>
      <c r="J20" s="5">
        <v>11</v>
      </c>
      <c r="K20" s="5">
        <v>14</v>
      </c>
      <c r="L20" s="5">
        <v>12.4</v>
      </c>
      <c r="M20" s="5">
        <v>12.2</v>
      </c>
      <c r="N20" s="5">
        <v>12.1</v>
      </c>
      <c r="O20" s="5">
        <v>17.600000000000001</v>
      </c>
      <c r="P20" s="5">
        <v>18.7</v>
      </c>
      <c r="Q20" s="5">
        <v>18.600000000000001</v>
      </c>
      <c r="R20" s="5">
        <v>25.4</v>
      </c>
      <c r="S20" s="5">
        <v>33.5</v>
      </c>
      <c r="T20" s="5">
        <v>36.1</v>
      </c>
      <c r="U20" s="5">
        <v>45.5</v>
      </c>
      <c r="V20" s="5">
        <v>38.700000000000003</v>
      </c>
      <c r="W20" s="5">
        <v>37</v>
      </c>
      <c r="X20" s="5">
        <v>40</v>
      </c>
      <c r="Y20" s="5">
        <v>37</v>
      </c>
      <c r="Z20" s="5">
        <v>43.1</v>
      </c>
      <c r="AA20" s="5">
        <v>41</v>
      </c>
      <c r="AB20" s="5">
        <v>51</v>
      </c>
      <c r="AC20" s="5">
        <v>53</v>
      </c>
      <c r="AD20" s="5">
        <v>61.5</v>
      </c>
      <c r="AE20" s="5">
        <v>54</v>
      </c>
      <c r="AF20" s="5">
        <v>74.5</v>
      </c>
      <c r="AG20" s="5">
        <v>93.3</v>
      </c>
      <c r="AH20" s="5">
        <v>75</v>
      </c>
      <c r="AI20" s="5">
        <v>90</v>
      </c>
      <c r="AJ20" s="5">
        <v>81</v>
      </c>
      <c r="AK20" s="5">
        <v>61</v>
      </c>
      <c r="AL20" s="5">
        <v>70</v>
      </c>
      <c r="AM20" s="5">
        <v>60</v>
      </c>
      <c r="AN20" s="5">
        <v>69</v>
      </c>
      <c r="AO20" s="5">
        <v>73</v>
      </c>
      <c r="AP20" s="5">
        <v>95</v>
      </c>
      <c r="AQ20" s="5">
        <v>111</v>
      </c>
      <c r="AR20" s="5">
        <v>79</v>
      </c>
      <c r="AS20" s="5">
        <v>182</v>
      </c>
      <c r="AT20" s="5">
        <v>292</v>
      </c>
      <c r="AU20" s="5">
        <v>383</v>
      </c>
      <c r="AV20" s="5">
        <v>348</v>
      </c>
      <c r="AW20" s="5">
        <v>438</v>
      </c>
      <c r="AX20" s="5">
        <v>469</v>
      </c>
    </row>
    <row r="21" spans="1:50" x14ac:dyDescent="0.25">
      <c r="A21" s="3" t="s">
        <v>30</v>
      </c>
      <c r="B21" s="4" t="s">
        <v>5</v>
      </c>
      <c r="C21" s="4" t="s">
        <v>6</v>
      </c>
      <c r="D21" s="4" t="s">
        <v>7</v>
      </c>
      <c r="E21" s="5">
        <v>19000</v>
      </c>
      <c r="F21" s="5">
        <v>18900</v>
      </c>
      <c r="G21" s="5">
        <v>20900</v>
      </c>
      <c r="H21" s="5">
        <v>24000</v>
      </c>
      <c r="I21" s="5">
        <v>26600</v>
      </c>
      <c r="J21" s="5">
        <v>19800</v>
      </c>
      <c r="K21" s="5">
        <v>26500</v>
      </c>
      <c r="L21" s="5">
        <v>21900</v>
      </c>
      <c r="M21" s="5">
        <v>24900</v>
      </c>
      <c r="N21" s="5">
        <v>29900</v>
      </c>
      <c r="O21" s="5">
        <v>30900</v>
      </c>
      <c r="P21" s="5">
        <v>32100</v>
      </c>
      <c r="Q21" s="5">
        <v>32200</v>
      </c>
      <c r="R21" s="5">
        <v>36400</v>
      </c>
      <c r="S21" s="5">
        <v>39700</v>
      </c>
      <c r="T21" s="5">
        <v>49100</v>
      </c>
      <c r="U21" s="5">
        <v>45100</v>
      </c>
      <c r="V21" s="5">
        <v>79700</v>
      </c>
      <c r="W21" s="5">
        <v>94800</v>
      </c>
      <c r="X21" s="5">
        <v>92100</v>
      </c>
      <c r="Y21" s="5">
        <v>108000</v>
      </c>
      <c r="Z21" s="5">
        <v>108000</v>
      </c>
      <c r="AA21" s="5">
        <v>106000</v>
      </c>
      <c r="AB21" s="5">
        <v>120000</v>
      </c>
      <c r="AC21" s="5">
        <v>101000</v>
      </c>
      <c r="AD21" s="5">
        <v>133000</v>
      </c>
      <c r="AE21" s="5">
        <v>173000</v>
      </c>
      <c r="AF21" s="5">
        <v>215000</v>
      </c>
      <c r="AG21" s="5">
        <v>300000</v>
      </c>
      <c r="AH21" s="5">
        <v>354000</v>
      </c>
      <c r="AI21" s="5">
        <v>456000</v>
      </c>
      <c r="AJ21" s="5">
        <v>608000</v>
      </c>
      <c r="AK21" s="5">
        <v>781000</v>
      </c>
      <c r="AL21" s="5">
        <v>893000</v>
      </c>
      <c r="AM21" s="5">
        <v>1080000</v>
      </c>
      <c r="AN21" s="5">
        <v>1190000</v>
      </c>
      <c r="AO21" s="5">
        <v>1370000</v>
      </c>
      <c r="AP21" s="5">
        <v>1380000</v>
      </c>
      <c r="AQ21" s="5">
        <v>1310000</v>
      </c>
      <c r="AR21" s="5">
        <v>1390000</v>
      </c>
      <c r="AS21" s="5">
        <v>1410000</v>
      </c>
      <c r="AT21" s="5">
        <v>1660000</v>
      </c>
      <c r="AU21" s="5">
        <v>1670000</v>
      </c>
      <c r="AV21" s="5">
        <v>1660000</v>
      </c>
      <c r="AW21" s="5">
        <v>1660000</v>
      </c>
      <c r="AX21" s="5">
        <v>1690000</v>
      </c>
    </row>
    <row r="22" spans="1:50" x14ac:dyDescent="0.25">
      <c r="A22" s="3" t="s">
        <v>31</v>
      </c>
      <c r="B22" s="4" t="s">
        <v>5</v>
      </c>
      <c r="C22" s="4" t="s">
        <v>6</v>
      </c>
      <c r="D22" s="4" t="s">
        <v>7</v>
      </c>
      <c r="E22" s="5">
        <v>84.4</v>
      </c>
      <c r="F22" s="5">
        <v>68</v>
      </c>
      <c r="G22" s="5">
        <v>72.599999999999994</v>
      </c>
      <c r="H22" s="5">
        <v>74.8</v>
      </c>
      <c r="I22" s="5">
        <v>76.2</v>
      </c>
      <c r="J22" s="5">
        <v>125</v>
      </c>
      <c r="K22" s="5">
        <v>79.400000000000006</v>
      </c>
      <c r="L22" s="5">
        <v>89.8</v>
      </c>
      <c r="M22" s="5">
        <v>99</v>
      </c>
      <c r="N22" s="5">
        <v>109</v>
      </c>
      <c r="O22" s="5">
        <v>116</v>
      </c>
      <c r="P22" s="5">
        <v>125</v>
      </c>
      <c r="Q22" s="5">
        <v>124</v>
      </c>
      <c r="R22" s="5">
        <v>85</v>
      </c>
      <c r="S22" s="5">
        <v>75</v>
      </c>
      <c r="T22" s="5">
        <v>80</v>
      </c>
      <c r="U22" s="5">
        <v>80</v>
      </c>
      <c r="V22" s="5">
        <v>82</v>
      </c>
      <c r="W22" s="5">
        <v>84</v>
      </c>
      <c r="X22" s="5">
        <v>82</v>
      </c>
      <c r="Y22" s="5">
        <v>76</v>
      </c>
      <c r="Z22" s="5">
        <v>80</v>
      </c>
      <c r="AA22" s="5">
        <v>65</v>
      </c>
      <c r="AB22" s="5">
        <v>50</v>
      </c>
      <c r="AC22" s="5">
        <v>50</v>
      </c>
      <c r="AD22" s="5">
        <v>45</v>
      </c>
      <c r="AE22" s="5">
        <v>53</v>
      </c>
      <c r="AF22" s="5">
        <v>63</v>
      </c>
      <c r="AG22" s="5">
        <v>56</v>
      </c>
      <c r="AH22" s="5">
        <v>58</v>
      </c>
      <c r="AI22" s="5">
        <v>70</v>
      </c>
      <c r="AJ22" s="5">
        <v>70</v>
      </c>
      <c r="AK22" s="5">
        <v>50</v>
      </c>
      <c r="AL22" s="5">
        <v>44</v>
      </c>
      <c r="AM22" s="5">
        <v>87</v>
      </c>
      <c r="AN22" s="5">
        <v>90</v>
      </c>
      <c r="AO22" s="5">
        <v>90</v>
      </c>
      <c r="AP22" s="5">
        <v>100</v>
      </c>
      <c r="AQ22" s="5">
        <v>140</v>
      </c>
      <c r="AR22" s="5">
        <v>120</v>
      </c>
      <c r="AS22" s="5">
        <v>118</v>
      </c>
      <c r="AT22" s="5">
        <v>118</v>
      </c>
      <c r="AU22" s="5">
        <v>150</v>
      </c>
      <c r="AV22" s="5">
        <v>155</v>
      </c>
      <c r="AW22" s="5">
        <v>165</v>
      </c>
      <c r="AX22" s="5">
        <v>160</v>
      </c>
    </row>
    <row r="23" spans="1:50" x14ac:dyDescent="0.25">
      <c r="A23" s="3" t="s">
        <v>32</v>
      </c>
      <c r="B23" s="4" t="s">
        <v>5</v>
      </c>
      <c r="C23" s="4" t="s">
        <v>6</v>
      </c>
      <c r="D23" s="4" t="s">
        <v>7</v>
      </c>
      <c r="E23" s="5">
        <v>1480</v>
      </c>
      <c r="F23" s="5">
        <v>1450</v>
      </c>
      <c r="G23" s="5">
        <v>1390</v>
      </c>
      <c r="H23" s="5">
        <v>1350</v>
      </c>
      <c r="I23" s="5">
        <v>1250</v>
      </c>
      <c r="J23" s="5">
        <v>1200</v>
      </c>
      <c r="K23" s="5">
        <v>1210</v>
      </c>
      <c r="L23" s="5">
        <v>1210</v>
      </c>
      <c r="M23" s="5">
        <v>1210</v>
      </c>
      <c r="N23" s="5">
        <v>1210</v>
      </c>
      <c r="O23" s="5">
        <v>1220</v>
      </c>
      <c r="P23" s="5">
        <v>1280</v>
      </c>
      <c r="Q23" s="5">
        <v>1340</v>
      </c>
      <c r="R23" s="5">
        <v>1400</v>
      </c>
      <c r="S23" s="5">
        <v>1460</v>
      </c>
      <c r="T23" s="5">
        <v>1530</v>
      </c>
      <c r="U23" s="5">
        <v>1610</v>
      </c>
      <c r="V23" s="5">
        <v>1660</v>
      </c>
      <c r="W23" s="5">
        <v>1870</v>
      </c>
      <c r="X23" s="5">
        <v>2010</v>
      </c>
      <c r="Y23" s="5">
        <v>2180</v>
      </c>
      <c r="Z23" s="5">
        <v>2160</v>
      </c>
      <c r="AA23" s="5">
        <v>2260</v>
      </c>
      <c r="AB23" s="5">
        <v>2280</v>
      </c>
      <c r="AC23" s="5">
        <v>2260</v>
      </c>
      <c r="AD23" s="5">
        <v>2230</v>
      </c>
      <c r="AE23" s="5">
        <v>2290</v>
      </c>
      <c r="AF23" s="5">
        <v>2450</v>
      </c>
      <c r="AG23" s="5">
        <v>2500</v>
      </c>
      <c r="AH23" s="5">
        <v>2570</v>
      </c>
      <c r="AI23" s="5">
        <v>2590</v>
      </c>
      <c r="AJ23" s="5">
        <v>2600</v>
      </c>
      <c r="AK23" s="5">
        <v>2550</v>
      </c>
      <c r="AL23" s="5">
        <v>2540</v>
      </c>
      <c r="AM23" s="5">
        <v>2420</v>
      </c>
      <c r="AN23" s="5">
        <v>2470</v>
      </c>
      <c r="AO23" s="5">
        <v>2370</v>
      </c>
      <c r="AP23" s="5">
        <v>2350</v>
      </c>
      <c r="AQ23" s="5">
        <v>2300</v>
      </c>
      <c r="AR23" s="5">
        <v>2490</v>
      </c>
      <c r="AS23" s="5">
        <v>2590</v>
      </c>
      <c r="AT23" s="5">
        <v>2680</v>
      </c>
      <c r="AU23" s="5">
        <v>2750</v>
      </c>
      <c r="AV23" s="5">
        <v>2920</v>
      </c>
      <c r="AW23" s="5">
        <v>3020</v>
      </c>
      <c r="AX23" s="5">
        <v>3100</v>
      </c>
    </row>
    <row r="24" spans="1:50" x14ac:dyDescent="0.25">
      <c r="A24" s="3" t="s">
        <v>33</v>
      </c>
      <c r="B24" s="4" t="s">
        <v>5</v>
      </c>
      <c r="C24" s="4" t="s">
        <v>6</v>
      </c>
      <c r="D24" s="4" t="s">
        <v>7</v>
      </c>
      <c r="E24" s="5">
        <v>393000</v>
      </c>
      <c r="F24" s="5">
        <v>394000</v>
      </c>
      <c r="G24" s="5">
        <v>361000</v>
      </c>
      <c r="H24" s="5">
        <v>395000</v>
      </c>
      <c r="I24" s="5">
        <v>497000</v>
      </c>
      <c r="J24" s="5">
        <v>451000</v>
      </c>
      <c r="K24" s="5">
        <v>449000</v>
      </c>
      <c r="L24" s="5">
        <v>493000</v>
      </c>
      <c r="M24" s="5">
        <v>534000</v>
      </c>
      <c r="N24" s="5">
        <v>626000</v>
      </c>
      <c r="O24" s="5">
        <v>597000</v>
      </c>
      <c r="P24" s="5">
        <v>589000</v>
      </c>
      <c r="Q24" s="5">
        <v>562000</v>
      </c>
      <c r="R24" s="5">
        <v>604000</v>
      </c>
      <c r="S24" s="5">
        <v>625000</v>
      </c>
      <c r="T24" s="5">
        <v>584000</v>
      </c>
      <c r="U24" s="5">
        <v>625000</v>
      </c>
      <c r="V24" s="5">
        <v>643000</v>
      </c>
      <c r="W24" s="5">
        <v>575000</v>
      </c>
      <c r="X24" s="5">
        <v>1010000</v>
      </c>
      <c r="Y24" s="5">
        <v>946000</v>
      </c>
      <c r="Z24" s="5">
        <v>771000</v>
      </c>
      <c r="AA24" s="5">
        <v>670000</v>
      </c>
      <c r="AB24" s="5">
        <v>648000</v>
      </c>
      <c r="AC24" s="5">
        <v>517000</v>
      </c>
      <c r="AD24" s="5">
        <v>584000</v>
      </c>
      <c r="AE24" s="5">
        <v>555000</v>
      </c>
      <c r="AF24" s="5">
        <v>685000</v>
      </c>
      <c r="AG24" s="5">
        <v>651000</v>
      </c>
      <c r="AH24" s="5">
        <v>692000</v>
      </c>
      <c r="AI24" s="5">
        <v>846000</v>
      </c>
      <c r="AJ24" s="5">
        <v>816000</v>
      </c>
      <c r="AK24" s="5">
        <v>932000</v>
      </c>
      <c r="AL24" s="5">
        <v>999000</v>
      </c>
      <c r="AM24" s="5">
        <v>1010000</v>
      </c>
      <c r="AN24" s="5">
        <v>1030000</v>
      </c>
      <c r="AO24" s="5">
        <v>1020000</v>
      </c>
      <c r="AP24" s="5">
        <v>1120000</v>
      </c>
      <c r="AQ24" s="5">
        <v>1050000</v>
      </c>
      <c r="AR24" s="5">
        <v>746000</v>
      </c>
      <c r="AS24" s="5">
        <v>1040000</v>
      </c>
      <c r="AT24" s="5">
        <v>1190000</v>
      </c>
      <c r="AU24" s="5">
        <v>1180000</v>
      </c>
      <c r="AV24" s="5">
        <v>1130000</v>
      </c>
      <c r="AW24" s="5">
        <v>1190000</v>
      </c>
      <c r="AX24" s="5">
        <v>1190000</v>
      </c>
    </row>
    <row r="25" spans="1:50" x14ac:dyDescent="0.25">
      <c r="A25" s="3" t="s">
        <v>34</v>
      </c>
      <c r="B25" s="4" t="s">
        <v>5</v>
      </c>
      <c r="C25" s="4" t="s">
        <v>6</v>
      </c>
      <c r="D25" s="4" t="s">
        <v>11</v>
      </c>
      <c r="E25" s="5">
        <v>51600000</v>
      </c>
      <c r="F25" s="5">
        <v>53100000</v>
      </c>
      <c r="G25" s="5">
        <v>57600000</v>
      </c>
      <c r="H25" s="5">
        <v>61500000</v>
      </c>
      <c r="I25" s="5">
        <v>61400000</v>
      </c>
      <c r="J25" s="5">
        <v>59200000</v>
      </c>
      <c r="K25" s="5">
        <v>66100000</v>
      </c>
      <c r="L25" s="5">
        <v>74500000</v>
      </c>
      <c r="M25" s="5">
        <v>77800000</v>
      </c>
      <c r="N25" s="5">
        <v>80400000</v>
      </c>
      <c r="O25" s="5">
        <v>78400000</v>
      </c>
      <c r="P25" s="5">
        <v>76200000</v>
      </c>
      <c r="Q25" s="5">
        <v>72500000</v>
      </c>
      <c r="R25" s="5">
        <v>80700000</v>
      </c>
      <c r="S25" s="5">
        <v>85800000</v>
      </c>
      <c r="T25" s="5">
        <v>87000000</v>
      </c>
      <c r="U25" s="5">
        <v>88200000</v>
      </c>
      <c r="V25" s="5">
        <v>93100000</v>
      </c>
      <c r="W25" s="5">
        <v>101000000</v>
      </c>
      <c r="X25" s="5">
        <v>104000000</v>
      </c>
      <c r="Y25" s="5">
        <v>104000000</v>
      </c>
      <c r="Z25" s="5">
        <v>100000000</v>
      </c>
      <c r="AA25" s="5">
        <v>98800000</v>
      </c>
      <c r="AB25" s="5">
        <v>97200000</v>
      </c>
      <c r="AC25" s="5">
        <v>96300000</v>
      </c>
      <c r="AD25" s="5">
        <v>98400000</v>
      </c>
      <c r="AE25" s="5">
        <v>104000000</v>
      </c>
      <c r="AF25" s="5">
        <v>107000000</v>
      </c>
      <c r="AG25" s="5">
        <v>104000000</v>
      </c>
      <c r="AH25" s="5">
        <v>109000000</v>
      </c>
      <c r="AI25" s="5">
        <v>108000000</v>
      </c>
      <c r="AJ25" s="5">
        <v>105000000</v>
      </c>
      <c r="AK25" s="5">
        <v>111000000</v>
      </c>
      <c r="AL25" s="5">
        <v>114000000</v>
      </c>
      <c r="AM25" s="5">
        <v>145000000</v>
      </c>
      <c r="AN25" s="5">
        <v>147000000</v>
      </c>
      <c r="AO25" s="5">
        <v>160000000</v>
      </c>
      <c r="AP25" s="5">
        <v>167000000</v>
      </c>
      <c r="AQ25" s="5">
        <v>157000000</v>
      </c>
      <c r="AR25" s="5">
        <v>232000000</v>
      </c>
      <c r="AS25" s="5">
        <v>241000000</v>
      </c>
      <c r="AT25" s="5">
        <v>243000000</v>
      </c>
      <c r="AU25" s="5">
        <v>244000000</v>
      </c>
      <c r="AV25" s="5">
        <v>252000000</v>
      </c>
      <c r="AW25" s="5">
        <v>260000000</v>
      </c>
      <c r="AX25" s="5">
        <v>260000000</v>
      </c>
    </row>
    <row r="26" spans="1:50" x14ac:dyDescent="0.25">
      <c r="A26" s="3" t="s">
        <v>35</v>
      </c>
      <c r="B26" s="4" t="s">
        <v>5</v>
      </c>
      <c r="C26" s="4" t="s">
        <v>6</v>
      </c>
      <c r="D26" s="4" t="s">
        <v>7</v>
      </c>
      <c r="E26" s="5">
        <v>22200</v>
      </c>
      <c r="F26" s="5">
        <v>22400</v>
      </c>
      <c r="G26" s="5">
        <v>20200</v>
      </c>
      <c r="H26" s="5">
        <v>16000</v>
      </c>
      <c r="I26" s="5">
        <v>4900</v>
      </c>
      <c r="J26" s="5">
        <v>5870</v>
      </c>
      <c r="K26" s="5">
        <v>7120</v>
      </c>
      <c r="L26" s="5">
        <v>7830</v>
      </c>
      <c r="M26" s="5">
        <v>8400</v>
      </c>
      <c r="N26" s="5">
        <v>8890</v>
      </c>
      <c r="O26" s="5">
        <v>7560</v>
      </c>
      <c r="P26" s="5">
        <v>5580</v>
      </c>
      <c r="Q26" s="5">
        <v>1830</v>
      </c>
      <c r="R26" s="5">
        <v>3480</v>
      </c>
      <c r="S26" s="5">
        <v>8570</v>
      </c>
      <c r="T26" s="5">
        <v>9750</v>
      </c>
      <c r="U26" s="5">
        <v>10000</v>
      </c>
      <c r="V26" s="5">
        <v>11600</v>
      </c>
      <c r="W26" s="5">
        <v>13300</v>
      </c>
      <c r="X26" s="5">
        <v>14800</v>
      </c>
      <c r="Y26" s="5">
        <v>15600</v>
      </c>
      <c r="Z26" s="5">
        <v>15900</v>
      </c>
      <c r="AA26" s="5">
        <v>16900</v>
      </c>
      <c r="AB26" s="5">
        <v>16900</v>
      </c>
      <c r="AC26" s="5">
        <v>17900</v>
      </c>
      <c r="AD26" s="5">
        <v>18800</v>
      </c>
      <c r="AE26" s="5">
        <v>18800</v>
      </c>
      <c r="AF26" s="5">
        <v>23400</v>
      </c>
      <c r="AG26" s="5">
        <v>22700</v>
      </c>
      <c r="AH26" s="5">
        <v>22900</v>
      </c>
      <c r="AI26" s="5">
        <v>19800</v>
      </c>
      <c r="AJ26" s="5">
        <v>17900</v>
      </c>
      <c r="AK26" s="5">
        <v>18500</v>
      </c>
      <c r="AL26" s="5">
        <v>24400</v>
      </c>
      <c r="AM26" s="5">
        <v>26100</v>
      </c>
      <c r="AN26" s="5">
        <v>27100</v>
      </c>
      <c r="AO26" s="5">
        <v>28100</v>
      </c>
      <c r="AP26" s="5">
        <v>28900</v>
      </c>
      <c r="AQ26" s="5">
        <v>29600</v>
      </c>
      <c r="AR26" s="5">
        <v>24900</v>
      </c>
      <c r="AS26" s="5">
        <v>28400</v>
      </c>
      <c r="AT26" s="5">
        <v>29100</v>
      </c>
      <c r="AU26" s="5">
        <v>29500</v>
      </c>
      <c r="AV26" s="5">
        <v>28900</v>
      </c>
      <c r="AW26" s="5">
        <v>27800</v>
      </c>
      <c r="AX26" s="5">
        <v>26400</v>
      </c>
    </row>
    <row r="27" spans="1:50" x14ac:dyDescent="0.25">
      <c r="A27" s="3" t="s">
        <v>36</v>
      </c>
      <c r="B27" s="4" t="s">
        <v>37</v>
      </c>
      <c r="C27" s="4" t="s">
        <v>6</v>
      </c>
      <c r="D27" s="4" t="s">
        <v>7</v>
      </c>
      <c r="E27" s="6">
        <v>50</v>
      </c>
      <c r="F27" s="6">
        <v>50</v>
      </c>
      <c r="G27" s="5">
        <v>68.400000000000006</v>
      </c>
      <c r="H27" s="5">
        <v>54.1</v>
      </c>
      <c r="I27" s="5">
        <v>56</v>
      </c>
      <c r="J27" s="5">
        <v>46.7</v>
      </c>
      <c r="K27" s="5">
        <v>46.5</v>
      </c>
      <c r="L27" s="5">
        <v>40.4</v>
      </c>
      <c r="M27" s="5">
        <v>44.5</v>
      </c>
      <c r="N27" s="5">
        <v>46.7</v>
      </c>
      <c r="O27" s="5">
        <v>49.8</v>
      </c>
      <c r="P27" s="5">
        <v>43.5</v>
      </c>
      <c r="Q27" s="5">
        <v>49.8</v>
      </c>
      <c r="R27" s="5">
        <v>23.3</v>
      </c>
      <c r="S27" s="5">
        <v>29.5</v>
      </c>
      <c r="T27" s="5">
        <v>29.5</v>
      </c>
      <c r="U27" s="5">
        <v>41.1</v>
      </c>
      <c r="V27" s="5">
        <v>53.5</v>
      </c>
      <c r="W27" s="5">
        <v>106</v>
      </c>
      <c r="X27" s="5">
        <v>115</v>
      </c>
      <c r="Y27" s="5">
        <v>118</v>
      </c>
      <c r="Z27" s="5">
        <v>140</v>
      </c>
      <c r="AA27" s="5">
        <v>140</v>
      </c>
      <c r="AB27" s="5">
        <v>140</v>
      </c>
      <c r="AC27" s="5">
        <v>145</v>
      </c>
      <c r="AD27" s="5">
        <v>239</v>
      </c>
      <c r="AE27" s="5">
        <v>200</v>
      </c>
      <c r="AF27" s="5">
        <v>230</v>
      </c>
      <c r="AG27" s="5">
        <v>230</v>
      </c>
      <c r="AH27" s="5">
        <v>215</v>
      </c>
      <c r="AI27" s="5">
        <v>335</v>
      </c>
      <c r="AJ27" s="5">
        <v>408</v>
      </c>
      <c r="AK27" s="5">
        <v>406</v>
      </c>
      <c r="AL27" s="5">
        <v>381</v>
      </c>
      <c r="AM27" s="5">
        <v>392</v>
      </c>
      <c r="AN27" s="5">
        <v>607</v>
      </c>
      <c r="AO27" s="5">
        <v>638</v>
      </c>
      <c r="AP27" s="5">
        <v>631</v>
      </c>
      <c r="AQ27" s="5">
        <v>678</v>
      </c>
      <c r="AR27" s="5">
        <v>670</v>
      </c>
      <c r="AS27" s="5">
        <v>664</v>
      </c>
      <c r="AT27" s="5">
        <v>720</v>
      </c>
      <c r="AU27" s="5">
        <v>784</v>
      </c>
      <c r="AV27" s="5">
        <v>819</v>
      </c>
      <c r="AW27" s="5">
        <v>881</v>
      </c>
      <c r="AX27" s="5">
        <v>769</v>
      </c>
    </row>
    <row r="28" spans="1:50" x14ac:dyDescent="0.25">
      <c r="A28" s="3" t="s">
        <v>38</v>
      </c>
      <c r="B28" s="4" t="s">
        <v>5</v>
      </c>
      <c r="C28" s="4" t="s">
        <v>6</v>
      </c>
      <c r="D28" s="4" t="s">
        <v>7</v>
      </c>
      <c r="E28" s="5">
        <v>8260</v>
      </c>
      <c r="F28" s="5">
        <v>9360</v>
      </c>
      <c r="G28" s="5">
        <v>9740</v>
      </c>
      <c r="H28" s="5">
        <v>10900</v>
      </c>
      <c r="I28" s="5">
        <v>10400</v>
      </c>
      <c r="J28" s="5">
        <v>10800</v>
      </c>
      <c r="K28" s="5">
        <v>11000</v>
      </c>
      <c r="L28" s="5">
        <v>10300</v>
      </c>
      <c r="M28" s="5">
        <v>10400</v>
      </c>
      <c r="N28" s="5">
        <v>11100</v>
      </c>
      <c r="O28" s="5">
        <v>11600</v>
      </c>
      <c r="P28" s="5">
        <v>12000</v>
      </c>
      <c r="Q28" s="5">
        <v>12300</v>
      </c>
      <c r="R28" s="5">
        <v>12500</v>
      </c>
      <c r="S28" s="5">
        <v>12400</v>
      </c>
      <c r="T28" s="5">
        <v>12800</v>
      </c>
      <c r="U28" s="5">
        <v>13000</v>
      </c>
      <c r="V28" s="5">
        <v>12700</v>
      </c>
      <c r="W28" s="5">
        <v>14900</v>
      </c>
      <c r="X28" s="5">
        <v>16300</v>
      </c>
      <c r="Y28" s="5">
        <v>16000</v>
      </c>
      <c r="Z28" s="5">
        <v>17300</v>
      </c>
      <c r="AA28" s="5">
        <v>16500</v>
      </c>
      <c r="AB28" s="5">
        <v>16100</v>
      </c>
      <c r="AC28" s="5">
        <v>14300</v>
      </c>
      <c r="AD28" s="5">
        <v>13400</v>
      </c>
      <c r="AE28" s="5">
        <v>14100</v>
      </c>
      <c r="AF28" s="5">
        <v>15700</v>
      </c>
      <c r="AG28" s="5">
        <v>18600</v>
      </c>
      <c r="AH28" s="5">
        <v>18400</v>
      </c>
      <c r="AI28" s="5">
        <v>19500</v>
      </c>
      <c r="AJ28" s="5">
        <v>20700</v>
      </c>
      <c r="AK28" s="5">
        <v>21000</v>
      </c>
      <c r="AL28" s="5">
        <v>24600</v>
      </c>
      <c r="AM28" s="5">
        <v>24800</v>
      </c>
      <c r="AN28" s="5">
        <v>26500</v>
      </c>
      <c r="AO28" s="5">
        <v>26700</v>
      </c>
      <c r="AP28" s="5">
        <v>26300</v>
      </c>
      <c r="AQ28" s="5">
        <v>26000</v>
      </c>
      <c r="AR28" s="5">
        <v>26500</v>
      </c>
      <c r="AS28" s="5">
        <v>26000</v>
      </c>
      <c r="AT28" s="5">
        <v>26200</v>
      </c>
      <c r="AU28" s="5">
        <v>27800</v>
      </c>
      <c r="AV28" s="5">
        <v>30800</v>
      </c>
      <c r="AW28" s="5">
        <v>29600</v>
      </c>
      <c r="AX28" s="5">
        <v>30600</v>
      </c>
    </row>
    <row r="29" spans="1:50" x14ac:dyDescent="0.25">
      <c r="A29" s="3" t="s">
        <v>39</v>
      </c>
      <c r="B29" s="4" t="s">
        <v>5</v>
      </c>
      <c r="C29" s="4" t="s">
        <v>40</v>
      </c>
      <c r="D29" s="4" t="s">
        <v>7</v>
      </c>
      <c r="E29" s="5">
        <v>757000000</v>
      </c>
      <c r="F29" s="5">
        <v>767000000</v>
      </c>
      <c r="G29" s="5">
        <v>757000000</v>
      </c>
      <c r="H29" s="5">
        <v>832000000</v>
      </c>
      <c r="I29" s="5">
        <v>881000000</v>
      </c>
      <c r="J29" s="5">
        <v>888000000</v>
      </c>
      <c r="K29" s="5">
        <v>886000000</v>
      </c>
      <c r="L29" s="5">
        <v>844000000</v>
      </c>
      <c r="M29" s="5">
        <v>833000000</v>
      </c>
      <c r="N29" s="5">
        <v>898000000</v>
      </c>
      <c r="O29" s="5">
        <v>884000000</v>
      </c>
      <c r="P29" s="5">
        <v>843000000</v>
      </c>
      <c r="Q29" s="5">
        <v>783000000</v>
      </c>
      <c r="R29" s="5">
        <v>728000000</v>
      </c>
      <c r="S29" s="5">
        <v>823000000</v>
      </c>
      <c r="T29" s="5">
        <v>845000000</v>
      </c>
      <c r="U29" s="5">
        <v>855000000</v>
      </c>
      <c r="V29" s="5">
        <v>869000000</v>
      </c>
      <c r="W29" s="5">
        <v>967000000</v>
      </c>
      <c r="X29" s="5">
        <v>999000000</v>
      </c>
      <c r="Y29" s="5">
        <v>982000000</v>
      </c>
      <c r="Z29" s="5">
        <v>956000000</v>
      </c>
      <c r="AA29" s="5">
        <v>930000000</v>
      </c>
      <c r="AB29" s="5">
        <v>953000000</v>
      </c>
      <c r="AC29" s="5">
        <v>982000000</v>
      </c>
      <c r="AD29" s="5">
        <v>1020000000</v>
      </c>
      <c r="AE29" s="5">
        <v>1020000000</v>
      </c>
      <c r="AF29" s="5">
        <v>1040000000</v>
      </c>
      <c r="AG29" s="5">
        <v>1050000000</v>
      </c>
      <c r="AH29" s="5">
        <v>1020000000</v>
      </c>
      <c r="AI29" s="5">
        <v>969000000</v>
      </c>
      <c r="AJ29" s="5">
        <v>937000000</v>
      </c>
      <c r="AK29" s="5">
        <v>982000000</v>
      </c>
      <c r="AL29" s="5">
        <v>1080000000</v>
      </c>
      <c r="AM29" s="5">
        <v>1200000000</v>
      </c>
      <c r="AN29" s="5">
        <v>1320000000</v>
      </c>
      <c r="AO29" s="5">
        <v>1470000000</v>
      </c>
      <c r="AP29" s="5">
        <v>1680000000</v>
      </c>
      <c r="AQ29" s="5">
        <v>1730000000</v>
      </c>
      <c r="AR29" s="5">
        <v>1710000000</v>
      </c>
      <c r="AS29" s="5">
        <v>1870000000</v>
      </c>
      <c r="AT29" s="5">
        <v>2030000000</v>
      </c>
      <c r="AU29" s="5">
        <v>2070000000</v>
      </c>
      <c r="AV29" s="5">
        <v>2230000000</v>
      </c>
      <c r="AW29" s="5">
        <v>2330000000</v>
      </c>
      <c r="AX29" s="5">
        <v>2280000000</v>
      </c>
    </row>
    <row r="30" spans="1:50" x14ac:dyDescent="0.25">
      <c r="A30" s="3" t="s">
        <v>41</v>
      </c>
      <c r="B30" s="4" t="s">
        <v>5</v>
      </c>
      <c r="C30" s="4" t="s">
        <v>6</v>
      </c>
      <c r="D30" s="4" t="s">
        <v>7</v>
      </c>
      <c r="E30" s="5">
        <v>200000</v>
      </c>
      <c r="F30" s="5">
        <v>190000</v>
      </c>
      <c r="G30" s="5">
        <v>180000</v>
      </c>
      <c r="H30" s="5">
        <v>200000</v>
      </c>
      <c r="I30" s="5">
        <v>180000</v>
      </c>
      <c r="J30" s="5">
        <v>190000</v>
      </c>
      <c r="K30" s="5">
        <v>230000</v>
      </c>
      <c r="L30" s="5">
        <v>250000</v>
      </c>
      <c r="M30" s="5">
        <v>240000</v>
      </c>
      <c r="N30" s="5">
        <v>290000</v>
      </c>
      <c r="O30" s="5">
        <v>350000</v>
      </c>
      <c r="P30" s="5">
        <v>330000</v>
      </c>
      <c r="Q30" s="5">
        <v>290000</v>
      </c>
      <c r="R30" s="5">
        <v>240000</v>
      </c>
      <c r="S30" s="5">
        <v>280000</v>
      </c>
      <c r="T30" s="5">
        <v>340000</v>
      </c>
      <c r="U30" s="5">
        <v>300000</v>
      </c>
      <c r="V30" s="5">
        <v>340000</v>
      </c>
      <c r="W30" s="5">
        <v>380000</v>
      </c>
      <c r="X30" s="5">
        <v>410000</v>
      </c>
      <c r="Y30" s="5">
        <v>400000</v>
      </c>
      <c r="Z30" s="5">
        <v>310000</v>
      </c>
      <c r="AA30" s="5">
        <v>320000</v>
      </c>
      <c r="AB30" s="5">
        <v>270000</v>
      </c>
      <c r="AC30" s="5">
        <v>280000</v>
      </c>
      <c r="AD30" s="5">
        <v>280000</v>
      </c>
      <c r="AE30" s="5">
        <v>300000</v>
      </c>
      <c r="AF30" s="5">
        <v>350000</v>
      </c>
      <c r="AG30" s="5">
        <v>460000</v>
      </c>
      <c r="AH30" s="5">
        <v>360000</v>
      </c>
      <c r="AI30" s="5">
        <v>406000</v>
      </c>
      <c r="AJ30" s="5">
        <v>424000</v>
      </c>
      <c r="AK30" s="5">
        <v>353000</v>
      </c>
      <c r="AL30" s="5">
        <v>388000</v>
      </c>
      <c r="AM30" s="5">
        <v>435000</v>
      </c>
      <c r="AN30" s="5">
        <v>420000</v>
      </c>
      <c r="AO30" s="5">
        <v>416000</v>
      </c>
      <c r="AP30" s="5">
        <v>475000</v>
      </c>
      <c r="AQ30" s="5">
        <v>423000</v>
      </c>
      <c r="AR30" s="5">
        <v>341000</v>
      </c>
      <c r="AS30" s="5">
        <v>344000</v>
      </c>
      <c r="AT30" s="5">
        <v>357000</v>
      </c>
      <c r="AU30" s="5">
        <v>333000</v>
      </c>
      <c r="AV30" s="5">
        <v>360000</v>
      </c>
      <c r="AW30" s="5">
        <v>380000</v>
      </c>
      <c r="AX30" s="5">
        <v>410000</v>
      </c>
    </row>
    <row r="31" spans="1:50" x14ac:dyDescent="0.25">
      <c r="A31" s="3" t="s">
        <v>42</v>
      </c>
      <c r="B31" s="4" t="s">
        <v>5</v>
      </c>
      <c r="C31" s="4" t="s">
        <v>6</v>
      </c>
      <c r="D31" s="4" t="s">
        <v>7</v>
      </c>
      <c r="E31" s="5">
        <v>3390000</v>
      </c>
      <c r="F31" s="5">
        <v>3490000</v>
      </c>
      <c r="G31" s="5">
        <v>3450000</v>
      </c>
      <c r="H31" s="5">
        <v>3490000</v>
      </c>
      <c r="I31" s="5">
        <v>3490000</v>
      </c>
      <c r="J31" s="5">
        <v>3440000</v>
      </c>
      <c r="K31" s="5">
        <v>3690000</v>
      </c>
      <c r="L31" s="5">
        <v>3410000</v>
      </c>
      <c r="M31" s="5">
        <v>3460000</v>
      </c>
      <c r="N31" s="5">
        <v>3510000</v>
      </c>
      <c r="O31" s="5">
        <v>3520000</v>
      </c>
      <c r="P31" s="5">
        <v>3350000</v>
      </c>
      <c r="Q31" s="5">
        <v>3450000</v>
      </c>
      <c r="R31" s="5">
        <v>3350000</v>
      </c>
      <c r="S31" s="5">
        <v>3200000</v>
      </c>
      <c r="T31" s="5">
        <v>3390000</v>
      </c>
      <c r="U31" s="5">
        <v>3240000</v>
      </c>
      <c r="V31" s="5">
        <v>3430000</v>
      </c>
      <c r="W31" s="5">
        <v>3420000</v>
      </c>
      <c r="X31" s="5">
        <v>3400000</v>
      </c>
      <c r="Y31" s="5">
        <v>3370000</v>
      </c>
      <c r="Z31" s="5">
        <v>3260000</v>
      </c>
      <c r="AA31" s="5">
        <v>3200000</v>
      </c>
      <c r="AB31" s="5">
        <v>2900000</v>
      </c>
      <c r="AC31" s="5">
        <v>2800000</v>
      </c>
      <c r="AD31" s="5">
        <v>2710000</v>
      </c>
      <c r="AE31" s="5">
        <v>2920000</v>
      </c>
      <c r="AF31" s="5">
        <v>3100000</v>
      </c>
      <c r="AG31" s="5">
        <v>3060000</v>
      </c>
      <c r="AH31" s="5">
        <v>3080000</v>
      </c>
      <c r="AI31" s="5">
        <v>3200000</v>
      </c>
      <c r="AJ31" s="5">
        <v>3120000</v>
      </c>
      <c r="AK31" s="5">
        <v>2850000</v>
      </c>
      <c r="AL31" s="5">
        <v>3200000</v>
      </c>
      <c r="AM31" s="5">
        <v>3150000</v>
      </c>
      <c r="AN31" s="5">
        <v>3470000</v>
      </c>
      <c r="AO31" s="5">
        <v>3630000</v>
      </c>
      <c r="AP31" s="5">
        <v>3710000</v>
      </c>
      <c r="AQ31" s="5">
        <v>3880000</v>
      </c>
      <c r="AR31" s="5">
        <v>3780000</v>
      </c>
      <c r="AS31" s="5">
        <v>4160000</v>
      </c>
      <c r="AT31" s="5">
        <v>4750000</v>
      </c>
      <c r="AU31" s="5">
        <v>5080000</v>
      </c>
      <c r="AV31" s="5">
        <v>5430000</v>
      </c>
      <c r="AW31" s="5">
        <v>5440000</v>
      </c>
      <c r="AX31" s="5">
        <v>4950000</v>
      </c>
    </row>
    <row r="32" spans="1:50" x14ac:dyDescent="0.25">
      <c r="A32" s="3" t="s">
        <v>43</v>
      </c>
      <c r="B32" s="4" t="s">
        <v>22</v>
      </c>
      <c r="C32" s="4" t="s">
        <v>6</v>
      </c>
      <c r="D32" s="4" t="s">
        <v>11</v>
      </c>
      <c r="E32" s="5">
        <v>714750000</v>
      </c>
      <c r="F32" s="5">
        <v>737500000</v>
      </c>
      <c r="G32" s="5">
        <v>826250000</v>
      </c>
      <c r="H32" s="5">
        <v>877500000</v>
      </c>
      <c r="I32" s="5">
        <v>879000000</v>
      </c>
      <c r="J32" s="5">
        <v>877750000</v>
      </c>
      <c r="K32" s="5">
        <v>919250000</v>
      </c>
      <c r="L32" s="5">
        <v>996375000</v>
      </c>
      <c r="M32" s="5">
        <v>1066250000</v>
      </c>
      <c r="N32" s="5">
        <v>1090500000</v>
      </c>
      <c r="O32" s="5">
        <v>1103875000</v>
      </c>
      <c r="P32" s="5">
        <v>1108375000</v>
      </c>
      <c r="Q32" s="5">
        <v>1109250000</v>
      </c>
      <c r="R32" s="5">
        <v>1145750000</v>
      </c>
      <c r="S32" s="5">
        <v>1176375000</v>
      </c>
      <c r="T32" s="5">
        <v>1199250000</v>
      </c>
      <c r="U32" s="5">
        <v>1260000000</v>
      </c>
      <c r="V32" s="5">
        <v>1316250000</v>
      </c>
      <c r="W32" s="5">
        <v>1397500000</v>
      </c>
      <c r="X32" s="5">
        <v>1302500000</v>
      </c>
      <c r="Y32" s="5">
        <v>1303750000</v>
      </c>
      <c r="Z32" s="5">
        <v>1481250000</v>
      </c>
      <c r="AA32" s="5">
        <v>1403750000</v>
      </c>
      <c r="AB32" s="5">
        <v>1613750000</v>
      </c>
      <c r="AC32" s="5">
        <v>1712500000</v>
      </c>
      <c r="AD32" s="5">
        <v>1806250000</v>
      </c>
      <c r="AE32" s="5">
        <v>1866250000</v>
      </c>
      <c r="AF32" s="5">
        <v>1933750000</v>
      </c>
      <c r="AG32" s="5">
        <v>1925000000</v>
      </c>
      <c r="AH32" s="5">
        <v>2000000000</v>
      </c>
      <c r="AI32" s="5">
        <v>2075000000</v>
      </c>
      <c r="AJ32" s="5">
        <v>2187500000</v>
      </c>
      <c r="AK32" s="5">
        <v>2312500000</v>
      </c>
      <c r="AL32" s="5">
        <v>2525000000</v>
      </c>
      <c r="AM32" s="5">
        <v>2737500000</v>
      </c>
      <c r="AN32" s="5">
        <v>2937500000</v>
      </c>
      <c r="AO32" s="5">
        <v>3275000000</v>
      </c>
      <c r="AP32" s="5">
        <v>3512500000</v>
      </c>
      <c r="AQ32" s="5">
        <v>3562500000</v>
      </c>
      <c r="AR32" s="5">
        <v>3812500000</v>
      </c>
      <c r="AS32" s="5">
        <v>4112500000</v>
      </c>
      <c r="AT32" s="5">
        <v>4562500000</v>
      </c>
      <c r="AU32" s="5">
        <v>4775000000</v>
      </c>
      <c r="AV32" s="5">
        <v>5087500000</v>
      </c>
      <c r="AW32" s="5">
        <v>5225000000</v>
      </c>
      <c r="AX32" s="5">
        <v>5075000000</v>
      </c>
    </row>
    <row r="33" spans="1:50" x14ac:dyDescent="0.25">
      <c r="A33" s="3" t="s">
        <v>44</v>
      </c>
      <c r="B33" s="4" t="s">
        <v>5</v>
      </c>
      <c r="C33" s="4" t="s">
        <v>6</v>
      </c>
      <c r="D33" s="4" t="s">
        <v>7</v>
      </c>
      <c r="E33" s="5">
        <v>73100</v>
      </c>
      <c r="F33" s="5">
        <v>73400</v>
      </c>
      <c r="G33" s="5">
        <v>19700</v>
      </c>
      <c r="H33" s="5">
        <v>79300</v>
      </c>
      <c r="I33" s="5">
        <v>113000</v>
      </c>
      <c r="J33" s="5">
        <v>122000</v>
      </c>
      <c r="K33" s="5">
        <v>75000</v>
      </c>
      <c r="L33" s="5">
        <v>74300</v>
      </c>
      <c r="M33" s="5">
        <v>81900</v>
      </c>
      <c r="N33" s="5">
        <v>76000</v>
      </c>
      <c r="O33" s="5">
        <v>92800</v>
      </c>
      <c r="P33" s="5">
        <v>90200</v>
      </c>
      <c r="Q33" s="5">
        <v>83600</v>
      </c>
      <c r="R33" s="5">
        <v>93700</v>
      </c>
      <c r="S33" s="5">
        <v>108000</v>
      </c>
      <c r="T33" s="5">
        <v>122000</v>
      </c>
      <c r="U33" s="5">
        <v>132000</v>
      </c>
      <c r="V33" s="5">
        <v>139000</v>
      </c>
      <c r="W33" s="5">
        <v>154000</v>
      </c>
      <c r="X33" s="5">
        <v>173000</v>
      </c>
      <c r="Y33" s="5">
        <v>163000</v>
      </c>
      <c r="Z33" s="5">
        <v>149000</v>
      </c>
      <c r="AA33" s="5">
        <v>156000</v>
      </c>
      <c r="AB33" s="5">
        <v>127000</v>
      </c>
      <c r="AC33" s="5">
        <v>128000</v>
      </c>
      <c r="AD33" s="5">
        <v>177000</v>
      </c>
      <c r="AE33" s="5">
        <v>214000</v>
      </c>
      <c r="AF33" s="5">
        <v>213000</v>
      </c>
      <c r="AG33" s="5">
        <v>178000</v>
      </c>
      <c r="AH33" s="5">
        <v>188000</v>
      </c>
      <c r="AI33" s="5">
        <v>204000</v>
      </c>
      <c r="AJ33" s="5">
        <v>210000</v>
      </c>
      <c r="AK33" s="5">
        <v>217000</v>
      </c>
      <c r="AL33" s="5">
        <v>256000</v>
      </c>
      <c r="AM33" s="5">
        <v>261000</v>
      </c>
      <c r="AN33" s="5">
        <v>342000</v>
      </c>
      <c r="AO33" s="5">
        <v>392000</v>
      </c>
      <c r="AP33" s="5">
        <v>378000</v>
      </c>
      <c r="AQ33" s="5">
        <v>449000</v>
      </c>
      <c r="AR33" s="5">
        <v>366000</v>
      </c>
      <c r="AS33" s="5">
        <v>481000</v>
      </c>
      <c r="AT33" s="5">
        <v>610000</v>
      </c>
      <c r="AU33" s="5">
        <v>634000</v>
      </c>
      <c r="AV33" s="5">
        <v>582000</v>
      </c>
      <c r="AW33" s="5">
        <v>587000</v>
      </c>
      <c r="AX33" s="5">
        <v>604000</v>
      </c>
    </row>
    <row r="34" spans="1:50" x14ac:dyDescent="0.25">
      <c r="A34" s="3" t="s">
        <v>45</v>
      </c>
      <c r="B34" s="4" t="s">
        <v>5</v>
      </c>
      <c r="C34" s="4" t="s">
        <v>6</v>
      </c>
      <c r="D34" s="4" t="s">
        <v>7</v>
      </c>
      <c r="E34" s="5">
        <v>220000</v>
      </c>
      <c r="F34" s="5">
        <v>232000</v>
      </c>
      <c r="G34" s="5">
        <v>234000</v>
      </c>
      <c r="H34" s="5">
        <v>240000</v>
      </c>
      <c r="I34" s="5">
        <v>130000</v>
      </c>
      <c r="J34" s="5">
        <v>235000</v>
      </c>
      <c r="K34" s="5">
        <v>249000</v>
      </c>
      <c r="L34" s="5">
        <v>257000</v>
      </c>
      <c r="M34" s="5">
        <v>288000</v>
      </c>
      <c r="N34" s="5">
        <v>307000</v>
      </c>
      <c r="O34" s="5">
        <v>316000</v>
      </c>
      <c r="P34" s="5">
        <v>308000</v>
      </c>
      <c r="Q34" s="5">
        <v>254000</v>
      </c>
      <c r="R34" s="5">
        <v>260000</v>
      </c>
      <c r="S34" s="5">
        <v>328000</v>
      </c>
      <c r="T34" s="5">
        <v>325000</v>
      </c>
      <c r="U34" s="5">
        <v>322000</v>
      </c>
      <c r="V34" s="5">
        <v>324000</v>
      </c>
      <c r="W34" s="5">
        <v>334000</v>
      </c>
      <c r="X34" s="5">
        <v>344000</v>
      </c>
      <c r="Y34" s="5">
        <v>354000</v>
      </c>
      <c r="Z34" s="5">
        <v>342000</v>
      </c>
      <c r="AA34" s="5">
        <v>295000</v>
      </c>
      <c r="AB34" s="5">
        <v>269000</v>
      </c>
      <c r="AC34" s="5">
        <v>282000</v>
      </c>
      <c r="AD34" s="5">
        <v>395000</v>
      </c>
      <c r="AE34" s="5">
        <v>378000</v>
      </c>
      <c r="AF34" s="5">
        <v>384000</v>
      </c>
      <c r="AG34" s="5">
        <v>396000</v>
      </c>
      <c r="AH34" s="5">
        <v>341000</v>
      </c>
      <c r="AI34" s="5">
        <v>422000</v>
      </c>
      <c r="AJ34" s="5">
        <v>420000</v>
      </c>
      <c r="AK34" s="5">
        <v>432000</v>
      </c>
      <c r="AL34" s="5">
        <v>509000</v>
      </c>
      <c r="AM34" s="5">
        <v>595000</v>
      </c>
      <c r="AN34" s="5">
        <v>622000</v>
      </c>
      <c r="AO34" s="5">
        <v>675000</v>
      </c>
      <c r="AP34" s="5">
        <v>751000</v>
      </c>
      <c r="AQ34" s="5">
        <v>670000</v>
      </c>
      <c r="AR34" s="5">
        <v>588000</v>
      </c>
      <c r="AS34" s="5">
        <v>765000</v>
      </c>
      <c r="AT34" s="5">
        <v>806000</v>
      </c>
      <c r="AU34" s="5">
        <v>840000</v>
      </c>
      <c r="AV34" s="5">
        <v>909000</v>
      </c>
      <c r="AW34" s="5">
        <v>1000000</v>
      </c>
      <c r="AX34" s="5">
        <v>972000</v>
      </c>
    </row>
    <row r="35" spans="1:50" x14ac:dyDescent="0.25">
      <c r="A35" s="3" t="s">
        <v>46</v>
      </c>
      <c r="B35" s="4" t="s">
        <v>5</v>
      </c>
      <c r="C35" s="4" t="s">
        <v>6</v>
      </c>
      <c r="D35" s="4" t="s">
        <v>7</v>
      </c>
      <c r="E35" s="5">
        <v>8200000</v>
      </c>
      <c r="F35" s="5">
        <v>9070000</v>
      </c>
      <c r="G35" s="5">
        <v>9080000</v>
      </c>
      <c r="H35" s="5">
        <v>9740000</v>
      </c>
      <c r="I35" s="5">
        <v>9270000</v>
      </c>
      <c r="J35" s="5">
        <v>9810000</v>
      </c>
      <c r="K35" s="5">
        <v>10000000</v>
      </c>
      <c r="L35" s="5">
        <v>8690000</v>
      </c>
      <c r="M35" s="5">
        <v>8690000</v>
      </c>
      <c r="N35" s="5">
        <v>9800000</v>
      </c>
      <c r="O35" s="5">
        <v>9670000</v>
      </c>
      <c r="P35" s="5">
        <v>8400000</v>
      </c>
      <c r="Q35" s="5">
        <v>8580000</v>
      </c>
      <c r="R35" s="5">
        <v>7780000</v>
      </c>
      <c r="S35" s="5">
        <v>8600000</v>
      </c>
      <c r="T35" s="5">
        <v>8690000</v>
      </c>
      <c r="U35" s="5">
        <v>8830000</v>
      </c>
      <c r="V35" s="5">
        <v>8340000</v>
      </c>
      <c r="W35" s="5">
        <v>8650000</v>
      </c>
      <c r="X35" s="5">
        <v>9250000</v>
      </c>
      <c r="Y35" s="5">
        <v>9080000</v>
      </c>
      <c r="Z35" s="5">
        <v>7600000</v>
      </c>
      <c r="AA35" s="5">
        <v>7260000</v>
      </c>
      <c r="AB35" s="5">
        <v>7070000</v>
      </c>
      <c r="AC35" s="5">
        <v>6530000</v>
      </c>
      <c r="AD35" s="5">
        <v>7970000</v>
      </c>
      <c r="AE35" s="5">
        <v>8180000</v>
      </c>
      <c r="AF35" s="5">
        <v>7520000</v>
      </c>
      <c r="AG35" s="5">
        <v>7330000</v>
      </c>
      <c r="AH35" s="5">
        <v>6390000</v>
      </c>
      <c r="AI35" s="5">
        <v>6960000</v>
      </c>
      <c r="AJ35" s="5">
        <v>7580000</v>
      </c>
      <c r="AK35" s="5">
        <v>7800000</v>
      </c>
      <c r="AL35" s="5">
        <v>8790000</v>
      </c>
      <c r="AM35" s="5">
        <v>9900000</v>
      </c>
      <c r="AN35" s="5">
        <v>11000000</v>
      </c>
      <c r="AO35" s="5">
        <v>11500000</v>
      </c>
      <c r="AP35" s="5">
        <v>12000000</v>
      </c>
      <c r="AQ35" s="5">
        <v>13400000</v>
      </c>
      <c r="AR35" s="5">
        <v>11300000</v>
      </c>
      <c r="AS35" s="5">
        <v>14700000</v>
      </c>
      <c r="AT35" s="5">
        <v>15400000</v>
      </c>
      <c r="AU35" s="5">
        <v>15500000</v>
      </c>
      <c r="AV35" s="5">
        <v>17500000</v>
      </c>
      <c r="AW35" s="5">
        <v>17400000</v>
      </c>
      <c r="AX35" s="5">
        <v>17500000</v>
      </c>
    </row>
    <row r="36" spans="1:50" x14ac:dyDescent="0.25">
      <c r="A36" s="3" t="s">
        <v>47</v>
      </c>
      <c r="B36" s="4" t="s">
        <v>5</v>
      </c>
      <c r="C36" s="4" t="s">
        <v>6</v>
      </c>
      <c r="D36" s="4" t="s">
        <v>7</v>
      </c>
      <c r="E36" s="5">
        <v>9790</v>
      </c>
      <c r="F36" s="5">
        <v>10400</v>
      </c>
      <c r="G36" s="5">
        <v>9620</v>
      </c>
      <c r="H36" s="5">
        <v>9250</v>
      </c>
      <c r="I36" s="5">
        <v>8880</v>
      </c>
      <c r="J36" s="5">
        <v>8700</v>
      </c>
      <c r="K36" s="5">
        <v>8090</v>
      </c>
      <c r="L36" s="5">
        <v>6580</v>
      </c>
      <c r="M36" s="5">
        <v>6250</v>
      </c>
      <c r="N36" s="5">
        <v>6010</v>
      </c>
      <c r="O36" s="5">
        <v>6810</v>
      </c>
      <c r="P36" s="5">
        <v>7270</v>
      </c>
      <c r="Q36" s="5">
        <v>6820</v>
      </c>
      <c r="R36" s="5">
        <v>6230</v>
      </c>
      <c r="S36" s="5">
        <v>6740</v>
      </c>
      <c r="T36" s="5">
        <v>6140</v>
      </c>
      <c r="U36" s="5">
        <v>7780</v>
      </c>
      <c r="V36" s="5">
        <v>5530</v>
      </c>
      <c r="W36" s="5">
        <v>6840</v>
      </c>
      <c r="X36" s="5">
        <v>6750</v>
      </c>
      <c r="Y36" s="5">
        <v>4100</v>
      </c>
      <c r="Z36" s="5">
        <v>2540</v>
      </c>
      <c r="AA36" s="5">
        <v>1960</v>
      </c>
      <c r="AB36" s="5">
        <v>1730</v>
      </c>
      <c r="AC36" s="5">
        <v>1960</v>
      </c>
      <c r="AD36" s="5">
        <v>3190</v>
      </c>
      <c r="AE36" s="5">
        <v>2560</v>
      </c>
      <c r="AF36" s="5">
        <v>2410</v>
      </c>
      <c r="AG36" s="5">
        <v>1580</v>
      </c>
      <c r="AH36" s="5">
        <v>1320</v>
      </c>
      <c r="AI36" s="5">
        <v>1360</v>
      </c>
      <c r="AJ36" s="5">
        <v>1500</v>
      </c>
      <c r="AK36" s="5">
        <v>1490</v>
      </c>
      <c r="AL36" s="5">
        <v>1730</v>
      </c>
      <c r="AM36" s="5">
        <v>1900</v>
      </c>
      <c r="AN36" s="5">
        <v>1520</v>
      </c>
      <c r="AO36" s="5">
        <v>1150</v>
      </c>
      <c r="AP36" s="5">
        <v>1200</v>
      </c>
      <c r="AQ36" s="5">
        <v>1820</v>
      </c>
      <c r="AR36" s="5">
        <v>1880</v>
      </c>
      <c r="AS36" s="5">
        <v>2180</v>
      </c>
      <c r="AT36" s="5">
        <v>1970</v>
      </c>
      <c r="AU36" s="5">
        <v>1830</v>
      </c>
      <c r="AV36" s="5">
        <v>2320</v>
      </c>
      <c r="AW36" s="5">
        <v>2750</v>
      </c>
      <c r="AX36" s="5">
        <v>3270</v>
      </c>
    </row>
    <row r="37" spans="1:50" x14ac:dyDescent="0.25">
      <c r="A37" s="3" t="s">
        <v>48</v>
      </c>
      <c r="B37" s="4" t="s">
        <v>5</v>
      </c>
      <c r="C37" s="4" t="s">
        <v>6</v>
      </c>
      <c r="D37" s="4" t="s">
        <v>7</v>
      </c>
      <c r="E37" s="5">
        <v>82300</v>
      </c>
      <c r="F37" s="5">
        <v>77600</v>
      </c>
      <c r="G37" s="5">
        <v>79300</v>
      </c>
      <c r="H37" s="5">
        <v>81700</v>
      </c>
      <c r="I37" s="5">
        <v>84200</v>
      </c>
      <c r="J37" s="5">
        <v>81800</v>
      </c>
      <c r="K37" s="5">
        <v>88700</v>
      </c>
      <c r="L37" s="5">
        <v>95100</v>
      </c>
      <c r="M37" s="5">
        <v>100000</v>
      </c>
      <c r="N37" s="5">
        <v>104000</v>
      </c>
      <c r="O37" s="5">
        <v>111000</v>
      </c>
      <c r="P37" s="5">
        <v>109000</v>
      </c>
      <c r="Q37" s="5">
        <v>95000</v>
      </c>
      <c r="R37" s="5">
        <v>63800</v>
      </c>
      <c r="S37" s="5">
        <v>97700</v>
      </c>
      <c r="T37" s="5">
        <v>98400</v>
      </c>
      <c r="U37" s="5">
        <v>93200</v>
      </c>
      <c r="V37" s="5">
        <v>99500</v>
      </c>
      <c r="W37" s="5">
        <v>113000</v>
      </c>
      <c r="X37" s="5">
        <v>136000</v>
      </c>
      <c r="Y37" s="5">
        <v>127000</v>
      </c>
      <c r="Z37" s="5">
        <v>115000</v>
      </c>
      <c r="AA37" s="5">
        <v>114000</v>
      </c>
      <c r="AB37" s="5">
        <v>99200</v>
      </c>
      <c r="AC37" s="5">
        <v>108000</v>
      </c>
      <c r="AD37" s="5">
        <v>136000</v>
      </c>
      <c r="AE37" s="5">
        <v>127000</v>
      </c>
      <c r="AF37" s="5">
        <v>138000</v>
      </c>
      <c r="AG37" s="5">
        <v>135000</v>
      </c>
      <c r="AH37" s="5">
        <v>129000</v>
      </c>
      <c r="AI37" s="5">
        <v>135000</v>
      </c>
      <c r="AJ37" s="5">
        <v>132000</v>
      </c>
      <c r="AK37" s="5">
        <v>122000</v>
      </c>
      <c r="AL37" s="5">
        <v>131000</v>
      </c>
      <c r="AM37" s="5">
        <v>159000</v>
      </c>
      <c r="AN37" s="5">
        <v>186000</v>
      </c>
      <c r="AO37" s="5">
        <v>186000</v>
      </c>
      <c r="AP37" s="5">
        <v>212000</v>
      </c>
      <c r="AQ37" s="5">
        <v>221000</v>
      </c>
      <c r="AR37" s="5">
        <v>221000</v>
      </c>
      <c r="AS37" s="5">
        <v>246000</v>
      </c>
      <c r="AT37" s="5">
        <v>264000</v>
      </c>
      <c r="AU37" s="5">
        <v>256000</v>
      </c>
      <c r="AV37" s="5">
        <v>258000</v>
      </c>
      <c r="AW37" s="5">
        <v>268000</v>
      </c>
      <c r="AX37" s="5">
        <v>235000</v>
      </c>
    </row>
    <row r="38" spans="1:50" x14ac:dyDescent="0.25">
      <c r="A38" s="3" t="s">
        <v>49</v>
      </c>
      <c r="B38" s="4" t="s">
        <v>5</v>
      </c>
      <c r="C38" s="4" t="s">
        <v>6</v>
      </c>
      <c r="D38" s="4" t="s">
        <v>7</v>
      </c>
      <c r="E38" s="5">
        <v>628000</v>
      </c>
      <c r="F38" s="5">
        <v>637000</v>
      </c>
      <c r="G38" s="5">
        <v>611000</v>
      </c>
      <c r="H38" s="5">
        <v>710000</v>
      </c>
      <c r="I38" s="5">
        <v>770000</v>
      </c>
      <c r="J38" s="5">
        <v>802000</v>
      </c>
      <c r="K38" s="5">
        <v>792000</v>
      </c>
      <c r="L38" s="5">
        <v>828000</v>
      </c>
      <c r="M38" s="5">
        <v>658000</v>
      </c>
      <c r="N38" s="5">
        <v>686000</v>
      </c>
      <c r="O38" s="5">
        <v>779000</v>
      </c>
      <c r="P38" s="5">
        <v>726000</v>
      </c>
      <c r="Q38" s="5">
        <v>621000</v>
      </c>
      <c r="R38" s="5">
        <v>673000</v>
      </c>
      <c r="S38" s="5">
        <v>773000</v>
      </c>
      <c r="T38" s="5">
        <v>813000</v>
      </c>
      <c r="U38" s="5">
        <v>852000</v>
      </c>
      <c r="V38" s="5">
        <v>891000</v>
      </c>
      <c r="W38" s="5">
        <v>952000</v>
      </c>
      <c r="X38" s="5">
        <v>987000</v>
      </c>
      <c r="Y38" s="5">
        <v>974000</v>
      </c>
      <c r="Z38" s="5">
        <v>1010000</v>
      </c>
      <c r="AA38" s="5">
        <v>1010000</v>
      </c>
      <c r="AB38" s="5">
        <v>928000</v>
      </c>
      <c r="AC38" s="5">
        <v>932000</v>
      </c>
      <c r="AD38" s="5">
        <v>1040000</v>
      </c>
      <c r="AE38" s="5">
        <v>1060000</v>
      </c>
      <c r="AF38" s="5">
        <v>1140000</v>
      </c>
      <c r="AG38" s="5">
        <v>1180000</v>
      </c>
      <c r="AH38" s="5">
        <v>1170000</v>
      </c>
      <c r="AI38" s="5">
        <v>1290000</v>
      </c>
      <c r="AJ38" s="5">
        <v>1350000</v>
      </c>
      <c r="AK38" s="5">
        <v>1350000</v>
      </c>
      <c r="AL38" s="5">
        <v>1370000</v>
      </c>
      <c r="AM38" s="5">
        <v>1350000</v>
      </c>
      <c r="AN38" s="5">
        <v>1460000</v>
      </c>
      <c r="AO38" s="5">
        <v>1570000</v>
      </c>
      <c r="AP38" s="5">
        <v>1740000</v>
      </c>
      <c r="AQ38" s="5">
        <v>1630000</v>
      </c>
      <c r="AR38" s="5">
        <v>1410000</v>
      </c>
      <c r="AS38" s="5">
        <v>1710000</v>
      </c>
      <c r="AT38" s="5">
        <v>2340000</v>
      </c>
      <c r="AU38" s="5">
        <v>2570000</v>
      </c>
      <c r="AV38" s="5">
        <v>2790000</v>
      </c>
      <c r="AW38" s="5">
        <v>2350000</v>
      </c>
      <c r="AX38" s="5">
        <v>2280000</v>
      </c>
    </row>
    <row r="39" spans="1:50" x14ac:dyDescent="0.25">
      <c r="A39" s="3" t="s">
        <v>50</v>
      </c>
      <c r="B39" s="4" t="s">
        <v>5</v>
      </c>
      <c r="C39" s="4" t="s">
        <v>6</v>
      </c>
      <c r="D39" s="4" t="s">
        <v>7</v>
      </c>
      <c r="E39" s="5">
        <v>8460</v>
      </c>
      <c r="F39" s="5">
        <v>3740</v>
      </c>
      <c r="G39" s="5">
        <v>5950</v>
      </c>
      <c r="H39" s="5">
        <v>14700</v>
      </c>
      <c r="I39" s="5">
        <v>9340</v>
      </c>
      <c r="J39" s="5">
        <v>7860</v>
      </c>
      <c r="K39" s="5">
        <v>9470</v>
      </c>
      <c r="L39" s="5">
        <v>8800</v>
      </c>
      <c r="M39" s="5">
        <v>9670</v>
      </c>
      <c r="N39" s="5">
        <v>14400</v>
      </c>
      <c r="O39" s="5">
        <v>15100</v>
      </c>
      <c r="P39" s="5">
        <v>14800</v>
      </c>
      <c r="Q39" s="5">
        <v>10600</v>
      </c>
      <c r="R39" s="5">
        <v>8580</v>
      </c>
      <c r="S39" s="5">
        <v>13900</v>
      </c>
      <c r="T39" s="5">
        <v>14800</v>
      </c>
      <c r="U39" s="5">
        <v>14600</v>
      </c>
      <c r="V39" s="5">
        <v>9360</v>
      </c>
      <c r="W39" s="5">
        <v>16900</v>
      </c>
      <c r="X39" s="5">
        <v>14100</v>
      </c>
      <c r="Y39" s="5">
        <v>15300</v>
      </c>
      <c r="Z39" s="5">
        <v>15700</v>
      </c>
      <c r="AA39" s="5">
        <v>15300</v>
      </c>
      <c r="AB39" s="5">
        <v>12400</v>
      </c>
      <c r="AC39" s="5">
        <v>15700</v>
      </c>
      <c r="AD39" s="5">
        <v>15600</v>
      </c>
      <c r="AE39" s="5">
        <v>16200</v>
      </c>
      <c r="AF39" s="5">
        <v>20500</v>
      </c>
      <c r="AG39" s="5">
        <v>26200</v>
      </c>
      <c r="AH39" s="5">
        <v>24600</v>
      </c>
      <c r="AI39" s="5">
        <v>24800</v>
      </c>
      <c r="AJ39" s="5">
        <v>31100</v>
      </c>
      <c r="AK39" s="5">
        <v>33300</v>
      </c>
      <c r="AL39" s="5">
        <v>40400</v>
      </c>
      <c r="AM39" s="5">
        <v>27600</v>
      </c>
      <c r="AN39" s="5">
        <v>43100</v>
      </c>
      <c r="AO39" s="5">
        <v>52800</v>
      </c>
      <c r="AP39" s="5">
        <v>62200</v>
      </c>
      <c r="AQ39" s="5">
        <v>106000</v>
      </c>
      <c r="AR39" s="5">
        <v>67100</v>
      </c>
      <c r="AS39" s="5">
        <v>49100</v>
      </c>
      <c r="AT39" s="5">
        <v>50200</v>
      </c>
      <c r="AU39" s="5">
        <v>62700</v>
      </c>
      <c r="AV39" s="5">
        <v>57100</v>
      </c>
      <c r="AW39" s="5">
        <v>68600</v>
      </c>
      <c r="AX39" s="5">
        <v>64300</v>
      </c>
    </row>
    <row r="40" spans="1:50" x14ac:dyDescent="0.25">
      <c r="A40" s="3" t="s">
        <v>51</v>
      </c>
      <c r="B40" s="4" t="s">
        <v>52</v>
      </c>
      <c r="C40" s="4" t="s">
        <v>6</v>
      </c>
      <c r="D40" s="4" t="s">
        <v>11</v>
      </c>
      <c r="E40" s="6">
        <v>1000000</v>
      </c>
      <c r="F40" s="6">
        <v>1000000</v>
      </c>
      <c r="G40" s="6">
        <v>1050000</v>
      </c>
      <c r="H40" s="6">
        <v>1100000</v>
      </c>
      <c r="I40" s="6">
        <v>1150000</v>
      </c>
      <c r="J40" s="6">
        <f>1200000</f>
        <v>1200000</v>
      </c>
      <c r="K40" s="5">
        <v>1270000</v>
      </c>
      <c r="L40" s="5">
        <v>1360000</v>
      </c>
      <c r="M40" s="5">
        <v>1430000</v>
      </c>
      <c r="N40" s="5">
        <v>1470000</v>
      </c>
      <c r="O40" s="5">
        <v>1530000</v>
      </c>
      <c r="P40" s="5">
        <v>1680000</v>
      </c>
      <c r="Q40" s="5">
        <v>1660000</v>
      </c>
      <c r="R40" s="5">
        <v>1540000</v>
      </c>
      <c r="S40" s="5">
        <v>1630000</v>
      </c>
      <c r="T40" s="5">
        <v>1630000</v>
      </c>
      <c r="U40" s="5">
        <v>1700000</v>
      </c>
      <c r="V40" s="5">
        <v>1790000</v>
      </c>
      <c r="W40" s="5">
        <v>1850000</v>
      </c>
      <c r="X40" s="5">
        <v>1850000</v>
      </c>
      <c r="Y40" s="5">
        <v>1580000</v>
      </c>
      <c r="Z40" s="5">
        <v>1490000</v>
      </c>
      <c r="AA40" s="5">
        <v>1740000</v>
      </c>
      <c r="AB40" s="5">
        <v>1540000</v>
      </c>
      <c r="AC40" s="5">
        <v>1650000</v>
      </c>
      <c r="AD40" s="5">
        <v>1800000</v>
      </c>
      <c r="AE40" s="5">
        <v>1830000</v>
      </c>
      <c r="AF40" s="5">
        <v>1900000</v>
      </c>
      <c r="AG40" s="5">
        <v>1820000</v>
      </c>
      <c r="AH40" s="5">
        <v>1960000</v>
      </c>
      <c r="AI40" s="5">
        <v>1940000</v>
      </c>
      <c r="AJ40" s="5">
        <v>1730000</v>
      </c>
      <c r="AK40" s="5">
        <v>1810000</v>
      </c>
      <c r="AL40" s="5">
        <v>1810000</v>
      </c>
      <c r="AM40" s="5">
        <v>1870000</v>
      </c>
      <c r="AN40" s="5">
        <v>1790000</v>
      </c>
      <c r="AO40" s="5">
        <v>1800000</v>
      </c>
      <c r="AP40" s="5">
        <v>1760000</v>
      </c>
      <c r="AQ40" s="5">
        <v>3210000</v>
      </c>
      <c r="AR40" s="5">
        <v>2220000</v>
      </c>
      <c r="AS40" s="5">
        <v>2130000</v>
      </c>
      <c r="AT40" s="5">
        <v>4590000</v>
      </c>
      <c r="AU40" s="5">
        <v>4400000</v>
      </c>
      <c r="AV40" s="5">
        <v>4340000</v>
      </c>
      <c r="AW40" s="5">
        <v>4330000</v>
      </c>
      <c r="AX40" s="5">
        <v>4380000</v>
      </c>
    </row>
    <row r="41" spans="1:50" x14ac:dyDescent="0.25">
      <c r="A41" s="3" t="s">
        <v>53</v>
      </c>
      <c r="B41" s="4" t="s">
        <v>5</v>
      </c>
      <c r="C41" s="4" t="s">
        <v>6</v>
      </c>
      <c r="D41" s="4" t="s">
        <v>7</v>
      </c>
      <c r="E41" s="5">
        <v>95100000</v>
      </c>
      <c r="F41" s="5">
        <v>94000000</v>
      </c>
      <c r="G41" s="5">
        <v>101000000</v>
      </c>
      <c r="H41" s="5">
        <v>111000000</v>
      </c>
      <c r="I41" s="5">
        <v>123000000</v>
      </c>
      <c r="J41" s="5">
        <v>109000000</v>
      </c>
      <c r="K41" s="5">
        <v>109000000</v>
      </c>
      <c r="L41" s="5">
        <v>121000000</v>
      </c>
      <c r="M41" s="5">
        <v>127000000</v>
      </c>
      <c r="N41" s="5">
        <v>134000000</v>
      </c>
      <c r="O41" s="5">
        <v>147000000</v>
      </c>
      <c r="P41" s="5">
        <v>145000000</v>
      </c>
      <c r="Q41" s="5">
        <v>129000000</v>
      </c>
      <c r="R41" s="5">
        <v>143000000</v>
      </c>
      <c r="S41" s="5">
        <v>154000000</v>
      </c>
      <c r="T41" s="5">
        <v>151000000</v>
      </c>
      <c r="U41" s="5">
        <v>141000000</v>
      </c>
      <c r="V41" s="5">
        <v>147000000</v>
      </c>
      <c r="W41" s="5">
        <v>166000000</v>
      </c>
      <c r="X41" s="5">
        <v>163000000</v>
      </c>
      <c r="Y41" s="5">
        <v>162000000</v>
      </c>
      <c r="Z41" s="5">
        <v>150000000</v>
      </c>
      <c r="AA41" s="5">
        <v>139000000</v>
      </c>
      <c r="AB41" s="5">
        <v>119000000</v>
      </c>
      <c r="AC41" s="5">
        <v>127000000</v>
      </c>
      <c r="AD41" s="5">
        <v>130000000</v>
      </c>
      <c r="AE41" s="5">
        <v>135000000</v>
      </c>
      <c r="AF41" s="5">
        <v>143000000</v>
      </c>
      <c r="AG41" s="5">
        <v>144000000</v>
      </c>
      <c r="AH41" s="5">
        <v>137000000</v>
      </c>
      <c r="AI41" s="5">
        <v>132000000</v>
      </c>
      <c r="AJ41" s="5">
        <v>126000000</v>
      </c>
      <c r="AK41" s="5">
        <v>136000000</v>
      </c>
      <c r="AL41" s="5">
        <v>138000000</v>
      </c>
      <c r="AM41" s="5">
        <v>142000000</v>
      </c>
      <c r="AN41" s="5">
        <v>152000000</v>
      </c>
      <c r="AO41" s="5">
        <v>151000000</v>
      </c>
      <c r="AP41" s="5">
        <v>160000000</v>
      </c>
      <c r="AQ41" s="5">
        <v>166000000</v>
      </c>
      <c r="AR41" s="5">
        <v>162000000</v>
      </c>
      <c r="AS41" s="5">
        <v>183000000</v>
      </c>
      <c r="AT41" s="5">
        <v>200000000</v>
      </c>
      <c r="AU41" s="5">
        <v>216000000</v>
      </c>
      <c r="AV41" s="5">
        <v>232000000</v>
      </c>
      <c r="AW41" s="5">
        <v>237000000</v>
      </c>
      <c r="AX41" s="5">
        <v>241000000</v>
      </c>
    </row>
    <row r="42" spans="1:50" x14ac:dyDescent="0.25">
      <c r="A42" s="3" t="s">
        <v>54</v>
      </c>
      <c r="B42" s="4" t="s">
        <v>5</v>
      </c>
      <c r="C42" s="4" t="s">
        <v>6</v>
      </c>
      <c r="D42" s="4" t="s">
        <v>7</v>
      </c>
      <c r="E42" s="5">
        <v>132</v>
      </c>
      <c r="F42" s="5">
        <v>127</v>
      </c>
      <c r="G42" s="5">
        <v>133</v>
      </c>
      <c r="H42" s="5">
        <v>163</v>
      </c>
      <c r="I42" s="5">
        <v>179</v>
      </c>
      <c r="J42" s="5">
        <v>178</v>
      </c>
      <c r="K42" s="5">
        <v>194</v>
      </c>
      <c r="L42" s="5">
        <v>203</v>
      </c>
      <c r="M42" s="5">
        <v>200</v>
      </c>
      <c r="N42" s="5">
        <v>202</v>
      </c>
      <c r="O42" s="5">
        <v>213</v>
      </c>
      <c r="P42" s="5">
        <v>216</v>
      </c>
      <c r="Q42" s="5">
        <v>200</v>
      </c>
      <c r="R42" s="5">
        <v>203</v>
      </c>
      <c r="S42" s="5">
        <v>238</v>
      </c>
      <c r="T42" s="5">
        <v>247</v>
      </c>
      <c r="U42" s="5">
        <v>260</v>
      </c>
      <c r="V42" s="5">
        <v>271</v>
      </c>
      <c r="W42" s="5">
        <v>280</v>
      </c>
      <c r="X42" s="5">
        <v>282</v>
      </c>
      <c r="Y42" s="5">
        <v>291</v>
      </c>
      <c r="Z42" s="5">
        <v>287</v>
      </c>
      <c r="AA42" s="5">
        <v>280</v>
      </c>
      <c r="AB42" s="5">
        <v>276</v>
      </c>
      <c r="AC42" s="5">
        <v>269</v>
      </c>
      <c r="AD42" s="5">
        <v>326</v>
      </c>
      <c r="AE42" s="5">
        <v>324</v>
      </c>
      <c r="AF42" s="5">
        <v>339</v>
      </c>
      <c r="AG42" s="5">
        <v>354</v>
      </c>
      <c r="AH42" s="5">
        <v>366</v>
      </c>
      <c r="AI42" s="5">
        <v>364</v>
      </c>
      <c r="AJ42" s="5">
        <v>395</v>
      </c>
      <c r="AK42" s="5">
        <v>414</v>
      </c>
      <c r="AL42" s="5">
        <v>466</v>
      </c>
      <c r="AM42" s="5">
        <v>472</v>
      </c>
      <c r="AN42" s="5">
        <v>504</v>
      </c>
      <c r="AO42" s="5">
        <v>515</v>
      </c>
      <c r="AP42" s="5">
        <v>509</v>
      </c>
      <c r="AQ42" s="5">
        <v>468</v>
      </c>
      <c r="AR42" s="5">
        <v>450</v>
      </c>
      <c r="AS42" s="5">
        <v>472</v>
      </c>
      <c r="AT42" s="5">
        <v>491</v>
      </c>
      <c r="AU42" s="5">
        <v>423</v>
      </c>
      <c r="AV42" s="5">
        <v>455</v>
      </c>
      <c r="AW42" s="5">
        <v>393</v>
      </c>
      <c r="AX42" s="5">
        <v>473</v>
      </c>
    </row>
    <row r="43" spans="1:50" x14ac:dyDescent="0.25">
      <c r="A43" s="3" t="s">
        <v>55</v>
      </c>
      <c r="B43" s="4" t="s">
        <v>5</v>
      </c>
      <c r="C43" s="4" t="s">
        <v>56</v>
      </c>
      <c r="D43" s="4" t="s">
        <v>7</v>
      </c>
      <c r="E43" s="5">
        <v>18200000</v>
      </c>
      <c r="F43" s="5">
        <v>19900000</v>
      </c>
      <c r="G43" s="5">
        <v>20000000</v>
      </c>
      <c r="H43" s="5">
        <v>18900000</v>
      </c>
      <c r="I43" s="5">
        <v>21100000</v>
      </c>
      <c r="J43" s="5">
        <v>24700000</v>
      </c>
      <c r="K43" s="5">
        <v>24300000</v>
      </c>
      <c r="L43" s="5">
        <v>25200000</v>
      </c>
      <c r="M43" s="5">
        <v>26100000</v>
      </c>
      <c r="N43" s="5">
        <v>25700000</v>
      </c>
      <c r="O43" s="5">
        <v>27900000</v>
      </c>
      <c r="P43" s="5">
        <v>27100000</v>
      </c>
      <c r="Q43" s="5">
        <v>24500000</v>
      </c>
      <c r="R43" s="5">
        <v>27400000</v>
      </c>
      <c r="S43" s="5">
        <v>29300000</v>
      </c>
      <c r="T43" s="5">
        <v>29200000</v>
      </c>
      <c r="U43" s="5">
        <v>28800000</v>
      </c>
      <c r="V43" s="5">
        <v>30500000</v>
      </c>
      <c r="W43" s="5">
        <v>31800000</v>
      </c>
      <c r="X43" s="5">
        <v>29300000</v>
      </c>
      <c r="Y43" s="5">
        <v>27500000</v>
      </c>
      <c r="Z43" s="5">
        <v>26100000</v>
      </c>
      <c r="AA43" s="5">
        <v>23900000</v>
      </c>
      <c r="AB43" s="5">
        <v>20400000</v>
      </c>
      <c r="AC43" s="5">
        <v>23100000</v>
      </c>
      <c r="AD43" s="5">
        <v>24700000</v>
      </c>
      <c r="AE43" s="5">
        <v>23900000</v>
      </c>
      <c r="AF43" s="5">
        <v>25500000</v>
      </c>
      <c r="AG43" s="5">
        <v>26000000</v>
      </c>
      <c r="AH43" s="5">
        <v>27200000</v>
      </c>
      <c r="AI43" s="5">
        <v>27000000</v>
      </c>
      <c r="AJ43" s="5">
        <v>26400000</v>
      </c>
      <c r="AK43" s="5">
        <v>27100000</v>
      </c>
      <c r="AL43" s="5">
        <v>28600000</v>
      </c>
      <c r="AM43" s="5">
        <v>32100000</v>
      </c>
      <c r="AN43" s="5">
        <v>33800000</v>
      </c>
      <c r="AO43" s="5">
        <v>30400000</v>
      </c>
      <c r="AP43" s="5">
        <v>34900000</v>
      </c>
      <c r="AQ43" s="5">
        <v>33700000</v>
      </c>
      <c r="AR43" s="5">
        <v>20800000</v>
      </c>
      <c r="AS43" s="5">
        <v>33900000</v>
      </c>
      <c r="AT43" s="5">
        <v>35800000</v>
      </c>
      <c r="AU43" s="5">
        <v>32800000</v>
      </c>
      <c r="AV43" s="5">
        <v>35600000</v>
      </c>
      <c r="AW43" s="5">
        <v>40800000</v>
      </c>
      <c r="AX43" s="5">
        <v>40600000</v>
      </c>
    </row>
    <row r="44" spans="1:50" x14ac:dyDescent="0.25">
      <c r="A44" s="3" t="s">
        <v>57</v>
      </c>
      <c r="B44" s="4" t="s">
        <v>5</v>
      </c>
      <c r="C44" s="4" t="s">
        <v>6</v>
      </c>
      <c r="D44" s="4" t="s">
        <v>11</v>
      </c>
      <c r="E44" s="5">
        <v>14300000</v>
      </c>
      <c r="F44" s="5">
        <v>14800000</v>
      </c>
      <c r="G44" s="5">
        <v>15600000</v>
      </c>
      <c r="H44" s="5">
        <v>14900000</v>
      </c>
      <c r="I44" s="5">
        <v>14000000</v>
      </c>
      <c r="J44" s="5">
        <v>14700000</v>
      </c>
      <c r="K44" s="5">
        <v>15800000</v>
      </c>
      <c r="L44" s="5">
        <v>15500000</v>
      </c>
      <c r="M44" s="5">
        <v>17800000</v>
      </c>
      <c r="N44" s="5">
        <v>17700000</v>
      </c>
      <c r="O44" s="5">
        <v>15250000</v>
      </c>
      <c r="P44" s="5">
        <v>12800000</v>
      </c>
      <c r="Q44" s="5">
        <v>11700000</v>
      </c>
      <c r="R44" s="5">
        <v>10700000</v>
      </c>
      <c r="S44" s="5">
        <v>12200000</v>
      </c>
      <c r="T44" s="5">
        <v>11000000</v>
      </c>
      <c r="U44" s="5">
        <v>10400000</v>
      </c>
      <c r="V44" s="5">
        <v>10700000</v>
      </c>
      <c r="W44" s="5">
        <v>10800000</v>
      </c>
      <c r="X44" s="5">
        <v>12300000</v>
      </c>
      <c r="Y44" s="5">
        <v>11000000</v>
      </c>
      <c r="Z44" s="5">
        <v>10800000</v>
      </c>
      <c r="AA44" s="5">
        <v>11100000</v>
      </c>
      <c r="AB44" s="5">
        <v>11000000</v>
      </c>
      <c r="AC44" s="5">
        <v>11400000</v>
      </c>
      <c r="AD44" s="5">
        <v>11500000</v>
      </c>
      <c r="AE44" s="5">
        <v>11400000</v>
      </c>
      <c r="AF44" s="5">
        <v>11900000</v>
      </c>
      <c r="AG44" s="5">
        <v>12800000</v>
      </c>
      <c r="AH44" s="5">
        <v>13700000</v>
      </c>
      <c r="AI44" s="5">
        <v>13700000</v>
      </c>
      <c r="AJ44" s="5">
        <v>15600000</v>
      </c>
      <c r="AK44" s="5">
        <v>16300000</v>
      </c>
      <c r="AL44" s="5">
        <v>15800000</v>
      </c>
      <c r="AM44" s="5">
        <v>17700000</v>
      </c>
      <c r="AN44" s="5">
        <v>18200000</v>
      </c>
      <c r="AO44" s="5">
        <v>19900000</v>
      </c>
      <c r="AP44" s="5">
        <v>20500000</v>
      </c>
      <c r="AQ44" s="5">
        <v>16700000</v>
      </c>
      <c r="AR44" s="5">
        <v>16300000</v>
      </c>
      <c r="AS44" s="5">
        <v>16600000</v>
      </c>
      <c r="AT44" s="5">
        <v>18400000</v>
      </c>
      <c r="AU44" s="5">
        <v>15300000</v>
      </c>
      <c r="AV44" s="5">
        <v>15100000</v>
      </c>
      <c r="AW44" s="5">
        <v>16900000</v>
      </c>
      <c r="AX44" s="5">
        <v>16900000</v>
      </c>
    </row>
    <row r="45" spans="1:50" x14ac:dyDescent="0.25">
      <c r="A45" s="3" t="s">
        <v>58</v>
      </c>
      <c r="B45" s="4" t="s">
        <v>5</v>
      </c>
      <c r="C45" s="4" t="s">
        <v>59</v>
      </c>
      <c r="D45" s="4" t="s">
        <v>7</v>
      </c>
      <c r="E45" s="5">
        <v>15900</v>
      </c>
      <c r="F45" s="5">
        <v>16400</v>
      </c>
      <c r="G45" s="5">
        <v>18200</v>
      </c>
      <c r="H45" s="5">
        <v>24000</v>
      </c>
      <c r="I45" s="5">
        <v>25600</v>
      </c>
      <c r="J45" s="5">
        <v>22100</v>
      </c>
      <c r="K45" s="5">
        <v>19700</v>
      </c>
      <c r="L45" s="5">
        <v>24500</v>
      </c>
      <c r="M45" s="5">
        <v>26500</v>
      </c>
      <c r="N45" s="5">
        <v>28800</v>
      </c>
      <c r="O45" s="5">
        <v>27300</v>
      </c>
      <c r="P45" s="5">
        <v>30600</v>
      </c>
      <c r="Q45" s="5">
        <v>26600</v>
      </c>
      <c r="R45" s="5">
        <v>31400</v>
      </c>
      <c r="S45" s="5">
        <v>41400</v>
      </c>
      <c r="T45" s="5">
        <v>43500</v>
      </c>
      <c r="U45" s="5">
        <v>39900</v>
      </c>
      <c r="V45" s="5">
        <v>46900</v>
      </c>
      <c r="W45" s="5">
        <v>55300</v>
      </c>
      <c r="X45" s="5">
        <v>60700</v>
      </c>
      <c r="Y45" s="5">
        <v>52900</v>
      </c>
      <c r="Z45" s="5">
        <v>41700</v>
      </c>
      <c r="AA45" s="5">
        <v>50100</v>
      </c>
      <c r="AB45" s="5">
        <v>46700</v>
      </c>
      <c r="AC45" s="5">
        <v>55100</v>
      </c>
      <c r="AD45" s="5">
        <v>74300</v>
      </c>
      <c r="AE45" s="5">
        <v>79700</v>
      </c>
      <c r="AF45" s="5">
        <v>68300</v>
      </c>
      <c r="AG45" s="5">
        <v>77100</v>
      </c>
      <c r="AH45" s="5">
        <v>86600</v>
      </c>
      <c r="AI45" s="5">
        <v>90900</v>
      </c>
      <c r="AJ45" s="5">
        <v>94500</v>
      </c>
      <c r="AK45" s="5">
        <v>98200</v>
      </c>
      <c r="AL45" s="5">
        <v>97100</v>
      </c>
      <c r="AM45" s="5">
        <v>102000</v>
      </c>
      <c r="AN45" s="5">
        <v>122000</v>
      </c>
      <c r="AO45" s="5">
        <v>137000</v>
      </c>
      <c r="AP45" s="5">
        <v>124000</v>
      </c>
      <c r="AQ45" s="5">
        <v>132000</v>
      </c>
      <c r="AR45" s="5">
        <v>135000</v>
      </c>
      <c r="AS45" s="5">
        <v>101000</v>
      </c>
      <c r="AT45" s="5">
        <v>104000</v>
      </c>
      <c r="AU45" s="5">
        <v>105000</v>
      </c>
      <c r="AV45" s="5">
        <v>107000</v>
      </c>
      <c r="AW45" s="5">
        <v>125000</v>
      </c>
      <c r="AX45" s="5">
        <v>130000</v>
      </c>
    </row>
    <row r="46" spans="1:50" x14ac:dyDescent="0.25">
      <c r="A46" s="3" t="s">
        <v>60</v>
      </c>
      <c r="B46" s="4" t="s">
        <v>61</v>
      </c>
      <c r="C46" s="4" t="s">
        <v>6</v>
      </c>
      <c r="D46" s="4" t="s">
        <v>7</v>
      </c>
      <c r="E46" s="6">
        <v>6.5</v>
      </c>
      <c r="F46" s="6">
        <v>6.5</v>
      </c>
      <c r="G46" s="6">
        <v>6.5</v>
      </c>
      <c r="H46" s="5">
        <v>6.53</v>
      </c>
      <c r="I46" s="5">
        <v>6.49</v>
      </c>
      <c r="J46" s="5">
        <v>4.26</v>
      </c>
      <c r="K46" s="5">
        <v>5.9</v>
      </c>
      <c r="L46" s="5">
        <v>4.58</v>
      </c>
      <c r="M46" s="5">
        <v>7.12</v>
      </c>
      <c r="N46" s="5">
        <v>7.26</v>
      </c>
      <c r="O46" s="5">
        <v>9.5</v>
      </c>
      <c r="P46" s="5">
        <v>13.7</v>
      </c>
      <c r="Q46" s="5">
        <v>13.5</v>
      </c>
      <c r="R46" s="5">
        <v>9.6</v>
      </c>
      <c r="S46" s="5">
        <v>15.2</v>
      </c>
      <c r="T46" s="5">
        <v>18.399999999999999</v>
      </c>
      <c r="U46" s="5">
        <v>19</v>
      </c>
      <c r="V46" s="5">
        <v>24.4</v>
      </c>
      <c r="W46" s="5">
        <v>26.7</v>
      </c>
      <c r="X46" s="5">
        <v>35.200000000000003</v>
      </c>
      <c r="Y46" s="5">
        <v>33.6</v>
      </c>
      <c r="Z46" s="5">
        <v>36.6</v>
      </c>
      <c r="AA46" s="5">
        <v>32</v>
      </c>
      <c r="AB46" s="5">
        <v>24.2</v>
      </c>
      <c r="AC46" s="5">
        <v>26.7</v>
      </c>
      <c r="AD46" s="5">
        <v>28.2</v>
      </c>
      <c r="AE46" s="5">
        <v>22.7</v>
      </c>
      <c r="AF46" s="5">
        <v>35.6</v>
      </c>
      <c r="AG46" s="5">
        <v>33.200000000000003</v>
      </c>
      <c r="AH46" s="5">
        <v>35.299999999999997</v>
      </c>
      <c r="AI46" s="5">
        <v>36</v>
      </c>
      <c r="AJ46" s="5">
        <v>33.1</v>
      </c>
      <c r="AK46" s="5">
        <v>31.6</v>
      </c>
      <c r="AL46" s="5">
        <v>38.299999999999997</v>
      </c>
      <c r="AM46" s="5">
        <v>42.9</v>
      </c>
      <c r="AN46" s="5">
        <v>47.3</v>
      </c>
      <c r="AO46" s="5">
        <v>46.7</v>
      </c>
      <c r="AP46" s="5">
        <v>44.8</v>
      </c>
      <c r="AQ46" s="5">
        <v>53.1</v>
      </c>
      <c r="AR46" s="5">
        <v>42.7</v>
      </c>
      <c r="AS46" s="5">
        <v>41.6</v>
      </c>
      <c r="AT46" s="5">
        <v>46.7</v>
      </c>
      <c r="AU46" s="5">
        <v>50.9</v>
      </c>
      <c r="AV46" s="5">
        <v>46.6</v>
      </c>
      <c r="AW46" s="5">
        <v>47.1</v>
      </c>
      <c r="AX46" s="5">
        <v>49.4</v>
      </c>
    </row>
    <row r="47" spans="1:50" x14ac:dyDescent="0.25">
      <c r="A47" s="3" t="s">
        <v>62</v>
      </c>
      <c r="B47" s="4" t="s">
        <v>5</v>
      </c>
      <c r="C47" s="4" t="s">
        <v>6</v>
      </c>
      <c r="D47" s="4" t="s">
        <v>7</v>
      </c>
      <c r="E47" s="5">
        <v>146000000</v>
      </c>
      <c r="F47" s="5">
        <v>144000000</v>
      </c>
      <c r="G47" s="5">
        <v>146000000</v>
      </c>
      <c r="H47" s="5">
        <v>155000000</v>
      </c>
      <c r="I47" s="5">
        <v>166000000</v>
      </c>
      <c r="J47" s="5">
        <v>162000000</v>
      </c>
      <c r="K47" s="5">
        <v>161000000</v>
      </c>
      <c r="L47" s="5">
        <v>157000000</v>
      </c>
      <c r="M47" s="5">
        <v>168000000</v>
      </c>
      <c r="N47" s="5">
        <v>173000000</v>
      </c>
      <c r="O47" s="5">
        <v>169000000</v>
      </c>
      <c r="P47" s="5">
        <v>171000000</v>
      </c>
      <c r="Q47" s="5">
        <v>164000000</v>
      </c>
      <c r="R47" s="5">
        <v>159000000</v>
      </c>
      <c r="S47" s="5">
        <v>173000000</v>
      </c>
      <c r="T47" s="5">
        <v>173000000</v>
      </c>
      <c r="U47" s="5">
        <v>175000000</v>
      </c>
      <c r="V47" s="5">
        <v>179000000</v>
      </c>
      <c r="W47" s="5">
        <v>186000000</v>
      </c>
      <c r="X47" s="5">
        <v>192000000</v>
      </c>
      <c r="Y47" s="5">
        <v>183000000</v>
      </c>
      <c r="Z47" s="5">
        <v>202000000</v>
      </c>
      <c r="AA47" s="5">
        <v>185000000</v>
      </c>
      <c r="AB47" s="5">
        <v>187000000</v>
      </c>
      <c r="AC47" s="5">
        <v>191000000</v>
      </c>
      <c r="AD47" s="5">
        <v>199000000</v>
      </c>
      <c r="AE47" s="5">
        <v>204000000</v>
      </c>
      <c r="AF47" s="5">
        <v>221000000</v>
      </c>
      <c r="AG47" s="5">
        <v>200000000</v>
      </c>
      <c r="AH47" s="5">
        <v>210000000</v>
      </c>
      <c r="AI47" s="5">
        <v>195000000</v>
      </c>
      <c r="AJ47" s="5">
        <v>199000000</v>
      </c>
      <c r="AK47" s="5">
        <v>214000000</v>
      </c>
      <c r="AL47" s="5">
        <v>225000000</v>
      </c>
      <c r="AM47" s="5">
        <v>235000000</v>
      </c>
      <c r="AN47" s="5">
        <v>249000000</v>
      </c>
      <c r="AO47" s="5">
        <v>261000000</v>
      </c>
      <c r="AP47" s="5">
        <v>261000000</v>
      </c>
      <c r="AQ47" s="5">
        <v>261000000</v>
      </c>
      <c r="AR47" s="5">
        <v>265000000</v>
      </c>
      <c r="AS47" s="5">
        <v>269000000</v>
      </c>
      <c r="AT47" s="5">
        <v>272000000</v>
      </c>
      <c r="AU47" s="5">
        <v>259000000</v>
      </c>
      <c r="AV47" s="5">
        <v>273000000</v>
      </c>
      <c r="AW47" s="5">
        <v>272000000</v>
      </c>
      <c r="AX47" s="5">
        <v>271000000</v>
      </c>
    </row>
    <row r="48" spans="1:50" x14ac:dyDescent="0.25">
      <c r="A48" s="3" t="s">
        <v>63</v>
      </c>
      <c r="B48" s="4" t="s">
        <v>22</v>
      </c>
      <c r="C48" s="4" t="s">
        <v>6</v>
      </c>
      <c r="D48" s="4" t="s">
        <v>11</v>
      </c>
      <c r="E48" s="5">
        <v>8903352855.5049095</v>
      </c>
      <c r="F48" s="5">
        <v>8997225728.2123966</v>
      </c>
      <c r="G48" s="5">
        <v>10151876499.999998</v>
      </c>
      <c r="H48" s="5">
        <v>10464950000</v>
      </c>
      <c r="I48" s="5">
        <v>10735232499.999998</v>
      </c>
      <c r="J48" s="5">
        <v>10371922999.999998</v>
      </c>
      <c r="K48" s="5">
        <v>10225727500</v>
      </c>
      <c r="L48" s="5">
        <v>10526731000</v>
      </c>
      <c r="M48" s="5">
        <v>11031135500</v>
      </c>
      <c r="N48" s="5">
        <v>11397941500</v>
      </c>
      <c r="O48" s="5">
        <v>11337273000.000002</v>
      </c>
      <c r="P48" s="5">
        <v>10803965500</v>
      </c>
      <c r="Q48" s="5">
        <v>10432892499.999998</v>
      </c>
      <c r="R48" s="5">
        <v>10447653250.000002</v>
      </c>
      <c r="S48" s="5">
        <v>10765171000</v>
      </c>
      <c r="T48" s="5">
        <v>10885893250.000002</v>
      </c>
      <c r="U48" s="5">
        <v>11380422000</v>
      </c>
      <c r="V48" s="5">
        <v>11812841000</v>
      </c>
      <c r="W48" s="5">
        <v>12607699499.999998</v>
      </c>
      <c r="X48" s="5">
        <v>12216726500</v>
      </c>
      <c r="Y48" s="5">
        <v>12120471000.000002</v>
      </c>
      <c r="Z48" s="5">
        <v>13614276999.999998</v>
      </c>
      <c r="AA48" s="5">
        <v>13590778000</v>
      </c>
      <c r="AB48" s="5">
        <v>14800748000</v>
      </c>
      <c r="AC48" s="5">
        <v>15423376000</v>
      </c>
      <c r="AD48" s="5">
        <v>16375157000</v>
      </c>
      <c r="AE48" s="5">
        <v>16452741999.999998</v>
      </c>
      <c r="AF48" s="5">
        <v>16953796000.000002</v>
      </c>
      <c r="AG48" s="5">
        <v>17532502500.000004</v>
      </c>
      <c r="AH48" s="5">
        <v>18048126000</v>
      </c>
      <c r="AI48" s="5">
        <v>18392149000</v>
      </c>
      <c r="AJ48" s="5">
        <v>18651273500</v>
      </c>
      <c r="AK48" s="5">
        <v>19095680999.999996</v>
      </c>
      <c r="AL48" s="5">
        <v>20353047000</v>
      </c>
      <c r="AM48" s="5">
        <v>21702461499.999996</v>
      </c>
      <c r="AN48" s="5">
        <v>22925239000</v>
      </c>
      <c r="AO48" s="5">
        <v>24855866000</v>
      </c>
      <c r="AP48" s="5">
        <v>26036792500.000004</v>
      </c>
      <c r="AQ48" s="5">
        <v>25945122500</v>
      </c>
      <c r="AR48" s="5">
        <v>26868320999.999996</v>
      </c>
      <c r="AS48" s="5">
        <v>28352904000.000004</v>
      </c>
      <c r="AT48" s="5">
        <v>30701426000</v>
      </c>
      <c r="AU48" s="5">
        <v>31523988500</v>
      </c>
      <c r="AV48" s="5">
        <v>32795375000</v>
      </c>
      <c r="AW48" s="5">
        <v>33460095999.999996</v>
      </c>
      <c r="AX48" s="5">
        <v>33063393351.327568</v>
      </c>
    </row>
    <row r="49" spans="1:50" x14ac:dyDescent="0.25">
      <c r="A49" s="3" t="s">
        <v>64</v>
      </c>
      <c r="B49" s="4" t="s">
        <v>5</v>
      </c>
      <c r="C49" s="4" t="s">
        <v>6</v>
      </c>
      <c r="D49" s="4" t="s">
        <v>7</v>
      </c>
      <c r="E49" s="5">
        <v>1310</v>
      </c>
      <c r="F49" s="5">
        <v>1140</v>
      </c>
      <c r="G49" s="5">
        <v>1230</v>
      </c>
      <c r="H49" s="5">
        <v>1220</v>
      </c>
      <c r="I49" s="5">
        <v>1210</v>
      </c>
      <c r="J49" s="5">
        <v>1180</v>
      </c>
      <c r="K49" s="5">
        <v>1110</v>
      </c>
      <c r="L49" s="5">
        <v>1380</v>
      </c>
      <c r="M49" s="5">
        <v>1440</v>
      </c>
      <c r="N49" s="5">
        <v>1620</v>
      </c>
      <c r="O49" s="5">
        <v>1280</v>
      </c>
      <c r="P49" s="5">
        <v>1290</v>
      </c>
      <c r="Q49" s="5">
        <v>1120</v>
      </c>
      <c r="R49" s="5">
        <v>1400</v>
      </c>
      <c r="S49" s="5">
        <v>1490</v>
      </c>
      <c r="T49" s="5">
        <v>1320</v>
      </c>
      <c r="U49" s="5">
        <v>1400</v>
      </c>
      <c r="V49" s="5">
        <v>1420</v>
      </c>
      <c r="W49" s="5">
        <v>1680</v>
      </c>
      <c r="X49" s="5">
        <v>1600</v>
      </c>
      <c r="Y49" s="5">
        <v>1770</v>
      </c>
      <c r="Z49" s="5">
        <v>1640</v>
      </c>
      <c r="AA49" s="5">
        <v>1770</v>
      </c>
      <c r="AB49" s="5">
        <v>1740</v>
      </c>
      <c r="AC49" s="5">
        <v>2160</v>
      </c>
      <c r="AD49" s="5">
        <v>2070</v>
      </c>
      <c r="AE49" s="5">
        <v>2250</v>
      </c>
      <c r="AF49" s="5">
        <v>1720</v>
      </c>
      <c r="AG49" s="5">
        <v>1470</v>
      </c>
      <c r="AH49" s="5">
        <v>1410</v>
      </c>
      <c r="AI49" s="5">
        <v>1460</v>
      </c>
      <c r="AJ49" s="5">
        <v>1470</v>
      </c>
      <c r="AK49" s="5">
        <v>1480</v>
      </c>
      <c r="AL49" s="5">
        <v>1570</v>
      </c>
      <c r="AM49" s="5">
        <v>1440</v>
      </c>
      <c r="AN49" s="5">
        <v>2020</v>
      </c>
      <c r="AO49" s="5">
        <v>2090</v>
      </c>
      <c r="AP49" s="5">
        <v>2240</v>
      </c>
      <c r="AQ49" s="5">
        <v>2260</v>
      </c>
      <c r="AR49" s="5">
        <v>2160</v>
      </c>
      <c r="AS49" s="5">
        <v>2150</v>
      </c>
      <c r="AT49" s="5">
        <v>2180</v>
      </c>
      <c r="AU49" s="5">
        <v>2220</v>
      </c>
      <c r="AV49" s="5">
        <v>2170</v>
      </c>
      <c r="AW49" s="5">
        <v>2250</v>
      </c>
      <c r="AX49" s="5">
        <v>2200</v>
      </c>
    </row>
    <row r="50" spans="1:50" x14ac:dyDescent="0.25">
      <c r="A50" s="3" t="s">
        <v>65</v>
      </c>
      <c r="B50" s="4" t="s">
        <v>5</v>
      </c>
      <c r="C50" s="4" t="s">
        <v>6</v>
      </c>
      <c r="D50" s="4" t="s">
        <v>7</v>
      </c>
      <c r="E50" s="5">
        <v>1640000</v>
      </c>
      <c r="F50" s="5">
        <v>1570000</v>
      </c>
      <c r="G50" s="5">
        <v>1670000</v>
      </c>
      <c r="H50" s="5">
        <v>1780000</v>
      </c>
      <c r="I50" s="5">
        <v>1800000</v>
      </c>
      <c r="J50" s="5">
        <v>2100000</v>
      </c>
      <c r="K50" s="5">
        <v>2320000</v>
      </c>
      <c r="L50" s="5">
        <v>2260000</v>
      </c>
      <c r="M50" s="5">
        <v>2550000</v>
      </c>
      <c r="N50" s="5">
        <v>2840000</v>
      </c>
      <c r="O50" s="5">
        <v>2750000</v>
      </c>
      <c r="P50" s="5">
        <v>2600000</v>
      </c>
      <c r="Q50" s="5">
        <v>2410000</v>
      </c>
      <c r="R50" s="5">
        <v>2540000</v>
      </c>
      <c r="S50" s="5">
        <v>2730000</v>
      </c>
      <c r="T50" s="5">
        <v>2830000</v>
      </c>
      <c r="U50" s="5">
        <v>2740000</v>
      </c>
      <c r="V50" s="5">
        <v>2760000</v>
      </c>
      <c r="W50" s="5">
        <v>2990000</v>
      </c>
      <c r="X50" s="5">
        <v>3380000</v>
      </c>
      <c r="Y50" s="5">
        <v>4130000</v>
      </c>
      <c r="Z50" s="5">
        <v>3950000</v>
      </c>
      <c r="AA50" s="5">
        <v>3470000</v>
      </c>
      <c r="AB50" s="5">
        <v>3200000</v>
      </c>
      <c r="AC50" s="5">
        <v>3170000</v>
      </c>
      <c r="AD50" s="5">
        <v>3100000</v>
      </c>
      <c r="AE50" s="5">
        <v>3200000</v>
      </c>
      <c r="AF50" s="5">
        <v>3400000</v>
      </c>
      <c r="AG50" s="5">
        <v>3200000</v>
      </c>
      <c r="AH50" s="5">
        <v>3400000</v>
      </c>
      <c r="AI50" s="5">
        <v>3500000</v>
      </c>
      <c r="AJ50" s="5">
        <v>3500000</v>
      </c>
      <c r="AK50" s="5">
        <v>3720000</v>
      </c>
      <c r="AL50" s="5">
        <v>4390000</v>
      </c>
      <c r="AM50" s="5">
        <v>4900000</v>
      </c>
      <c r="AN50" s="5">
        <v>5310000</v>
      </c>
      <c r="AO50" s="5">
        <v>5650000</v>
      </c>
      <c r="AP50" s="5">
        <v>6330000</v>
      </c>
      <c r="AQ50" s="5">
        <v>6510000</v>
      </c>
      <c r="AR50" s="5">
        <v>6260000</v>
      </c>
      <c r="AS50" s="5">
        <v>6930000</v>
      </c>
      <c r="AT50" s="5">
        <v>7370000</v>
      </c>
      <c r="AU50" s="5">
        <v>7770000</v>
      </c>
      <c r="AV50" s="5">
        <v>7880000</v>
      </c>
      <c r="AW50" s="5">
        <v>8110000</v>
      </c>
      <c r="AX50" s="5">
        <v>7630000</v>
      </c>
    </row>
    <row r="51" spans="1:50" x14ac:dyDescent="0.25">
      <c r="A51" s="3" t="s">
        <v>66</v>
      </c>
      <c r="B51" s="4" t="s">
        <v>5</v>
      </c>
      <c r="C51" s="4" t="s">
        <v>6</v>
      </c>
      <c r="D51" s="4" t="s">
        <v>7</v>
      </c>
      <c r="E51" s="5">
        <v>9360</v>
      </c>
      <c r="F51" s="5">
        <v>9170</v>
      </c>
      <c r="G51" s="5">
        <v>9380</v>
      </c>
      <c r="H51" s="5">
        <v>9700</v>
      </c>
      <c r="I51" s="5">
        <v>9260</v>
      </c>
      <c r="J51" s="5">
        <v>9430</v>
      </c>
      <c r="K51" s="5">
        <v>9840</v>
      </c>
      <c r="L51" s="5">
        <v>10300</v>
      </c>
      <c r="M51" s="5">
        <v>10700</v>
      </c>
      <c r="N51" s="5">
        <v>10800</v>
      </c>
      <c r="O51" s="5">
        <v>10700</v>
      </c>
      <c r="P51" s="5">
        <v>11200</v>
      </c>
      <c r="Q51" s="5">
        <v>11500</v>
      </c>
      <c r="R51" s="5">
        <v>12100</v>
      </c>
      <c r="S51" s="5">
        <v>13100</v>
      </c>
      <c r="T51" s="5">
        <v>13100</v>
      </c>
      <c r="U51" s="5">
        <v>13000</v>
      </c>
      <c r="V51" s="5">
        <v>14000</v>
      </c>
      <c r="W51" s="5">
        <v>15500</v>
      </c>
      <c r="X51" s="5">
        <v>16400</v>
      </c>
      <c r="Y51" s="5">
        <v>16600</v>
      </c>
      <c r="Z51" s="5">
        <v>15600</v>
      </c>
      <c r="AA51" s="5">
        <v>14900</v>
      </c>
      <c r="AB51" s="5">
        <v>14100</v>
      </c>
      <c r="AC51" s="5">
        <v>14000</v>
      </c>
      <c r="AD51" s="5">
        <v>14900</v>
      </c>
      <c r="AE51" s="5">
        <v>15100</v>
      </c>
      <c r="AF51" s="5">
        <v>16500</v>
      </c>
      <c r="AG51" s="5">
        <v>17200</v>
      </c>
      <c r="AH51" s="5">
        <v>17600</v>
      </c>
      <c r="AI51" s="5">
        <v>18100</v>
      </c>
      <c r="AJ51" s="5">
        <v>18700</v>
      </c>
      <c r="AK51" s="5">
        <v>18800</v>
      </c>
      <c r="AL51" s="5">
        <v>18800</v>
      </c>
      <c r="AM51" s="5">
        <v>20000</v>
      </c>
      <c r="AN51" s="5">
        <v>20800</v>
      </c>
      <c r="AO51" s="5">
        <v>20100</v>
      </c>
      <c r="AP51" s="5">
        <v>20800</v>
      </c>
      <c r="AQ51" s="5">
        <v>21300</v>
      </c>
      <c r="AR51" s="5">
        <v>22300</v>
      </c>
      <c r="AS51" s="5">
        <v>23300</v>
      </c>
      <c r="AT51" s="5">
        <v>23300</v>
      </c>
      <c r="AU51" s="5">
        <v>24300</v>
      </c>
      <c r="AV51" s="5">
        <v>25700</v>
      </c>
      <c r="AW51" s="5">
        <v>26800</v>
      </c>
      <c r="AX51" s="5">
        <v>25100</v>
      </c>
    </row>
    <row r="52" spans="1:50" x14ac:dyDescent="0.25">
      <c r="A52" s="3" t="s">
        <v>67</v>
      </c>
      <c r="B52" s="4" t="s">
        <v>5</v>
      </c>
      <c r="C52" s="4" t="s">
        <v>6</v>
      </c>
      <c r="D52" s="4" t="s">
        <v>11</v>
      </c>
      <c r="E52" s="5">
        <v>19100000</v>
      </c>
      <c r="F52" s="5">
        <v>19800000</v>
      </c>
      <c r="G52" s="5">
        <v>20500000</v>
      </c>
      <c r="H52" s="5">
        <v>21400000</v>
      </c>
      <c r="I52" s="5">
        <v>22400000</v>
      </c>
      <c r="J52" s="5">
        <v>23400000</v>
      </c>
      <c r="K52" s="5">
        <v>26100000</v>
      </c>
      <c r="L52" s="5">
        <v>26400000</v>
      </c>
      <c r="M52" s="5">
        <v>27200000</v>
      </c>
      <c r="N52" s="5">
        <v>28200000</v>
      </c>
      <c r="O52" s="5">
        <v>28300000</v>
      </c>
      <c r="P52" s="5">
        <v>28000000</v>
      </c>
      <c r="Q52" s="5">
        <v>26800000</v>
      </c>
      <c r="R52" s="5">
        <v>27900000</v>
      </c>
      <c r="S52" s="5">
        <v>29200000</v>
      </c>
      <c r="T52" s="5">
        <v>29100000</v>
      </c>
      <c r="U52" s="5">
        <v>29400000</v>
      </c>
      <c r="V52" s="5">
        <v>30200000</v>
      </c>
      <c r="W52" s="5">
        <v>31300000</v>
      </c>
      <c r="X52" s="5">
        <v>31500000</v>
      </c>
      <c r="Y52" s="5">
        <v>32000000</v>
      </c>
      <c r="Z52" s="5">
        <v>31200000</v>
      </c>
      <c r="AA52" s="5">
        <v>30700000</v>
      </c>
      <c r="AB52" s="5">
        <v>29500000</v>
      </c>
      <c r="AC52" s="5">
        <v>29600000</v>
      </c>
      <c r="AD52" s="5">
        <v>31700000</v>
      </c>
      <c r="AE52" s="5">
        <v>31800000</v>
      </c>
      <c r="AF52" s="5">
        <v>33100000</v>
      </c>
      <c r="AG52" s="5">
        <v>32600000</v>
      </c>
      <c r="AH52" s="5">
        <v>33500000</v>
      </c>
      <c r="AI52" s="5">
        <v>34500000</v>
      </c>
      <c r="AJ52" s="5">
        <v>35900000</v>
      </c>
      <c r="AK52" s="5">
        <v>37200000</v>
      </c>
      <c r="AL52" s="5">
        <v>37100000</v>
      </c>
      <c r="AM52" s="5">
        <v>39700000</v>
      </c>
      <c r="AN52" s="5">
        <v>41100000</v>
      </c>
      <c r="AO52" s="5">
        <v>43700000</v>
      </c>
      <c r="AP52" s="5">
        <v>46200000</v>
      </c>
      <c r="AQ52" s="5">
        <v>46700000</v>
      </c>
      <c r="AR52" s="5">
        <v>42100000</v>
      </c>
      <c r="AS52" s="5">
        <v>46700000</v>
      </c>
      <c r="AT52" s="5">
        <v>50000000</v>
      </c>
      <c r="AU52" s="5">
        <v>51700000</v>
      </c>
      <c r="AV52" s="5">
        <v>51300000</v>
      </c>
      <c r="AW52" s="5">
        <v>52700000</v>
      </c>
      <c r="AX52" s="5">
        <v>53400000</v>
      </c>
    </row>
    <row r="53" spans="1:50" x14ac:dyDescent="0.25">
      <c r="A53" s="3" t="s">
        <v>68</v>
      </c>
      <c r="B53" s="4" t="s">
        <v>69</v>
      </c>
      <c r="C53" s="4" t="s">
        <v>6</v>
      </c>
      <c r="D53" s="4" t="s">
        <v>7</v>
      </c>
      <c r="E53" s="6">
        <v>3760000</v>
      </c>
      <c r="F53" s="6">
        <v>3760001</v>
      </c>
      <c r="G53" s="5">
        <v>3760000</v>
      </c>
      <c r="H53" s="5">
        <v>4030000</v>
      </c>
      <c r="I53" s="5">
        <v>4130000</v>
      </c>
      <c r="J53" s="5">
        <v>4440000</v>
      </c>
      <c r="K53" s="5">
        <v>4460000</v>
      </c>
      <c r="L53" s="5">
        <v>4090000</v>
      </c>
      <c r="M53" s="5">
        <v>5240000</v>
      </c>
      <c r="N53" s="5">
        <v>5500000</v>
      </c>
      <c r="O53" s="5">
        <v>4530000</v>
      </c>
      <c r="P53" s="5">
        <v>4600000</v>
      </c>
      <c r="Q53" s="5">
        <v>4380000</v>
      </c>
      <c r="R53" s="5">
        <v>4310000</v>
      </c>
      <c r="S53" s="5">
        <v>4400000</v>
      </c>
      <c r="T53" s="5">
        <v>4490000</v>
      </c>
      <c r="U53" s="5">
        <v>4590000</v>
      </c>
      <c r="V53" s="5">
        <v>4900000</v>
      </c>
      <c r="W53" s="5">
        <v>4860000</v>
      </c>
      <c r="X53" s="5">
        <v>4870000</v>
      </c>
      <c r="Y53" s="5">
        <v>5000000</v>
      </c>
      <c r="Z53" s="5">
        <v>4840000</v>
      </c>
      <c r="AA53" s="5">
        <v>4300000</v>
      </c>
      <c r="AB53" s="5">
        <v>4980000</v>
      </c>
      <c r="AC53" s="5">
        <v>5180000</v>
      </c>
      <c r="AD53" s="5">
        <v>5310000</v>
      </c>
      <c r="AE53" s="5">
        <v>5370000</v>
      </c>
      <c r="AF53" s="5">
        <v>5520000</v>
      </c>
      <c r="AG53" s="5">
        <v>5600000</v>
      </c>
      <c r="AH53" s="5">
        <v>5750000</v>
      </c>
      <c r="AI53" s="5">
        <v>5750000</v>
      </c>
      <c r="AJ53" s="5">
        <v>5750000</v>
      </c>
      <c r="AK53" s="5">
        <v>5750000</v>
      </c>
      <c r="AL53" s="5">
        <v>5750000</v>
      </c>
      <c r="AM53" s="5">
        <v>5750000</v>
      </c>
      <c r="AN53" s="5">
        <v>5750000</v>
      </c>
      <c r="AO53" s="5">
        <v>5750000</v>
      </c>
      <c r="AP53" s="5">
        <v>5750000</v>
      </c>
      <c r="AQ53" s="5">
        <v>5750000</v>
      </c>
      <c r="AR53" s="5">
        <v>6000000</v>
      </c>
      <c r="AS53" s="5">
        <v>6000000</v>
      </c>
      <c r="AT53" s="6">
        <v>6000000</v>
      </c>
      <c r="AU53" s="6">
        <v>6000000</v>
      </c>
      <c r="AV53" s="6">
        <v>6000000</v>
      </c>
      <c r="AW53" s="6">
        <v>6000000</v>
      </c>
      <c r="AX53" s="6">
        <v>6000000</v>
      </c>
    </row>
    <row r="54" spans="1:50" x14ac:dyDescent="0.25">
      <c r="A54" s="3" t="s">
        <v>70</v>
      </c>
      <c r="B54" s="4" t="s">
        <v>5</v>
      </c>
      <c r="C54" s="4" t="s">
        <v>6</v>
      </c>
      <c r="D54" s="4" t="s">
        <v>7</v>
      </c>
      <c r="E54" s="5">
        <v>59900</v>
      </c>
      <c r="F54" s="5">
        <v>112000</v>
      </c>
      <c r="G54" s="5">
        <v>100000</v>
      </c>
      <c r="H54" s="5">
        <v>93300</v>
      </c>
      <c r="I54" s="5">
        <v>98400</v>
      </c>
      <c r="J54" s="5">
        <v>53100</v>
      </c>
      <c r="K54" s="5">
        <v>69400</v>
      </c>
      <c r="L54" s="5">
        <v>95300</v>
      </c>
      <c r="M54" s="5">
        <v>92600</v>
      </c>
      <c r="N54" s="5">
        <v>95800</v>
      </c>
      <c r="O54" s="5">
        <v>95000</v>
      </c>
      <c r="P54" s="5">
        <v>125000</v>
      </c>
      <c r="Q54" s="5">
        <v>139000</v>
      </c>
      <c r="R54" s="5">
        <v>152000</v>
      </c>
      <c r="S54" s="5">
        <v>140000</v>
      </c>
      <c r="T54" s="5">
        <v>163000</v>
      </c>
      <c r="U54" s="5">
        <v>153000</v>
      </c>
      <c r="V54" s="5">
        <v>183000</v>
      </c>
      <c r="W54" s="5">
        <v>226000</v>
      </c>
      <c r="X54" s="5">
        <v>275000</v>
      </c>
      <c r="Y54" s="5">
        <v>240000</v>
      </c>
      <c r="Z54" s="5">
        <v>199000</v>
      </c>
      <c r="AA54" s="5">
        <v>195000</v>
      </c>
      <c r="AB54" s="5">
        <v>201000</v>
      </c>
      <c r="AC54" s="5">
        <v>274000</v>
      </c>
      <c r="AD54" s="5">
        <v>311000</v>
      </c>
      <c r="AE54" s="5">
        <v>306000</v>
      </c>
      <c r="AF54" s="5">
        <v>264000</v>
      </c>
      <c r="AG54" s="5">
        <v>264000</v>
      </c>
      <c r="AH54" s="5">
        <v>358000</v>
      </c>
      <c r="AI54" s="5">
        <v>396000</v>
      </c>
      <c r="AJ54" s="5">
        <v>399000</v>
      </c>
      <c r="AK54" s="5">
        <v>444000</v>
      </c>
      <c r="AL54" s="5">
        <v>492000</v>
      </c>
      <c r="AM54" s="5">
        <v>525000</v>
      </c>
      <c r="AN54" s="5">
        <v>509000</v>
      </c>
      <c r="AO54" s="5">
        <v>524000</v>
      </c>
      <c r="AP54" s="5">
        <v>518000</v>
      </c>
      <c r="AQ54" s="5">
        <v>390000</v>
      </c>
      <c r="AR54" s="5">
        <v>369000</v>
      </c>
      <c r="AS54" s="5">
        <v>325000</v>
      </c>
      <c r="AT54" s="5">
        <v>379000</v>
      </c>
      <c r="AU54" s="5">
        <v>376000</v>
      </c>
      <c r="AV54" s="5">
        <v>344000</v>
      </c>
      <c r="AW54" s="5">
        <v>350000</v>
      </c>
      <c r="AX54" s="5">
        <v>354000</v>
      </c>
    </row>
    <row r="55" spans="1:50" x14ac:dyDescent="0.25">
      <c r="A55" s="3" t="s">
        <v>71</v>
      </c>
      <c r="B55" s="4" t="s">
        <v>5</v>
      </c>
      <c r="C55" s="4" t="s">
        <v>6</v>
      </c>
      <c r="D55" s="4" t="s">
        <v>11</v>
      </c>
      <c r="E55" s="5">
        <v>4820000</v>
      </c>
      <c r="F55" s="5">
        <v>4740000</v>
      </c>
      <c r="G55" s="5">
        <v>4830000</v>
      </c>
      <c r="H55" s="5">
        <v>5400000</v>
      </c>
      <c r="I55" s="5">
        <v>5810000</v>
      </c>
      <c r="J55" s="5">
        <v>4900000</v>
      </c>
      <c r="K55" s="5">
        <v>5270000</v>
      </c>
      <c r="L55" s="5">
        <v>6090000</v>
      </c>
      <c r="M55" s="5">
        <v>6400000</v>
      </c>
      <c r="N55" s="5">
        <v>6870000</v>
      </c>
      <c r="O55" s="5">
        <v>7540000</v>
      </c>
      <c r="P55" s="5">
        <v>7270000</v>
      </c>
      <c r="Q55" s="5">
        <v>7060000</v>
      </c>
      <c r="R55" s="5">
        <v>7060000</v>
      </c>
      <c r="S55" s="5">
        <v>7570000</v>
      </c>
      <c r="T55" s="5">
        <v>7830000</v>
      </c>
      <c r="U55" s="5">
        <v>7760000</v>
      </c>
      <c r="V55" s="5">
        <v>8470000</v>
      </c>
      <c r="W55" s="5">
        <v>8810000</v>
      </c>
      <c r="X55" s="5">
        <v>9240000</v>
      </c>
      <c r="Y55" s="5">
        <v>9370000</v>
      </c>
      <c r="Z55" s="5">
        <v>9060000</v>
      </c>
      <c r="AA55" s="5">
        <v>8500000</v>
      </c>
      <c r="AB55" s="5">
        <v>8420000</v>
      </c>
      <c r="AC55" s="5">
        <v>8260000</v>
      </c>
      <c r="AD55" s="5">
        <v>8490000</v>
      </c>
      <c r="AE55" s="5">
        <v>9880000</v>
      </c>
      <c r="AF55" s="5">
        <v>10400000</v>
      </c>
      <c r="AG55" s="5">
        <v>9410000</v>
      </c>
      <c r="AH55" s="5">
        <v>9470000</v>
      </c>
      <c r="AI55" s="5">
        <v>8730000</v>
      </c>
      <c r="AJ55" s="5">
        <v>9060000</v>
      </c>
      <c r="AK55" s="5">
        <v>8030000</v>
      </c>
      <c r="AL55" s="5">
        <v>7800000</v>
      </c>
      <c r="AM55" s="5">
        <v>7850000</v>
      </c>
      <c r="AN55" s="5">
        <v>7950000</v>
      </c>
      <c r="AO55" s="5">
        <v>7770000</v>
      </c>
      <c r="AP55" s="5">
        <v>7730000</v>
      </c>
      <c r="AQ55" s="5">
        <v>7800000</v>
      </c>
      <c r="AR55" s="5">
        <v>6870000</v>
      </c>
      <c r="AS55" s="5">
        <v>7280000</v>
      </c>
      <c r="AT55" s="5">
        <v>7730000</v>
      </c>
      <c r="AU55" s="5">
        <v>7800000</v>
      </c>
      <c r="AV55" s="5">
        <v>8490000</v>
      </c>
      <c r="AW55" s="5">
        <v>8360000</v>
      </c>
      <c r="AX55" s="5">
        <v>8400000</v>
      </c>
    </row>
    <row r="56" spans="1:50" x14ac:dyDescent="0.25">
      <c r="A56" s="3" t="s">
        <v>72</v>
      </c>
      <c r="B56" s="4" t="s">
        <v>5</v>
      </c>
      <c r="C56" s="4" t="s">
        <v>6</v>
      </c>
      <c r="D56" s="4" t="s">
        <v>7</v>
      </c>
      <c r="E56" s="5">
        <v>318</v>
      </c>
      <c r="F56" s="5">
        <v>496</v>
      </c>
      <c r="G56" s="5">
        <v>371</v>
      </c>
      <c r="H56" s="5">
        <v>384</v>
      </c>
      <c r="I56" s="5">
        <v>436</v>
      </c>
      <c r="J56" s="5">
        <v>411</v>
      </c>
      <c r="K56" s="5">
        <v>339</v>
      </c>
      <c r="L56" s="5">
        <v>409</v>
      </c>
      <c r="M56" s="5">
        <v>362</v>
      </c>
      <c r="N56" s="5">
        <v>476</v>
      </c>
      <c r="O56" s="5">
        <v>544</v>
      </c>
      <c r="P56" s="5">
        <v>403</v>
      </c>
      <c r="Q56" s="5">
        <v>284</v>
      </c>
      <c r="R56" s="5">
        <v>313</v>
      </c>
      <c r="S56" s="5">
        <v>315</v>
      </c>
      <c r="T56" s="5">
        <v>315</v>
      </c>
      <c r="U56" s="5">
        <v>215</v>
      </c>
      <c r="V56" s="5">
        <v>275</v>
      </c>
      <c r="W56" s="5">
        <v>292</v>
      </c>
      <c r="X56" s="5">
        <v>395</v>
      </c>
      <c r="Y56" s="5">
        <v>396</v>
      </c>
      <c r="Z56" s="5">
        <v>477</v>
      </c>
      <c r="AA56" s="5">
        <v>399</v>
      </c>
      <c r="AB56" s="5">
        <v>292</v>
      </c>
      <c r="AC56" s="5">
        <v>333</v>
      </c>
      <c r="AD56" s="5">
        <v>361</v>
      </c>
      <c r="AE56" s="5">
        <v>436</v>
      </c>
      <c r="AF56" s="5">
        <v>562</v>
      </c>
      <c r="AG56" s="5">
        <v>779</v>
      </c>
      <c r="AH56" s="5">
        <v>656</v>
      </c>
      <c r="AI56" s="5">
        <v>1070</v>
      </c>
      <c r="AJ56" s="5">
        <v>1180</v>
      </c>
      <c r="AK56" s="5">
        <v>1340</v>
      </c>
      <c r="AL56" s="5">
        <v>1390</v>
      </c>
      <c r="AM56" s="5">
        <v>1430</v>
      </c>
      <c r="AN56" s="5">
        <v>1380</v>
      </c>
      <c r="AO56" s="5">
        <v>859</v>
      </c>
      <c r="AP56" s="5">
        <v>1060</v>
      </c>
      <c r="AQ56" s="5">
        <v>1500</v>
      </c>
      <c r="AR56" s="5">
        <v>956</v>
      </c>
      <c r="AS56" s="5">
        <v>922</v>
      </c>
      <c r="AT56" s="5">
        <v>947</v>
      </c>
      <c r="AU56" s="5">
        <v>1100</v>
      </c>
      <c r="AV56" s="5">
        <v>1180</v>
      </c>
      <c r="AW56" s="5">
        <v>1150</v>
      </c>
      <c r="AX56" s="5">
        <v>1170</v>
      </c>
    </row>
    <row r="57" spans="1:50" x14ac:dyDescent="0.25">
      <c r="A57" s="3" t="s">
        <v>73</v>
      </c>
      <c r="B57" s="4" t="s">
        <v>5</v>
      </c>
      <c r="C57" s="4" t="s">
        <v>6</v>
      </c>
      <c r="D57" s="4" t="s">
        <v>7</v>
      </c>
      <c r="E57" s="5">
        <v>232000</v>
      </c>
      <c r="F57" s="5">
        <v>235000</v>
      </c>
      <c r="G57" s="5">
        <v>244000</v>
      </c>
      <c r="H57" s="5">
        <v>238000</v>
      </c>
      <c r="I57" s="5">
        <v>233000</v>
      </c>
      <c r="J57" s="5">
        <v>222000</v>
      </c>
      <c r="K57" s="5">
        <v>218000</v>
      </c>
      <c r="L57" s="5">
        <v>231000</v>
      </c>
      <c r="M57" s="5">
        <v>241000</v>
      </c>
      <c r="N57" s="5">
        <v>245000</v>
      </c>
      <c r="O57" s="5">
        <v>245000</v>
      </c>
      <c r="P57" s="5">
        <v>238000</v>
      </c>
      <c r="Q57" s="5">
        <v>219000</v>
      </c>
      <c r="R57" s="5">
        <v>197000</v>
      </c>
      <c r="S57" s="5">
        <v>188000</v>
      </c>
      <c r="T57" s="5">
        <v>181000</v>
      </c>
      <c r="U57" s="5">
        <v>173000</v>
      </c>
      <c r="V57" s="5">
        <v>180000</v>
      </c>
      <c r="W57" s="5">
        <v>205000</v>
      </c>
      <c r="X57" s="5">
        <v>233000</v>
      </c>
      <c r="Y57" s="5">
        <v>221000</v>
      </c>
      <c r="Z57" s="5">
        <v>201000</v>
      </c>
      <c r="AA57" s="5">
        <v>191000</v>
      </c>
      <c r="AB57" s="5">
        <v>190000</v>
      </c>
      <c r="AC57" s="5">
        <v>178000</v>
      </c>
      <c r="AD57" s="5">
        <v>201000</v>
      </c>
      <c r="AE57" s="5">
        <v>220000</v>
      </c>
      <c r="AF57" s="5">
        <v>241000</v>
      </c>
      <c r="AG57" s="5">
        <v>231000</v>
      </c>
      <c r="AH57" s="5">
        <v>245000</v>
      </c>
      <c r="AI57" s="5">
        <v>278000</v>
      </c>
      <c r="AJ57" s="5">
        <v>246000</v>
      </c>
      <c r="AK57" s="5">
        <v>233000</v>
      </c>
      <c r="AL57" s="5">
        <v>258000</v>
      </c>
      <c r="AM57" s="5">
        <v>298000</v>
      </c>
      <c r="AN57" s="5">
        <v>296000</v>
      </c>
      <c r="AO57" s="5">
        <v>293000</v>
      </c>
      <c r="AP57" s="5">
        <v>301000</v>
      </c>
      <c r="AQ57" s="5">
        <v>258000</v>
      </c>
      <c r="AR57" s="5">
        <v>237000</v>
      </c>
      <c r="AS57" s="5">
        <v>266000</v>
      </c>
      <c r="AT57" s="5">
        <v>268000</v>
      </c>
      <c r="AU57" s="5">
        <v>254000</v>
      </c>
      <c r="AV57" s="5">
        <v>246000</v>
      </c>
      <c r="AW57" s="5">
        <v>285000</v>
      </c>
      <c r="AX57" s="5">
        <v>291000</v>
      </c>
    </row>
    <row r="58" spans="1:50" x14ac:dyDescent="0.25">
      <c r="A58" s="3" t="s">
        <v>74</v>
      </c>
      <c r="B58" s="4" t="s">
        <v>5</v>
      </c>
      <c r="C58" s="4" t="s">
        <v>75</v>
      </c>
      <c r="D58" s="4" t="s">
        <v>7</v>
      </c>
      <c r="E58" s="5">
        <v>4020000</v>
      </c>
      <c r="F58" s="5">
        <v>3750000</v>
      </c>
      <c r="G58" s="5">
        <v>3610000</v>
      </c>
      <c r="H58" s="5">
        <v>3920000</v>
      </c>
      <c r="I58" s="5">
        <v>4400000</v>
      </c>
      <c r="J58" s="5">
        <v>4030000</v>
      </c>
      <c r="K58" s="5">
        <v>4390000</v>
      </c>
      <c r="L58" s="5">
        <v>4350000</v>
      </c>
      <c r="M58" s="5">
        <v>4760000</v>
      </c>
      <c r="N58" s="5">
        <v>4660000</v>
      </c>
      <c r="O58" s="5">
        <v>5380000</v>
      </c>
      <c r="P58" s="5">
        <v>5140000</v>
      </c>
      <c r="Q58" s="5">
        <v>4420000</v>
      </c>
      <c r="R58" s="5">
        <v>4040000</v>
      </c>
      <c r="S58" s="5">
        <v>5320000</v>
      </c>
      <c r="T58" s="5">
        <v>5110000</v>
      </c>
      <c r="U58" s="5">
        <v>5100000</v>
      </c>
      <c r="V58" s="5">
        <v>5950000</v>
      </c>
      <c r="W58" s="5">
        <v>6280000</v>
      </c>
      <c r="X58" s="5">
        <v>6570000</v>
      </c>
      <c r="Y58" s="5">
        <v>6250000</v>
      </c>
      <c r="Z58" s="5">
        <v>5330000</v>
      </c>
      <c r="AA58" s="5">
        <v>6050000</v>
      </c>
      <c r="AB58" s="5">
        <v>6040000</v>
      </c>
      <c r="AC58" s="5">
        <v>6030000</v>
      </c>
      <c r="AD58" s="5">
        <v>6240000</v>
      </c>
      <c r="AE58" s="5">
        <v>6210000</v>
      </c>
      <c r="AF58" s="5">
        <v>6450000</v>
      </c>
      <c r="AG58" s="5">
        <v>7050000</v>
      </c>
      <c r="AH58" s="5">
        <v>6550000</v>
      </c>
      <c r="AI58" s="5">
        <v>7350000</v>
      </c>
      <c r="AJ58" s="5">
        <v>7570000</v>
      </c>
      <c r="AK58" s="5">
        <v>7730000</v>
      </c>
      <c r="AL58" s="5">
        <v>8210000</v>
      </c>
      <c r="AM58" s="5">
        <v>8080000</v>
      </c>
      <c r="AN58" s="5">
        <v>8260000</v>
      </c>
      <c r="AO58" s="5">
        <v>9530000</v>
      </c>
      <c r="AP58" s="5">
        <v>9980000</v>
      </c>
      <c r="AQ58" s="5">
        <v>9870000</v>
      </c>
      <c r="AR58" s="5">
        <v>7900000</v>
      </c>
      <c r="AS58" s="5">
        <v>10800000</v>
      </c>
      <c r="AT58" s="5">
        <v>10300000</v>
      </c>
      <c r="AU58" s="5">
        <v>10300000</v>
      </c>
      <c r="AV58" s="5">
        <v>10500000</v>
      </c>
      <c r="AW58" s="5">
        <v>10000000</v>
      </c>
      <c r="AX58" s="5">
        <v>10200000</v>
      </c>
    </row>
    <row r="59" spans="1:50" x14ac:dyDescent="0.25">
      <c r="A59" s="3" t="s">
        <v>76</v>
      </c>
      <c r="B59" s="4" t="s">
        <v>5</v>
      </c>
      <c r="C59" s="4" t="s">
        <v>6</v>
      </c>
      <c r="D59" s="4" t="s">
        <v>7</v>
      </c>
      <c r="E59" s="5">
        <v>32400</v>
      </c>
      <c r="F59" s="5">
        <v>35400</v>
      </c>
      <c r="G59" s="5">
        <v>38500</v>
      </c>
      <c r="H59" s="5">
        <v>37900</v>
      </c>
      <c r="I59" s="5">
        <v>37600</v>
      </c>
      <c r="J59" s="5">
        <v>38300</v>
      </c>
      <c r="K59" s="5">
        <v>38000</v>
      </c>
      <c r="L59" s="5">
        <v>41100</v>
      </c>
      <c r="M59" s="5">
        <v>46100</v>
      </c>
      <c r="N59" s="5">
        <v>48600</v>
      </c>
      <c r="O59" s="5">
        <v>52000</v>
      </c>
      <c r="P59" s="5">
        <v>50300</v>
      </c>
      <c r="Q59" s="5">
        <v>47000</v>
      </c>
      <c r="R59" s="5">
        <v>40900</v>
      </c>
      <c r="S59" s="5">
        <v>46200</v>
      </c>
      <c r="T59" s="5">
        <v>46600</v>
      </c>
      <c r="U59" s="5">
        <v>43500</v>
      </c>
      <c r="V59" s="5">
        <v>42500</v>
      </c>
      <c r="W59" s="5">
        <v>50900</v>
      </c>
      <c r="X59" s="5">
        <v>51000</v>
      </c>
      <c r="Y59" s="5">
        <v>51900</v>
      </c>
      <c r="Z59" s="5">
        <v>48200</v>
      </c>
      <c r="AA59" s="5">
        <v>42900</v>
      </c>
      <c r="AB59" s="5">
        <v>34300</v>
      </c>
      <c r="AC59" s="5">
        <v>34000</v>
      </c>
      <c r="AD59" s="5">
        <v>38500</v>
      </c>
      <c r="AE59" s="5">
        <v>34700</v>
      </c>
      <c r="AF59" s="5">
        <v>33200</v>
      </c>
      <c r="AG59" s="5">
        <v>37000</v>
      </c>
      <c r="AH59" s="5">
        <v>37700</v>
      </c>
      <c r="AI59" s="5">
        <v>44000</v>
      </c>
      <c r="AJ59" s="5">
        <v>50800</v>
      </c>
      <c r="AK59" s="5">
        <v>47000</v>
      </c>
      <c r="AL59" s="5">
        <v>47200</v>
      </c>
      <c r="AM59" s="5">
        <v>66300</v>
      </c>
      <c r="AN59" s="5">
        <v>59500</v>
      </c>
      <c r="AO59" s="5">
        <v>56600</v>
      </c>
      <c r="AP59" s="5">
        <v>53600</v>
      </c>
      <c r="AQ59" s="5">
        <v>61900</v>
      </c>
      <c r="AR59" s="5">
        <v>61200</v>
      </c>
      <c r="AS59" s="5">
        <v>68400</v>
      </c>
      <c r="AT59" s="5">
        <v>73900</v>
      </c>
      <c r="AU59" s="5">
        <v>76900</v>
      </c>
      <c r="AV59" s="5">
        <v>83800</v>
      </c>
      <c r="AW59" s="5">
        <v>87000</v>
      </c>
      <c r="AX59" s="5">
        <v>89400</v>
      </c>
    </row>
    <row r="60" spans="1:50" x14ac:dyDescent="0.25">
      <c r="A60" s="3" t="s">
        <v>77</v>
      </c>
      <c r="B60" s="4" t="s">
        <v>78</v>
      </c>
      <c r="C60" s="4" t="s">
        <v>6</v>
      </c>
      <c r="D60" s="4" t="s">
        <v>7</v>
      </c>
      <c r="E60" s="5">
        <v>37272</v>
      </c>
      <c r="F60" s="5">
        <v>37954</v>
      </c>
      <c r="G60" s="5">
        <v>39431.5</v>
      </c>
      <c r="H60" s="5">
        <v>40909</v>
      </c>
      <c r="I60" s="5">
        <v>41363.5</v>
      </c>
      <c r="J60" s="5">
        <v>41818</v>
      </c>
      <c r="K60" s="5">
        <v>46249.5</v>
      </c>
      <c r="L60" s="5">
        <v>50681</v>
      </c>
      <c r="M60" s="5">
        <v>56135.5</v>
      </c>
      <c r="N60" s="5">
        <v>61590</v>
      </c>
      <c r="O60" s="5">
        <v>65453.5</v>
      </c>
      <c r="P60" s="5">
        <v>69317</v>
      </c>
      <c r="Q60" s="5">
        <v>66362.5</v>
      </c>
      <c r="R60" s="5">
        <v>63408</v>
      </c>
      <c r="S60" s="5">
        <v>62499</v>
      </c>
      <c r="T60" s="5">
        <v>61590</v>
      </c>
      <c r="U60" s="5">
        <v>61590</v>
      </c>
      <c r="V60" s="5">
        <v>61590</v>
      </c>
      <c r="W60" s="5">
        <v>60567.5</v>
      </c>
      <c r="X60" s="5">
        <v>59545</v>
      </c>
      <c r="Y60" s="5">
        <v>52840.5</v>
      </c>
      <c r="Z60" s="5">
        <v>46136</v>
      </c>
      <c r="AA60" s="5">
        <v>40113</v>
      </c>
      <c r="AB60" s="5">
        <v>34090</v>
      </c>
      <c r="AC60" s="5">
        <v>33067.5</v>
      </c>
      <c r="AD60" s="5">
        <v>32045</v>
      </c>
      <c r="AE60" s="5">
        <v>34090.5</v>
      </c>
      <c r="AF60" s="5">
        <v>36136</v>
      </c>
      <c r="AG60" s="5">
        <v>34633.5</v>
      </c>
      <c r="AH60" s="5">
        <v>33131</v>
      </c>
      <c r="AI60" s="5">
        <v>34633.5</v>
      </c>
      <c r="AJ60" s="5">
        <v>36136</v>
      </c>
      <c r="AK60" s="5">
        <v>35913.5</v>
      </c>
      <c r="AL60" s="5">
        <v>35691</v>
      </c>
      <c r="AM60" s="5">
        <v>38413.5</v>
      </c>
      <c r="AN60" s="5">
        <v>41136</v>
      </c>
      <c r="AO60" s="5">
        <v>40883.5</v>
      </c>
      <c r="AP60" s="5">
        <v>40631</v>
      </c>
      <c r="AQ60" s="5">
        <v>44179</v>
      </c>
      <c r="AR60" s="5">
        <v>47727</v>
      </c>
      <c r="AS60" s="5">
        <v>51022</v>
      </c>
      <c r="AT60" s="5">
        <v>54317</v>
      </c>
      <c r="AU60" s="5">
        <v>56476.5</v>
      </c>
      <c r="AV60" s="5">
        <v>58636</v>
      </c>
      <c r="AW60" s="5">
        <v>58522</v>
      </c>
      <c r="AX60" s="5">
        <v>58408</v>
      </c>
    </row>
    <row r="61" spans="1:50" x14ac:dyDescent="0.25">
      <c r="A61" s="3" t="s">
        <v>79</v>
      </c>
      <c r="B61" s="4" t="s">
        <v>5</v>
      </c>
      <c r="C61" s="4" t="s">
        <v>6</v>
      </c>
      <c r="D61" s="4" t="s">
        <v>7</v>
      </c>
      <c r="E61" s="5">
        <v>14900</v>
      </c>
      <c r="F61" s="5">
        <v>15800</v>
      </c>
      <c r="G61" s="5">
        <v>15500</v>
      </c>
      <c r="H61" s="5">
        <v>16000</v>
      </c>
      <c r="I61" s="5">
        <v>20400</v>
      </c>
      <c r="J61" s="5">
        <v>21600</v>
      </c>
      <c r="K61" s="5">
        <v>29200</v>
      </c>
      <c r="L61" s="5">
        <v>29000</v>
      </c>
      <c r="M61" s="5">
        <v>29400</v>
      </c>
      <c r="N61" s="5">
        <v>37700</v>
      </c>
      <c r="O61" s="5">
        <v>35900</v>
      </c>
      <c r="P61" s="5">
        <v>35300</v>
      </c>
      <c r="Q61" s="5">
        <v>27200</v>
      </c>
      <c r="R61" s="5">
        <v>27200</v>
      </c>
      <c r="S61" s="5">
        <v>31100</v>
      </c>
      <c r="T61" s="5">
        <v>31000</v>
      </c>
      <c r="U61" s="5">
        <v>32000</v>
      </c>
      <c r="V61" s="5">
        <v>32000</v>
      </c>
      <c r="W61" s="5">
        <v>33000</v>
      </c>
      <c r="X61" s="5">
        <v>33000</v>
      </c>
      <c r="Y61" s="5">
        <v>33200</v>
      </c>
      <c r="Z61" s="5">
        <v>26400</v>
      </c>
      <c r="AA61" s="5">
        <v>26700</v>
      </c>
      <c r="AB61" s="5">
        <v>25000</v>
      </c>
      <c r="AC61" s="5">
        <v>32000</v>
      </c>
      <c r="AD61" s="5">
        <v>36000</v>
      </c>
      <c r="AE61" s="5">
        <v>35100</v>
      </c>
      <c r="AF61" s="5">
        <v>37100</v>
      </c>
      <c r="AG61" s="5">
        <v>42700</v>
      </c>
      <c r="AH61" s="5">
        <v>36300</v>
      </c>
      <c r="AI61" s="5">
        <v>41000</v>
      </c>
      <c r="AJ61" s="5">
        <v>41800</v>
      </c>
      <c r="AK61" s="5">
        <v>51000</v>
      </c>
      <c r="AL61" s="5">
        <v>47900</v>
      </c>
      <c r="AM61" s="5">
        <v>51900</v>
      </c>
      <c r="AN61" s="5">
        <v>56400</v>
      </c>
      <c r="AO61" s="5">
        <v>57900</v>
      </c>
      <c r="AP61" s="5">
        <v>58500</v>
      </c>
      <c r="AQ61" s="5">
        <v>61600</v>
      </c>
      <c r="AR61" s="5">
        <v>58800</v>
      </c>
      <c r="AS61" s="5">
        <v>71700</v>
      </c>
      <c r="AT61" s="5">
        <v>71500</v>
      </c>
      <c r="AU61" s="5">
        <v>74900</v>
      </c>
      <c r="AV61" s="5">
        <v>80400</v>
      </c>
      <c r="AW61" s="5">
        <v>82600</v>
      </c>
      <c r="AX61" s="5">
        <v>77800</v>
      </c>
    </row>
    <row r="62" spans="1:50" x14ac:dyDescent="0.25">
      <c r="A62" s="3" t="s">
        <v>80</v>
      </c>
      <c r="B62" s="4" t="s">
        <v>5</v>
      </c>
      <c r="C62" s="4" t="s">
        <v>6</v>
      </c>
      <c r="D62" s="4" t="s">
        <v>7</v>
      </c>
      <c r="E62" s="5">
        <v>391000</v>
      </c>
      <c r="F62" s="5">
        <v>416000</v>
      </c>
      <c r="G62" s="5">
        <v>465000</v>
      </c>
      <c r="H62" s="5">
        <v>498000</v>
      </c>
      <c r="I62" s="5">
        <v>505000</v>
      </c>
      <c r="J62" s="5">
        <v>533000</v>
      </c>
      <c r="K62" s="5">
        <v>523000</v>
      </c>
      <c r="L62" s="5">
        <v>520000</v>
      </c>
      <c r="M62" s="5">
        <v>542000</v>
      </c>
      <c r="N62" s="5">
        <v>540000</v>
      </c>
      <c r="O62" s="5">
        <v>538000</v>
      </c>
      <c r="P62" s="5">
        <v>523000</v>
      </c>
      <c r="Q62" s="5">
        <v>508000</v>
      </c>
      <c r="R62" s="5">
        <v>444000</v>
      </c>
      <c r="S62" s="5">
        <v>494000</v>
      </c>
      <c r="T62" s="5">
        <v>505000</v>
      </c>
      <c r="U62" s="5">
        <v>621000</v>
      </c>
      <c r="V62" s="5">
        <v>659000</v>
      </c>
      <c r="W62" s="5">
        <v>644000</v>
      </c>
      <c r="X62" s="5">
        <v>615000</v>
      </c>
      <c r="Y62" s="5">
        <v>572000</v>
      </c>
      <c r="Z62" s="5">
        <v>513000</v>
      </c>
      <c r="AA62" s="5">
        <v>456000</v>
      </c>
      <c r="AB62" s="5">
        <v>490000</v>
      </c>
      <c r="AC62" s="5">
        <v>485000</v>
      </c>
      <c r="AD62" s="5">
        <v>486000</v>
      </c>
      <c r="AE62" s="5">
        <v>280000</v>
      </c>
      <c r="AF62" s="5">
        <v>301000</v>
      </c>
      <c r="AG62" s="5">
        <v>328000</v>
      </c>
      <c r="AH62" s="5">
        <v>541000</v>
      </c>
      <c r="AI62" s="5">
        <v>521000</v>
      </c>
      <c r="AJ62" s="5">
        <v>431000</v>
      </c>
      <c r="AK62" s="5">
        <v>498000</v>
      </c>
      <c r="AL62" s="5">
        <v>491000</v>
      </c>
      <c r="AM62" s="5">
        <v>513000</v>
      </c>
      <c r="AN62" s="5">
        <v>521000</v>
      </c>
      <c r="AO62" s="5">
        <v>512000</v>
      </c>
      <c r="AP62" s="5">
        <v>510000</v>
      </c>
      <c r="AQ62" s="5">
        <v>413000</v>
      </c>
      <c r="AR62" s="5">
        <v>409000</v>
      </c>
      <c r="AS62" s="5">
        <v>427000</v>
      </c>
      <c r="AT62" s="5">
        <v>394000</v>
      </c>
      <c r="AU62" s="5">
        <v>370000</v>
      </c>
      <c r="AV62" s="5">
        <v>378000</v>
      </c>
      <c r="AW62" s="5">
        <v>395000</v>
      </c>
      <c r="AX62" s="5">
        <v>410000</v>
      </c>
    </row>
    <row r="63" spans="1:50" x14ac:dyDescent="0.25">
      <c r="A63" s="3" t="s">
        <v>81</v>
      </c>
      <c r="B63" s="4" t="s">
        <v>5</v>
      </c>
      <c r="C63" s="4" t="s">
        <v>6</v>
      </c>
      <c r="D63" s="4" t="s">
        <v>11</v>
      </c>
      <c r="E63" s="5">
        <v>73300</v>
      </c>
      <c r="F63" s="5">
        <v>76700</v>
      </c>
      <c r="G63" s="5">
        <v>70500</v>
      </c>
      <c r="H63" s="5">
        <v>68700</v>
      </c>
      <c r="I63" s="5">
        <v>71100</v>
      </c>
      <c r="J63" s="5">
        <v>69600</v>
      </c>
      <c r="K63" s="5">
        <v>73900</v>
      </c>
      <c r="L63" s="5">
        <v>75600</v>
      </c>
      <c r="M63" s="5">
        <v>85600</v>
      </c>
      <c r="N63" s="5">
        <v>103000</v>
      </c>
      <c r="O63" s="5">
        <v>113000</v>
      </c>
      <c r="P63" s="5">
        <v>114000</v>
      </c>
      <c r="Q63" s="5">
        <v>105000</v>
      </c>
      <c r="R63" s="5">
        <v>103000</v>
      </c>
      <c r="S63" s="5">
        <v>118000</v>
      </c>
      <c r="T63" s="5">
        <v>119000</v>
      </c>
      <c r="U63" s="5">
        <v>128000</v>
      </c>
      <c r="V63" s="5">
        <v>145000</v>
      </c>
      <c r="W63" s="5">
        <v>185000</v>
      </c>
      <c r="X63" s="5">
        <v>221000</v>
      </c>
      <c r="Y63" s="5">
        <v>271000</v>
      </c>
      <c r="Z63" s="5">
        <v>286000</v>
      </c>
      <c r="AA63" s="5">
        <v>302000</v>
      </c>
      <c r="AB63" s="5">
        <v>351000</v>
      </c>
      <c r="AC63" s="5">
        <v>413000</v>
      </c>
      <c r="AD63" s="5">
        <v>514000</v>
      </c>
      <c r="AE63" s="5">
        <v>533000</v>
      </c>
      <c r="AF63" s="5">
        <v>575000</v>
      </c>
      <c r="AG63" s="5">
        <v>598000</v>
      </c>
      <c r="AH63" s="5">
        <v>601000</v>
      </c>
      <c r="AI63" s="5">
        <v>525000</v>
      </c>
      <c r="AJ63" s="5">
        <v>605000</v>
      </c>
      <c r="AK63" s="5">
        <v>575000</v>
      </c>
      <c r="AL63" s="5">
        <v>575000</v>
      </c>
      <c r="AM63" s="5">
        <v>575000</v>
      </c>
      <c r="AN63" s="5">
        <v>600000</v>
      </c>
      <c r="AO63" s="5">
        <v>600000</v>
      </c>
      <c r="AP63" s="5">
        <v>600000</v>
      </c>
      <c r="AQ63" s="5">
        <v>600000</v>
      </c>
      <c r="AR63" s="5">
        <v>530000</v>
      </c>
      <c r="AS63" s="5">
        <v>514000</v>
      </c>
      <c r="AT63" s="5">
        <v>526000</v>
      </c>
      <c r="AU63" s="5">
        <v>523000</v>
      </c>
      <c r="AV63" s="5">
        <v>530000</v>
      </c>
      <c r="AW63" s="5">
        <v>715000</v>
      </c>
      <c r="AX63" s="5">
        <v>720000</v>
      </c>
    </row>
    <row r="64" spans="1:50" x14ac:dyDescent="0.25">
      <c r="A64" s="3" t="s">
        <v>82</v>
      </c>
      <c r="B64" s="4" t="s">
        <v>5</v>
      </c>
      <c r="C64" s="4" t="s">
        <v>6</v>
      </c>
      <c r="D64" s="4" t="s">
        <v>7</v>
      </c>
      <c r="E64" s="5">
        <v>5460000</v>
      </c>
      <c r="F64" s="5">
        <v>5520000</v>
      </c>
      <c r="G64" s="5">
        <v>5440000</v>
      </c>
      <c r="H64" s="5">
        <v>5710000</v>
      </c>
      <c r="I64" s="5">
        <v>5780000</v>
      </c>
      <c r="J64" s="5">
        <v>5850000</v>
      </c>
      <c r="K64" s="5">
        <v>5690000</v>
      </c>
      <c r="L64" s="5">
        <v>5920000</v>
      </c>
      <c r="M64" s="5">
        <v>5850000</v>
      </c>
      <c r="N64" s="5">
        <v>5990000</v>
      </c>
      <c r="O64" s="5">
        <v>5950000</v>
      </c>
      <c r="P64" s="5">
        <v>5950000</v>
      </c>
      <c r="Q64" s="5">
        <v>6130000</v>
      </c>
      <c r="R64" s="5">
        <v>6280000</v>
      </c>
      <c r="S64" s="5">
        <v>6520000</v>
      </c>
      <c r="T64" s="5">
        <v>6760000</v>
      </c>
      <c r="U64" s="5">
        <v>6840000</v>
      </c>
      <c r="V64" s="5">
        <v>7190000</v>
      </c>
      <c r="W64" s="5">
        <v>6770000</v>
      </c>
      <c r="X64" s="5">
        <v>6820000</v>
      </c>
      <c r="Y64" s="5">
        <v>7150000</v>
      </c>
      <c r="Z64" s="5">
        <v>7270000</v>
      </c>
      <c r="AA64" s="5">
        <v>7250000</v>
      </c>
      <c r="AB64" s="5">
        <v>6910000</v>
      </c>
      <c r="AC64" s="5">
        <v>7050000</v>
      </c>
      <c r="AD64" s="5">
        <v>7280000</v>
      </c>
      <c r="AE64" s="5">
        <v>7480000</v>
      </c>
      <c r="AF64" s="5">
        <v>7540000</v>
      </c>
      <c r="AG64" s="5">
        <v>7570000</v>
      </c>
      <c r="AH64" s="5">
        <v>7960000</v>
      </c>
      <c r="AI64" s="5">
        <v>8770000</v>
      </c>
      <c r="AJ64" s="5">
        <v>8910000</v>
      </c>
      <c r="AK64" s="5">
        <v>8880000</v>
      </c>
      <c r="AL64" s="5">
        <v>9520000</v>
      </c>
      <c r="AM64" s="5">
        <v>9600000</v>
      </c>
      <c r="AN64" s="5">
        <v>10000000</v>
      </c>
      <c r="AO64" s="5">
        <v>10300000</v>
      </c>
      <c r="AP64" s="5">
        <v>11100000</v>
      </c>
      <c r="AQ64" s="5">
        <v>11900000</v>
      </c>
      <c r="AR64" s="5">
        <v>11600000</v>
      </c>
      <c r="AS64" s="5">
        <v>12300000</v>
      </c>
      <c r="AT64" s="5">
        <v>12500000</v>
      </c>
      <c r="AU64" s="5">
        <v>12900000</v>
      </c>
      <c r="AV64" s="5">
        <v>13100000</v>
      </c>
      <c r="AW64" s="5">
        <v>13300000</v>
      </c>
      <c r="AX64" s="5">
        <v>12800000</v>
      </c>
    </row>
    <row r="65" spans="1:50" x14ac:dyDescent="0.25">
      <c r="A65" s="3" t="s">
        <v>83</v>
      </c>
      <c r="B65" s="4" t="s">
        <v>5</v>
      </c>
      <c r="C65" s="4" t="s">
        <v>84</v>
      </c>
      <c r="D65" s="4" t="s">
        <v>7</v>
      </c>
      <c r="E65" s="5">
        <v>399000</v>
      </c>
      <c r="F65" s="5">
        <v>432000</v>
      </c>
      <c r="G65" s="5">
        <v>369000</v>
      </c>
      <c r="H65" s="5">
        <v>379000</v>
      </c>
      <c r="I65" s="5">
        <v>397000</v>
      </c>
      <c r="J65" s="5">
        <v>418000</v>
      </c>
      <c r="K65" s="5">
        <v>448000</v>
      </c>
      <c r="L65" s="5">
        <v>505000</v>
      </c>
      <c r="M65" s="5">
        <v>525000</v>
      </c>
      <c r="N65" s="5">
        <v>629000</v>
      </c>
      <c r="O65" s="5">
        <v>680000</v>
      </c>
      <c r="P65" s="5">
        <v>645000</v>
      </c>
      <c r="Q65" s="5">
        <v>710000</v>
      </c>
      <c r="R65" s="5">
        <v>666000</v>
      </c>
      <c r="S65" s="5">
        <v>736000</v>
      </c>
      <c r="T65" s="5">
        <v>815000</v>
      </c>
      <c r="U65" s="5">
        <v>741000</v>
      </c>
      <c r="V65" s="5">
        <v>753000</v>
      </c>
      <c r="W65" s="5">
        <v>929000</v>
      </c>
      <c r="X65" s="5">
        <v>979000</v>
      </c>
      <c r="Y65" s="5">
        <v>852000</v>
      </c>
      <c r="Z65" s="5">
        <v>795000</v>
      </c>
      <c r="AA65" s="5">
        <v>856000</v>
      </c>
      <c r="AB65" s="5">
        <v>796000</v>
      </c>
      <c r="AC65" s="5">
        <v>897000</v>
      </c>
      <c r="AD65" s="5">
        <v>918000</v>
      </c>
      <c r="AE65" s="5">
        <v>894000</v>
      </c>
      <c r="AF65" s="5">
        <v>830000</v>
      </c>
      <c r="AG65" s="5">
        <v>732000</v>
      </c>
      <c r="AH65" s="5">
        <v>673000</v>
      </c>
      <c r="AI65" s="5">
        <v>731000</v>
      </c>
      <c r="AJ65" s="5">
        <v>750000</v>
      </c>
      <c r="AK65" s="5">
        <v>973000</v>
      </c>
      <c r="AL65" s="5">
        <v>1040000</v>
      </c>
      <c r="AM65" s="5">
        <v>1070000</v>
      </c>
      <c r="AN65" s="5">
        <v>1060000</v>
      </c>
      <c r="AO65" s="5">
        <v>1240000</v>
      </c>
      <c r="AP65" s="5">
        <v>1420000</v>
      </c>
      <c r="AQ65" s="5">
        <v>1350000</v>
      </c>
      <c r="AR65" s="5">
        <v>1210000</v>
      </c>
      <c r="AS65" s="5">
        <v>1280000</v>
      </c>
      <c r="AT65" s="5">
        <v>1660000</v>
      </c>
      <c r="AU65" s="5">
        <v>1420000</v>
      </c>
      <c r="AV65" s="5">
        <v>1070000</v>
      </c>
      <c r="AW65" s="5">
        <v>1620000</v>
      </c>
      <c r="AX65" s="5">
        <v>1520000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REFS</vt:lpstr>
      <vt:lpstr>FIN_ETA</vt:lpstr>
      <vt:lpstr>Calcs</vt:lpstr>
      <vt:lpstr>Tromans_2008</vt:lpstr>
      <vt:lpstr>UNEP_2017</vt:lpstr>
      <vt:lpstr>Production_Data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Sainju</dc:creator>
  <cp:lastModifiedBy>User</cp:lastModifiedBy>
  <dcterms:created xsi:type="dcterms:W3CDTF">2021-07-14T13:38:03Z</dcterms:created>
  <dcterms:modified xsi:type="dcterms:W3CDTF">2022-07-12T16:50:05Z</dcterms:modified>
</cp:coreProperties>
</file>