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481FE2F0-C623-46CA-B97C-55A014CA31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6" r:id="rId1"/>
    <sheet name="FIN_ETA" sheetId="2" r:id="rId2"/>
    <sheet name="Calcs" sheetId="5" r:id="rId3"/>
    <sheet name="Holmberg_2013" sheetId="7" r:id="rId4"/>
    <sheet name="UNEP_2017" sheetId="8" r:id="rId5"/>
  </sheets>
  <externalReferences>
    <externalReference r:id="rId6"/>
    <externalReference r:id="rId7"/>
  </externalReferences>
  <definedNames>
    <definedName name="COP_max">'[1]Domestic refrigeration'!$B$12</definedName>
    <definedName name="deltaE_food" localSheetId="2">#REF!</definedName>
    <definedName name="deltaE_food" localSheetId="4">#REF!</definedName>
    <definedName name="deltaE_food">#REF!</definedName>
    <definedName name="Ep_tot_cap_2000" localSheetId="2">#REF!</definedName>
    <definedName name="Ep_tot_cap_2000" localSheetId="4">#REF!</definedName>
    <definedName name="Ep_tot_cap_2000">#REF!</definedName>
    <definedName name="eta_charcoal">[2]Afrane_2012!$B$6</definedName>
    <definedName name="N_ml" localSheetId="2">#REF!</definedName>
    <definedName name="N_ml" localSheetId="4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 localSheetId="4">#REF!</definedName>
    <definedName name="S_food">#REF!</definedName>
    <definedName name="S_food_2000" localSheetId="2">#REF!</definedName>
    <definedName name="S_food_2000" localSheetId="4">#REF!</definedName>
    <definedName name="S_food_2000">#REF!</definedName>
    <definedName name="S_food_S_food_2000" localSheetId="2">#REF!</definedName>
    <definedName name="S_food_S_food_2000" localSheetId="4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 localSheetId="4">#REF!</definedName>
    <definedName name="w">#REF!</definedName>
    <definedName name="Year_Food" localSheetId="2">#REF!</definedName>
    <definedName name="Year_Food" localSheetId="4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5" l="1"/>
  <c r="G58" i="8"/>
  <c r="F56" i="5" s="1"/>
  <c r="G56" i="5" s="1"/>
  <c r="G55" i="8"/>
  <c r="G45" i="8"/>
  <c r="G35" i="8"/>
  <c r="F33" i="5" s="1"/>
  <c r="G33" i="5" s="1"/>
  <c r="G26" i="8"/>
  <c r="G25" i="8"/>
  <c r="F23" i="5" s="1"/>
  <c r="G5" i="8"/>
  <c r="G27" i="8" l="1"/>
  <c r="F24" i="5"/>
  <c r="G24" i="5" s="1"/>
  <c r="G46" i="8"/>
  <c r="F43" i="5"/>
  <c r="G43" i="5" s="1"/>
  <c r="G56" i="8"/>
  <c r="F54" i="5" s="1"/>
  <c r="G54" i="5" s="1"/>
  <c r="F53" i="5"/>
  <c r="G53" i="5" s="1"/>
  <c r="G6" i="8"/>
  <c r="F3" i="5"/>
  <c r="G3" i="5" s="1"/>
  <c r="G36" i="8"/>
  <c r="G57" i="8"/>
  <c r="F55" i="5" s="1"/>
  <c r="G55" i="5" s="1"/>
  <c r="G59" i="8"/>
  <c r="F57" i="5" s="1"/>
  <c r="G57" i="5" s="1"/>
  <c r="G7" i="8" l="1"/>
  <c r="F4" i="5"/>
  <c r="G4" i="5" s="1"/>
  <c r="G47" i="8"/>
  <c r="F44" i="5"/>
  <c r="G44" i="5" s="1"/>
  <c r="G37" i="8"/>
  <c r="F34" i="5"/>
  <c r="G34" i="5" s="1"/>
  <c r="G28" i="8"/>
  <c r="F25" i="5"/>
  <c r="G25" i="5" s="1"/>
  <c r="G60" i="8"/>
  <c r="F58" i="5" s="1"/>
  <c r="G58" i="5" s="1"/>
  <c r="G61" i="8"/>
  <c r="F59" i="5" s="1"/>
  <c r="G59" i="5" s="1"/>
  <c r="G29" i="8" l="1"/>
  <c r="F26" i="5"/>
  <c r="G26" i="5" s="1"/>
  <c r="G38" i="8"/>
  <c r="F35" i="5"/>
  <c r="G35" i="5" s="1"/>
  <c r="G48" i="8"/>
  <c r="F45" i="5"/>
  <c r="G45" i="5" s="1"/>
  <c r="G8" i="8"/>
  <c r="F5" i="5"/>
  <c r="G5" i="5" s="1"/>
  <c r="G62" i="8"/>
  <c r="F60" i="5" s="1"/>
  <c r="G60" i="5" s="1"/>
  <c r="G9" i="8" l="1"/>
  <c r="F6" i="5"/>
  <c r="G6" i="5" s="1"/>
  <c r="G49" i="8"/>
  <c r="F46" i="5"/>
  <c r="G46" i="5" s="1"/>
  <c r="G39" i="8"/>
  <c r="F36" i="5"/>
  <c r="G36" i="5" s="1"/>
  <c r="G30" i="8"/>
  <c r="F27" i="5"/>
  <c r="G27" i="5" s="1"/>
  <c r="G63" i="8"/>
  <c r="F61" i="5" s="1"/>
  <c r="G61" i="5" s="1"/>
  <c r="G31" i="8" l="1"/>
  <c r="F28" i="5"/>
  <c r="G28" i="5" s="1"/>
  <c r="G50" i="8"/>
  <c r="F47" i="5"/>
  <c r="G47" i="5" s="1"/>
  <c r="G40" i="8"/>
  <c r="F37" i="5"/>
  <c r="G37" i="5" s="1"/>
  <c r="G10" i="8"/>
  <c r="F7" i="5"/>
  <c r="G7" i="5" s="1"/>
  <c r="G64" i="8"/>
  <c r="I28" i="7"/>
  <c r="D5" i="7" s="1"/>
  <c r="C23" i="5" s="1"/>
  <c r="J23" i="5" s="1"/>
  <c r="M21" i="7"/>
  <c r="M22" i="7"/>
  <c r="M23" i="7"/>
  <c r="M20" i="7"/>
  <c r="L15" i="7"/>
  <c r="M15" i="7" s="1"/>
  <c r="L6" i="7"/>
  <c r="M6" i="7" s="1"/>
  <c r="L7" i="7"/>
  <c r="M7" i="7" s="1"/>
  <c r="L9" i="7"/>
  <c r="M9" i="7" s="1"/>
  <c r="L10" i="7"/>
  <c r="M10" i="7" s="1"/>
  <c r="L5" i="7"/>
  <c r="M5" i="7" s="1"/>
  <c r="K8" i="7"/>
  <c r="J8" i="7"/>
  <c r="G41" i="8" l="1"/>
  <c r="F38" i="5"/>
  <c r="G38" i="5" s="1"/>
  <c r="G51" i="8"/>
  <c r="F48" i="5"/>
  <c r="G48" i="5" s="1"/>
  <c r="G11" i="8"/>
  <c r="F8" i="5"/>
  <c r="G8" i="5" s="1"/>
  <c r="L8" i="7"/>
  <c r="M8" i="7" s="1"/>
  <c r="G65" i="8"/>
  <c r="F63" i="5" s="1"/>
  <c r="G63" i="5" s="1"/>
  <c r="F62" i="5"/>
  <c r="G62" i="5" s="1"/>
  <c r="G32" i="8"/>
  <c r="F29" i="5"/>
  <c r="G29" i="5" s="1"/>
  <c r="J28" i="7"/>
  <c r="D6" i="7" s="1"/>
  <c r="C53" i="5" s="1"/>
  <c r="J53" i="5" s="1"/>
  <c r="J24" i="5" s="1"/>
  <c r="J25" i="5" l="1"/>
  <c r="G52" i="8"/>
  <c r="F49" i="5"/>
  <c r="G49" i="5" s="1"/>
  <c r="G33" i="8"/>
  <c r="F30" i="5"/>
  <c r="G30" i="5" s="1"/>
  <c r="G42" i="8"/>
  <c r="F39" i="5"/>
  <c r="G39" i="5" s="1"/>
  <c r="G12" i="8"/>
  <c r="F9" i="5"/>
  <c r="G9" i="5" s="1"/>
  <c r="G34" i="8" l="1"/>
  <c r="F32" i="5" s="1"/>
  <c r="G32" i="5" s="1"/>
  <c r="F31" i="5"/>
  <c r="G31" i="5" s="1"/>
  <c r="G53" i="8"/>
  <c r="F50" i="5"/>
  <c r="G50" i="5" s="1"/>
  <c r="G13" i="8"/>
  <c r="F10" i="5"/>
  <c r="G10" i="5" s="1"/>
  <c r="J26" i="5"/>
  <c r="G43" i="8"/>
  <c r="F40" i="5"/>
  <c r="G40" i="5" s="1"/>
  <c r="J27" i="5" l="1"/>
  <c r="G14" i="8"/>
  <c r="F11" i="5"/>
  <c r="G11" i="5" s="1"/>
  <c r="G54" i="8"/>
  <c r="F52" i="5" s="1"/>
  <c r="G52" i="5" s="1"/>
  <c r="F51" i="5"/>
  <c r="G51" i="5" s="1"/>
  <c r="G44" i="8"/>
  <c r="F42" i="5" s="1"/>
  <c r="G42" i="5" s="1"/>
  <c r="F41" i="5"/>
  <c r="G41" i="5" s="1"/>
  <c r="G15" i="8" l="1"/>
  <c r="F12" i="5"/>
  <c r="G12" i="5" s="1"/>
  <c r="J28" i="5"/>
  <c r="J29" i="5" l="1"/>
  <c r="G16" i="8"/>
  <c r="F13" i="5"/>
  <c r="G13" i="5" s="1"/>
  <c r="G17" i="8" l="1"/>
  <c r="F14" i="5"/>
  <c r="G14" i="5" s="1"/>
  <c r="J30" i="5"/>
  <c r="G18" i="8" l="1"/>
  <c r="F15" i="5"/>
  <c r="G15" i="5" s="1"/>
  <c r="J31" i="5"/>
  <c r="J32" i="5" l="1"/>
  <c r="G19" i="8"/>
  <c r="F16" i="5"/>
  <c r="G16" i="5" s="1"/>
  <c r="G20" i="8" l="1"/>
  <c r="F17" i="5"/>
  <c r="G17" i="5" s="1"/>
  <c r="J33" i="5"/>
  <c r="J34" i="5" l="1"/>
  <c r="G21" i="8"/>
  <c r="F18" i="5"/>
  <c r="G18" i="5" s="1"/>
  <c r="G22" i="8" l="1"/>
  <c r="F19" i="5"/>
  <c r="G19" i="5" s="1"/>
  <c r="J35" i="5"/>
  <c r="J36" i="5" l="1"/>
  <c r="G23" i="8"/>
  <c r="F20" i="5"/>
  <c r="G20" i="5" s="1"/>
  <c r="G24" i="8" l="1"/>
  <c r="F22" i="5" s="1"/>
  <c r="G22" i="5" s="1"/>
  <c r="F21" i="5"/>
  <c r="G21" i="5" s="1"/>
  <c r="J37" i="5"/>
  <c r="J38" i="5" l="1"/>
  <c r="J39" i="5" l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4" i="5" l="1"/>
  <c r="J55" i="5" s="1"/>
  <c r="J56" i="5" s="1"/>
  <c r="J57" i="5" s="1"/>
  <c r="J58" i="5" s="1"/>
  <c r="J59" i="5" s="1"/>
  <c r="J60" i="5" s="1"/>
  <c r="J61" i="5" s="1"/>
  <c r="J62" i="5" s="1"/>
  <c r="J63" i="5" s="1"/>
  <c r="J22" i="5"/>
  <c r="J21" i="5" s="1"/>
  <c r="J20" i="5" s="1"/>
  <c r="J19" i="5" s="1"/>
  <c r="J18" i="5" s="1"/>
  <c r="J17" i="5" s="1"/>
  <c r="J16" i="5" s="1"/>
  <c r="J15" i="5" s="1"/>
  <c r="J14" i="5" s="1"/>
  <c r="J13" i="5" s="1"/>
  <c r="J12" i="5" s="1"/>
  <c r="J11" i="5" s="1"/>
  <c r="J10" i="5" s="1"/>
  <c r="J9" i="5" s="1"/>
  <c r="J8" i="5" s="1"/>
  <c r="J7" i="5" s="1"/>
  <c r="J6" i="5" s="1"/>
  <c r="J5" i="5" s="1"/>
  <c r="J4" i="5" s="1"/>
  <c r="J3" i="5" s="1"/>
  <c r="H2" i="2" s="1" a="1"/>
  <c r="H2" i="2" l="1"/>
  <c r="L2" i="2"/>
  <c r="W2" i="2"/>
  <c r="AJ2" i="2"/>
  <c r="AC2" i="2"/>
  <c r="AA2" i="2"/>
  <c r="AH2" i="2"/>
  <c r="AW2" i="2"/>
  <c r="AN2" i="2"/>
  <c r="AD2" i="2"/>
  <c r="AU2" i="2"/>
  <c r="V2" i="2"/>
  <c r="AS2" i="2"/>
  <c r="AQ2" i="2"/>
  <c r="AX2" i="2"/>
  <c r="BM2" i="2"/>
  <c r="BD2" i="2"/>
  <c r="BE2" i="2"/>
  <c r="I2" i="2"/>
  <c r="BJ2" i="2"/>
  <c r="BC2" i="2"/>
  <c r="U2" i="2"/>
  <c r="S2" i="2"/>
  <c r="Z2" i="2"/>
  <c r="AO2" i="2"/>
  <c r="AF2" i="2"/>
  <c r="AB2" i="2"/>
  <c r="AT2" i="2"/>
  <c r="O2" i="2"/>
  <c r="BO2" i="2"/>
  <c r="BH2" i="2"/>
  <c r="J2" i="2"/>
  <c r="Y2" i="2"/>
  <c r="P2" i="2"/>
  <c r="BK2" i="2"/>
  <c r="BA2" i="2"/>
  <c r="AY2" i="2"/>
  <c r="BF2" i="2"/>
  <c r="AR2" i="2"/>
  <c r="BL2" i="2"/>
  <c r="T2" i="2"/>
  <c r="BB2" i="2"/>
  <c r="AM2" i="2"/>
  <c r="M2" i="2"/>
  <c r="K2" i="2"/>
  <c r="R2" i="2"/>
  <c r="AG2" i="2"/>
  <c r="X2" i="2"/>
  <c r="AE2" i="2"/>
  <c r="N2" i="2"/>
  <c r="AK2" i="2"/>
  <c r="AI2" i="2"/>
  <c r="AP2" i="2"/>
  <c r="AV2" i="2"/>
  <c r="AZ2" i="2"/>
  <c r="AL2" i="2"/>
  <c r="BI2" i="2"/>
  <c r="BG2" i="2"/>
  <c r="BN2" i="2"/>
  <c r="BP2" i="2"/>
  <c r="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Assuming no change in: Leakage, Electric losses, Air Drag, and Hysteresis losses</t>
        </r>
      </text>
    </comment>
  </commentList>
</comments>
</file>

<file path=xl/sharedStrings.xml><?xml version="1.0" encoding="utf-8"?>
<sst xmlns="http://schemas.openxmlformats.org/spreadsheetml/2006/main" count="363" uniqueCount="74">
  <si>
    <t>Country</t>
  </si>
  <si>
    <t>Machine</t>
  </si>
  <si>
    <t>Eu.product</t>
  </si>
  <si>
    <t>Quantity</t>
  </si>
  <si>
    <t>Energy.type</t>
  </si>
  <si>
    <t>Last.stage</t>
  </si>
  <si>
    <t>Method</t>
  </si>
  <si>
    <t>Year</t>
  </si>
  <si>
    <t>Efficiency [-]</t>
  </si>
  <si>
    <t>Source/Method</t>
  </si>
  <si>
    <t>Holmberg et al (2013) - Global energy consumption due to friction in paper machines</t>
  </si>
  <si>
    <t>https://doi.org/10.1016/j.triboint.2013.02.003</t>
  </si>
  <si>
    <t>@article{holmberg2013global,</t>
  </si>
  <si>
    <t xml:space="preserve">  title={Global energy consumption due to friction in paper machines},</t>
  </si>
  <si>
    <t xml:space="preserve">  author={Holmberg, Kenneth and Siilasto, Roope and Laitinen, Tarja and Andersson, Peter and J{\"a}sberg, Ari},</t>
  </si>
  <si>
    <t xml:space="preserve">  journal={Tribology International},</t>
  </si>
  <si>
    <t xml:space="preserve">  volume={62},</t>
  </si>
  <si>
    <t xml:space="preserve">  pages={58--77},</t>
  </si>
  <si>
    <t xml:space="preserve">  year={2013},</t>
  </si>
  <si>
    <t xml:space="preserve">  publisher={Elsevier}</t>
  </si>
  <si>
    <t>}</t>
  </si>
  <si>
    <t xml:space="preserve">  doi={10.1016/j.triboint.2013.02.003}</t>
  </si>
  <si>
    <t>Efficiency</t>
  </si>
  <si>
    <t>WLD</t>
  </si>
  <si>
    <t>Paper machines</t>
  </si>
  <si>
    <t>Item</t>
  </si>
  <si>
    <t>Friction losses</t>
  </si>
  <si>
    <t>Source</t>
  </si>
  <si>
    <t>Roll bearing</t>
  </si>
  <si>
    <t>1980 [-]</t>
  </si>
  <si>
    <t>1980 [coeff]</t>
  </si>
  <si>
    <t>2010 [-]</t>
  </si>
  <si>
    <t>2010 [coeff]</t>
  </si>
  <si>
    <t>HD Bearing</t>
  </si>
  <si>
    <t>Gears</t>
  </si>
  <si>
    <t>Seals</t>
  </si>
  <si>
    <t>Doctor blade</t>
  </si>
  <si>
    <t>Fabrics sliding</t>
  </si>
  <si>
    <t>Ratio [coeff]</t>
  </si>
  <si>
    <t>Viscous losses</t>
  </si>
  <si>
    <t>Total losses</t>
  </si>
  <si>
    <t>Other losses</t>
  </si>
  <si>
    <t>N/A</t>
  </si>
  <si>
    <t>Leakage</t>
  </si>
  <si>
    <t>Electric losses</t>
  </si>
  <si>
    <t>Air drag</t>
  </si>
  <si>
    <t>Hysteresis losses</t>
  </si>
  <si>
    <t>Electric motors</t>
  </si>
  <si>
    <t>UNEP (2017) - Energy-Efficient Electric Motors and Motor Systems</t>
  </si>
  <si>
    <t>https://united4efficiency.org/wp-content/uploads/2017/09/U4E-MotorGuide-201709-Final.pdf</t>
  </si>
  <si>
    <t>Raw Data</t>
  </si>
  <si>
    <t>Eta.fu</t>
  </si>
  <si>
    <t>Electric motor (45KW)</t>
  </si>
  <si>
    <t>UNEP (2017)</t>
  </si>
  <si>
    <t>Interpolated</t>
  </si>
  <si>
    <t>Extrapolated</t>
  </si>
  <si>
    <t>Indexed Efficiency [1980i]</t>
  </si>
  <si>
    <t>Holmberg et al (2013)</t>
  </si>
  <si>
    <t>Paper machines incl. Electric motor efficiency improvements</t>
  </si>
  <si>
    <t>Product of Holmberg et al (2013) and Indexed UNEP (2017)</t>
  </si>
  <si>
    <t>Linear interpolation</t>
  </si>
  <si>
    <t>Linear extrapolation</t>
  </si>
  <si>
    <t>E</t>
  </si>
  <si>
    <t>Final</t>
  </si>
  <si>
    <t>PCM</t>
  </si>
  <si>
    <t>eta.fu</t>
  </si>
  <si>
    <t>WRLD</t>
  </si>
  <si>
    <t>MacW</t>
  </si>
  <si>
    <t>@misc{u4e2017,</t>
  </si>
  <si>
    <t xml:space="preserve">  title={Accelerating the Global Adoption of Energy-efficient Electric Motors and Motor Systems},</t>
  </si>
  <si>
    <t xml:space="preserve">  author={United for Efficiency (U4E)},</t>
  </si>
  <si>
    <t xml:space="preserve">  year={2017},</t>
  </si>
  <si>
    <t xml:space="preserve">  publisher={United Nations Environment Programme},</t>
  </si>
  <si>
    <t xml:space="preserve">  url={https://wedocs.unep.org/20.500.11822/21724}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</si>
</sst>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7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2" applyAlignment="1">
      <alignment horizontal="center"/>
    </xf>
    <xf numFmtId="0" fontId="4" fillId="2" borderId="0" xfId="2" applyFont="1" applyFill="1" applyAlignment="1">
      <alignment horizontal="left"/>
    </xf>
    <xf numFmtId="0" fontId="3" fillId="2" borderId="0" xfId="2" applyFill="1" applyAlignment="1">
      <alignment horizontal="center"/>
    </xf>
    <xf numFmtId="0" fontId="4" fillId="3" borderId="0" xfId="2" applyFont="1" applyFill="1" applyAlignment="1">
      <alignment horizontal="left"/>
    </xf>
    <xf numFmtId="0" fontId="3" fillId="3" borderId="0" xfId="2" applyFill="1" applyAlignment="1">
      <alignment horizontal="center"/>
    </xf>
    <xf numFmtId="0" fontId="4" fillId="4" borderId="0" xfId="2" applyFont="1" applyFill="1" applyAlignment="1">
      <alignment horizontal="left"/>
    </xf>
    <xf numFmtId="0" fontId="3" fillId="4" borderId="0" xfId="2" applyFill="1" applyAlignment="1">
      <alignment horizontal="center"/>
    </xf>
    <xf numFmtId="0" fontId="4" fillId="0" borderId="1" xfId="2" applyFont="1" applyBorder="1" applyAlignment="1">
      <alignment horizontal="center"/>
    </xf>
    <xf numFmtId="10" fontId="3" fillId="0" borderId="0" xfId="2" applyNumberFormat="1" applyAlignment="1">
      <alignment horizontal="center"/>
    </xf>
    <xf numFmtId="10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0" fontId="0" fillId="5" borderId="0" xfId="0" applyFill="1"/>
    <xf numFmtId="0" fontId="7" fillId="0" borderId="0" xfId="3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4"/>
    <xf numFmtId="0" fontId="11" fillId="0" borderId="0" xfId="5"/>
    <xf numFmtId="0" fontId="8" fillId="6" borderId="0" xfId="4" applyFont="1" applyFill="1" applyAlignment="1">
      <alignment horizontal="left"/>
    </xf>
    <xf numFmtId="0" fontId="8" fillId="0" borderId="0" xfId="4" applyFont="1" applyAlignment="1">
      <alignment horizontal="center"/>
    </xf>
    <xf numFmtId="0" fontId="6" fillId="0" borderId="0" xfId="4" applyAlignment="1">
      <alignment horizontal="center"/>
    </xf>
    <xf numFmtId="0" fontId="12" fillId="0" borderId="0" xfId="4" applyFont="1" applyAlignment="1">
      <alignment horizontal="center"/>
    </xf>
    <xf numFmtId="164" fontId="12" fillId="0" borderId="0" xfId="4" applyNumberFormat="1" applyFont="1" applyAlignment="1">
      <alignment horizontal="center"/>
    </xf>
    <xf numFmtId="2" fontId="3" fillId="0" borderId="0" xfId="2" applyNumberFormat="1" applyFont="1" applyAlignment="1">
      <alignment horizontal="center"/>
    </xf>
    <xf numFmtId="0" fontId="13" fillId="5" borderId="0" xfId="0" applyFont="1" applyFill="1"/>
  </cellXfs>
  <cellStyles count="6">
    <cellStyle name="Hyperlink" xfId="3" builtinId="8"/>
    <cellStyle name="Hyperlink 2" xfId="5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  <cellStyle name="Normal 2 2 3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583407</xdr:colOff>
      <xdr:row>0</xdr:row>
      <xdr:rowOff>154782</xdr:rowOff>
    </xdr:from>
    <xdr:to>
      <xdr:col>20</xdr:col>
      <xdr:colOff>163826</xdr:colOff>
      <xdr:row>20</xdr:row>
      <xdr:rowOff>154306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8720" y="154782"/>
          <a:ext cx="3830950" cy="38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214312</xdr:colOff>
      <xdr:row>0</xdr:row>
      <xdr:rowOff>154781</xdr:rowOff>
    </xdr:from>
    <xdr:to>
      <xdr:col>28</xdr:col>
      <xdr:colOff>385133</xdr:colOff>
      <xdr:row>17</xdr:row>
      <xdr:rowOff>68662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49250" y="154781"/>
          <a:ext cx="5028571" cy="3152381"/>
        </a:xfrm>
        <a:prstGeom prst="rect">
          <a:avLst/>
        </a:prstGeom>
      </xdr:spPr>
    </xdr:pic>
    <xdr:clientData/>
  </xdr:twoCellAnchor>
  <xdr:twoCellAnchor editAs="oneCell">
    <xdr:from>
      <xdr:col>28</xdr:col>
      <xdr:colOff>547686</xdr:colOff>
      <xdr:row>0</xdr:row>
      <xdr:rowOff>142875</xdr:rowOff>
    </xdr:from>
    <xdr:to>
      <xdr:col>35</xdr:col>
      <xdr:colOff>59060</xdr:colOff>
      <xdr:row>26</xdr:row>
      <xdr:rowOff>189875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40374" y="142875"/>
          <a:ext cx="3761905" cy="50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297655</xdr:colOff>
      <xdr:row>25</xdr:row>
      <xdr:rowOff>47627</xdr:rowOff>
    </xdr:from>
    <xdr:to>
      <xdr:col>27</xdr:col>
      <xdr:colOff>241907</xdr:colOff>
      <xdr:row>41</xdr:row>
      <xdr:rowOff>9151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30186" y="4810127"/>
          <a:ext cx="7838095" cy="3009524"/>
        </a:xfrm>
        <a:prstGeom prst="rect">
          <a:avLst/>
        </a:prstGeom>
      </xdr:spPr>
    </xdr:pic>
    <xdr:clientData/>
  </xdr:twoCellAnchor>
  <xdr:twoCellAnchor editAs="oneCell">
    <xdr:from>
      <xdr:col>29</xdr:col>
      <xdr:colOff>11904</xdr:colOff>
      <xdr:row>27</xdr:row>
      <xdr:rowOff>178594</xdr:rowOff>
    </xdr:from>
    <xdr:to>
      <xdr:col>35</xdr:col>
      <xdr:colOff>63830</xdr:colOff>
      <xdr:row>49</xdr:row>
      <xdr:rowOff>120927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55123" y="5322094"/>
          <a:ext cx="3695238" cy="4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23</xdr:col>
      <xdr:colOff>189705</xdr:colOff>
      <xdr:row>19</xdr:row>
      <xdr:rowOff>28119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0"/>
          <a:ext cx="6361905" cy="3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19</xdr:row>
      <xdr:rowOff>25833</xdr:rowOff>
    </xdr:from>
    <xdr:to>
      <xdr:col>23</xdr:col>
      <xdr:colOff>180974</xdr:colOff>
      <xdr:row>41</xdr:row>
      <xdr:rowOff>85169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7900" y="3645333"/>
          <a:ext cx="6343649" cy="42503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doi.org/10.1016/j.triboint.2013.02.003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4efficiency.org/wp-content/uploads/2017/09/U4E-MotorGuide-201709-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sqref="A1:A10"/>
    </sheetView>
  </sheetViews>
  <sheetFormatPr defaultColWidth="9.140625" defaultRowHeight="15" x14ac:dyDescent="0.25"/>
  <cols>
    <col min="1" max="16384" width="9.140625" style="15"/>
  </cols>
  <sheetData>
    <row r="1" spans="1:1" x14ac:dyDescent="0.25">
      <c r="A1" s="28" t="s">
        <v>12</v>
      </c>
    </row>
    <row r="2" spans="1:1" x14ac:dyDescent="0.25">
      <c r="A2" s="28" t="s">
        <v>13</v>
      </c>
    </row>
    <row r="3" spans="1:1" x14ac:dyDescent="0.25">
      <c r="A3" s="28" t="s">
        <v>14</v>
      </c>
    </row>
    <row r="4" spans="1:1" x14ac:dyDescent="0.25">
      <c r="A4" s="28" t="s">
        <v>15</v>
      </c>
    </row>
    <row r="5" spans="1:1" x14ac:dyDescent="0.25">
      <c r="A5" s="28" t="s">
        <v>16</v>
      </c>
    </row>
    <row r="6" spans="1:1" x14ac:dyDescent="0.25">
      <c r="A6" s="28" t="s">
        <v>17</v>
      </c>
    </row>
    <row r="7" spans="1:1" x14ac:dyDescent="0.25">
      <c r="A7" s="28" t="s">
        <v>18</v>
      </c>
    </row>
    <row r="8" spans="1:1" x14ac:dyDescent="0.25">
      <c r="A8" s="28" t="s">
        <v>19</v>
      </c>
    </row>
    <row r="9" spans="1:1" x14ac:dyDescent="0.25">
      <c r="A9" s="28" t="s">
        <v>21</v>
      </c>
    </row>
    <row r="10" spans="1:1" x14ac:dyDescent="0.25">
      <c r="A10" s="28" t="s">
        <v>20</v>
      </c>
    </row>
    <row r="11" spans="1:1" x14ac:dyDescent="0.25">
      <c r="A11" s="28"/>
    </row>
    <row r="12" spans="1:1" x14ac:dyDescent="0.25">
      <c r="A12" s="28" t="s">
        <v>68</v>
      </c>
    </row>
    <row r="13" spans="1:1" x14ac:dyDescent="0.25">
      <c r="A13" s="28" t="s">
        <v>69</v>
      </c>
    </row>
    <row r="14" spans="1:1" x14ac:dyDescent="0.25">
      <c r="A14" s="28" t="s">
        <v>70</v>
      </c>
    </row>
    <row r="15" spans="1:1" x14ac:dyDescent="0.25">
      <c r="A15" s="28" t="s">
        <v>71</v>
      </c>
    </row>
    <row r="16" spans="1:1" x14ac:dyDescent="0.25">
      <c r="A16" s="28" t="s">
        <v>72</v>
      </c>
    </row>
    <row r="17" spans="1:1" x14ac:dyDescent="0.25">
      <c r="A17" s="28" t="s">
        <v>73</v>
      </c>
    </row>
    <row r="18" spans="1:1" x14ac:dyDescent="0.25">
      <c r="A18" s="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1"/>
  <sheetViews>
    <sheetView zoomScale="80" zoomScaleNormal="80" workbookViewId="0">
      <selection activeCell="E11" sqref="E1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66</v>
      </c>
      <c r="B2" s="2" t="s">
        <v>62</v>
      </c>
      <c r="C2" s="2" t="s">
        <v>63</v>
      </c>
      <c r="D2" s="2" t="s">
        <v>64</v>
      </c>
      <c r="E2" s="2" t="s">
        <v>24</v>
      </c>
      <c r="F2" s="2" t="s">
        <v>67</v>
      </c>
      <c r="G2" s="2" t="s">
        <v>65</v>
      </c>
      <c r="H2" s="3">
        <f t="array" ref="H2:BP2">TRANSPOSE(Calcs!J3:J63)</f>
        <v>0.23921290740740631</v>
      </c>
      <c r="I2" s="3">
        <v>0.24525226203703632</v>
      </c>
      <c r="J2" s="3">
        <v>0.25129161666666633</v>
      </c>
      <c r="K2" s="3">
        <v>0.25733097129629456</v>
      </c>
      <c r="L2" s="3">
        <v>0.26337032592592458</v>
      </c>
      <c r="M2" s="3">
        <v>0.26940968055555636</v>
      </c>
      <c r="N2" s="3">
        <v>0.2754490351851846</v>
      </c>
      <c r="O2" s="3">
        <v>0.28148838981481461</v>
      </c>
      <c r="P2" s="3">
        <v>0.28752774444444285</v>
      </c>
      <c r="Q2" s="3">
        <v>0.29356709907407286</v>
      </c>
      <c r="R2" s="3">
        <v>0.29960645370370287</v>
      </c>
      <c r="S2" s="3">
        <v>0.30564580833333288</v>
      </c>
      <c r="T2" s="3">
        <v>0.31168516296296289</v>
      </c>
      <c r="U2" s="3">
        <v>0.31772451759259113</v>
      </c>
      <c r="V2" s="3">
        <v>0.32376387222222114</v>
      </c>
      <c r="W2" s="3">
        <v>0.32980322685185115</v>
      </c>
      <c r="X2" s="3">
        <v>0.33584258148148294</v>
      </c>
      <c r="Y2" s="3">
        <v>0.34188193611111117</v>
      </c>
      <c r="Z2" s="3">
        <v>0.34792129074073941</v>
      </c>
      <c r="AA2" s="3">
        <v>0.3539606453703712</v>
      </c>
      <c r="AB2" s="3">
        <v>0.36</v>
      </c>
      <c r="AC2" s="3">
        <v>0.36603935462962961</v>
      </c>
      <c r="AD2" s="3">
        <v>0.37207870925925923</v>
      </c>
      <c r="AE2" s="3">
        <v>0.37811806388888886</v>
      </c>
      <c r="AF2" s="3">
        <v>0.38415741851851848</v>
      </c>
      <c r="AG2" s="3">
        <v>0.3901967731481481</v>
      </c>
      <c r="AH2" s="3">
        <v>0.39623612777777772</v>
      </c>
      <c r="AI2" s="3">
        <v>0.40227548240740735</v>
      </c>
      <c r="AJ2" s="3">
        <v>0.40831483703703697</v>
      </c>
      <c r="AK2" s="3">
        <v>0.41435419166666659</v>
      </c>
      <c r="AL2" s="3">
        <v>0.42039354629629622</v>
      </c>
      <c r="AM2" s="3">
        <v>0.42643290092592584</v>
      </c>
      <c r="AN2" s="3">
        <v>0.43247225555555546</v>
      </c>
      <c r="AO2" s="3">
        <v>0.43851161018518509</v>
      </c>
      <c r="AP2" s="3">
        <v>0.44455096481481471</v>
      </c>
      <c r="AQ2" s="3">
        <v>0.45059031944444433</v>
      </c>
      <c r="AR2" s="3">
        <v>0.45662967407407395</v>
      </c>
      <c r="AS2" s="3">
        <v>0.46266902870370358</v>
      </c>
      <c r="AT2" s="3">
        <v>0.4687083833333332</v>
      </c>
      <c r="AU2" s="3">
        <v>0.47474773796296282</v>
      </c>
      <c r="AV2" s="3">
        <v>0.48078709259259245</v>
      </c>
      <c r="AW2" s="3">
        <v>0.48682644722222207</v>
      </c>
      <c r="AX2" s="3">
        <v>0.49286580185185169</v>
      </c>
      <c r="AY2" s="3">
        <v>0.49890515648148132</v>
      </c>
      <c r="AZ2" s="3">
        <v>0.50494451111111094</v>
      </c>
      <c r="BA2" s="3">
        <v>0.51098386574074062</v>
      </c>
      <c r="BB2" s="3">
        <v>0.5170232203703703</v>
      </c>
      <c r="BC2" s="3">
        <v>0.52306257499999997</v>
      </c>
      <c r="BD2" s="3">
        <v>0.52910192962962965</v>
      </c>
      <c r="BE2" s="3">
        <v>0.53514128425925933</v>
      </c>
      <c r="BF2" s="3">
        <v>0.54118063888888879</v>
      </c>
      <c r="BG2" s="3">
        <v>0.54721999351851913</v>
      </c>
      <c r="BH2" s="3">
        <v>0.55325934814814914</v>
      </c>
      <c r="BI2" s="3">
        <v>0.55929870277777738</v>
      </c>
      <c r="BJ2" s="3">
        <v>0.56533805740740561</v>
      </c>
      <c r="BK2" s="3">
        <v>0.57137741203703563</v>
      </c>
      <c r="BL2" s="3">
        <v>0.57741676666666564</v>
      </c>
      <c r="BM2" s="3">
        <v>0.58345612129629565</v>
      </c>
      <c r="BN2" s="3">
        <v>0.58949547592592566</v>
      </c>
      <c r="BO2" s="3">
        <v>0.5955348305555539</v>
      </c>
      <c r="BP2" s="3">
        <v>0.60157418518518391</v>
      </c>
    </row>
    <row r="3" spans="1:68" s="2" customFormat="1" x14ac:dyDescent="0.25"/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zoomScale="70" zoomScaleNormal="70" workbookViewId="0">
      <selection activeCell="P49" sqref="P49"/>
    </sheetView>
  </sheetViews>
  <sheetFormatPr defaultColWidth="9.140625" defaultRowHeight="15.75" x14ac:dyDescent="0.25"/>
  <cols>
    <col min="1" max="2" width="9.140625" style="4"/>
    <col min="3" max="3" width="13" style="4" bestFit="1" customWidth="1"/>
    <col min="4" max="4" width="22.42578125" style="4" bestFit="1" customWidth="1"/>
    <col min="5" max="5" width="9.140625" style="4"/>
    <col min="6" max="6" width="13" style="4" bestFit="1" customWidth="1"/>
    <col min="7" max="7" width="26.7109375" style="4" bestFit="1" customWidth="1"/>
    <col min="8" max="8" width="22.140625" style="4" bestFit="1" customWidth="1"/>
    <col min="9" max="9" width="9.140625" style="4"/>
    <col min="10" max="10" width="13" style="4" bestFit="1" customWidth="1"/>
    <col min="11" max="11" width="58.28515625" style="4" bestFit="1" customWidth="1"/>
    <col min="12" max="16384" width="9.140625" style="4"/>
  </cols>
  <sheetData>
    <row r="1" spans="1:11" x14ac:dyDescent="0.25">
      <c r="C1" s="5" t="s">
        <v>24</v>
      </c>
      <c r="D1" s="6"/>
      <c r="F1" s="7" t="s">
        <v>47</v>
      </c>
      <c r="G1" s="7"/>
      <c r="H1" s="8"/>
      <c r="J1" s="9" t="s">
        <v>58</v>
      </c>
      <c r="K1" s="10"/>
    </row>
    <row r="2" spans="1:11" s="11" customFormat="1" x14ac:dyDescent="0.25">
      <c r="A2" s="11" t="s">
        <v>7</v>
      </c>
      <c r="C2" s="11" t="s">
        <v>8</v>
      </c>
      <c r="D2" s="11" t="s">
        <v>9</v>
      </c>
      <c r="F2" s="11" t="s">
        <v>8</v>
      </c>
      <c r="G2" s="11" t="s">
        <v>56</v>
      </c>
      <c r="H2" s="11" t="s">
        <v>9</v>
      </c>
      <c r="J2" s="11" t="s">
        <v>8</v>
      </c>
      <c r="K2" s="11" t="s">
        <v>9</v>
      </c>
    </row>
    <row r="3" spans="1:11" x14ac:dyDescent="0.25">
      <c r="A3" s="4">
        <v>1960</v>
      </c>
      <c r="F3" s="12">
        <f>UNEP_2017!G5</f>
        <v>0.88</v>
      </c>
      <c r="G3" s="27">
        <f t="shared" ref="G3:G19" si="0">F3/F$23</f>
        <v>0.97777777777777775</v>
      </c>
      <c r="H3" s="4" t="s">
        <v>53</v>
      </c>
      <c r="J3" s="13">
        <f t="shared" ref="J3:J21" si="1">_xlfn.FORECAST.LINEAR(A3,J4:J34,A4:A34)</f>
        <v>0.23921290740740631</v>
      </c>
      <c r="K3" s="14" t="s">
        <v>61</v>
      </c>
    </row>
    <row r="4" spans="1:11" x14ac:dyDescent="0.25">
      <c r="A4" s="4">
        <v>1961</v>
      </c>
      <c r="F4" s="12">
        <f>UNEP_2017!G6</f>
        <v>0.88100000000000001</v>
      </c>
      <c r="G4" s="27">
        <f t="shared" si="0"/>
        <v>0.97888888888888892</v>
      </c>
      <c r="H4" s="4" t="s">
        <v>53</v>
      </c>
      <c r="J4" s="13">
        <f t="shared" si="1"/>
        <v>0.24525226203703632</v>
      </c>
      <c r="K4" s="14" t="s">
        <v>61</v>
      </c>
    </row>
    <row r="5" spans="1:11" x14ac:dyDescent="0.25">
      <c r="A5" s="4">
        <v>1962</v>
      </c>
      <c r="F5" s="12">
        <f>UNEP_2017!G7</f>
        <v>0.88200000000000001</v>
      </c>
      <c r="G5" s="27">
        <f t="shared" si="0"/>
        <v>0.98</v>
      </c>
      <c r="H5" s="4" t="s">
        <v>53</v>
      </c>
      <c r="J5" s="13">
        <f t="shared" si="1"/>
        <v>0.25129161666666633</v>
      </c>
      <c r="K5" s="14" t="s">
        <v>61</v>
      </c>
    </row>
    <row r="6" spans="1:11" x14ac:dyDescent="0.25">
      <c r="A6" s="4">
        <v>1963</v>
      </c>
      <c r="F6" s="12">
        <f>UNEP_2017!G8</f>
        <v>0.88300000000000001</v>
      </c>
      <c r="G6" s="27">
        <f t="shared" si="0"/>
        <v>0.98111111111111104</v>
      </c>
      <c r="H6" s="4" t="s">
        <v>53</v>
      </c>
      <c r="J6" s="13">
        <f t="shared" si="1"/>
        <v>0.25733097129629456</v>
      </c>
      <c r="K6" s="14" t="s">
        <v>61</v>
      </c>
    </row>
    <row r="7" spans="1:11" x14ac:dyDescent="0.25">
      <c r="A7" s="4">
        <v>1964</v>
      </c>
      <c r="F7" s="12">
        <f>UNEP_2017!G9</f>
        <v>0.88400000000000001</v>
      </c>
      <c r="G7" s="27">
        <f t="shared" si="0"/>
        <v>0.98222222222222222</v>
      </c>
      <c r="H7" s="4" t="s">
        <v>53</v>
      </c>
      <c r="J7" s="13">
        <f t="shared" si="1"/>
        <v>0.26337032592592458</v>
      </c>
      <c r="K7" s="14" t="s">
        <v>61</v>
      </c>
    </row>
    <row r="8" spans="1:11" x14ac:dyDescent="0.25">
      <c r="A8" s="4">
        <v>1965</v>
      </c>
      <c r="F8" s="12">
        <f>UNEP_2017!G10</f>
        <v>0.88500000000000001</v>
      </c>
      <c r="G8" s="27">
        <f t="shared" si="0"/>
        <v>0.98333333333333328</v>
      </c>
      <c r="H8" s="4" t="s">
        <v>53</v>
      </c>
      <c r="J8" s="13">
        <f t="shared" si="1"/>
        <v>0.26940968055555636</v>
      </c>
      <c r="K8" s="14" t="s">
        <v>61</v>
      </c>
    </row>
    <row r="9" spans="1:11" x14ac:dyDescent="0.25">
      <c r="A9" s="4">
        <v>1966</v>
      </c>
      <c r="F9" s="12">
        <f>UNEP_2017!G11</f>
        <v>0.88600000000000001</v>
      </c>
      <c r="G9" s="27">
        <f t="shared" si="0"/>
        <v>0.98444444444444446</v>
      </c>
      <c r="H9" s="4" t="s">
        <v>53</v>
      </c>
      <c r="J9" s="13">
        <f t="shared" si="1"/>
        <v>0.2754490351851846</v>
      </c>
      <c r="K9" s="14" t="s">
        <v>61</v>
      </c>
    </row>
    <row r="10" spans="1:11" x14ac:dyDescent="0.25">
      <c r="A10" s="4">
        <v>1967</v>
      </c>
      <c r="F10" s="12">
        <f>UNEP_2017!G12</f>
        <v>0.88700000000000001</v>
      </c>
      <c r="G10" s="27">
        <f t="shared" si="0"/>
        <v>0.98555555555555552</v>
      </c>
      <c r="H10" s="4" t="s">
        <v>53</v>
      </c>
      <c r="J10" s="13">
        <f t="shared" si="1"/>
        <v>0.28148838981481461</v>
      </c>
      <c r="K10" s="14" t="s">
        <v>61</v>
      </c>
    </row>
    <row r="11" spans="1:11" x14ac:dyDescent="0.25">
      <c r="A11" s="4">
        <v>1968</v>
      </c>
      <c r="F11" s="12">
        <f>UNEP_2017!G13</f>
        <v>0.88800000000000001</v>
      </c>
      <c r="G11" s="27">
        <f t="shared" si="0"/>
        <v>0.98666666666666669</v>
      </c>
      <c r="H11" s="4" t="s">
        <v>53</v>
      </c>
      <c r="J11" s="13">
        <f t="shared" si="1"/>
        <v>0.28752774444444285</v>
      </c>
      <c r="K11" s="14" t="s">
        <v>61</v>
      </c>
    </row>
    <row r="12" spans="1:11" x14ac:dyDescent="0.25">
      <c r="A12" s="4">
        <v>1969</v>
      </c>
      <c r="F12" s="12">
        <f>UNEP_2017!G14</f>
        <v>0.88900000000000001</v>
      </c>
      <c r="G12" s="27">
        <f t="shared" si="0"/>
        <v>0.98777777777777775</v>
      </c>
      <c r="H12" s="4" t="s">
        <v>53</v>
      </c>
      <c r="J12" s="13">
        <f t="shared" si="1"/>
        <v>0.29356709907407286</v>
      </c>
      <c r="K12" s="14" t="s">
        <v>61</v>
      </c>
    </row>
    <row r="13" spans="1:11" x14ac:dyDescent="0.25">
      <c r="A13" s="4">
        <v>1970</v>
      </c>
      <c r="F13" s="12">
        <f>UNEP_2017!G15</f>
        <v>0.89</v>
      </c>
      <c r="G13" s="27">
        <f t="shared" si="0"/>
        <v>0.98888888888888893</v>
      </c>
      <c r="H13" s="4" t="s">
        <v>53</v>
      </c>
      <c r="J13" s="13">
        <f t="shared" si="1"/>
        <v>0.29960645370370287</v>
      </c>
      <c r="K13" s="14" t="s">
        <v>61</v>
      </c>
    </row>
    <row r="14" spans="1:11" x14ac:dyDescent="0.25">
      <c r="A14" s="4">
        <v>1971</v>
      </c>
      <c r="F14" s="12">
        <f>UNEP_2017!G16</f>
        <v>0.89100000000000001</v>
      </c>
      <c r="G14" s="27">
        <f t="shared" si="0"/>
        <v>0.99</v>
      </c>
      <c r="H14" s="4" t="s">
        <v>53</v>
      </c>
      <c r="J14" s="13">
        <f t="shared" si="1"/>
        <v>0.30564580833333288</v>
      </c>
      <c r="K14" s="14" t="s">
        <v>61</v>
      </c>
    </row>
    <row r="15" spans="1:11" x14ac:dyDescent="0.25">
      <c r="A15" s="4">
        <v>1972</v>
      </c>
      <c r="F15" s="12">
        <f>UNEP_2017!G17</f>
        <v>0.89200000000000002</v>
      </c>
      <c r="G15" s="27">
        <f t="shared" si="0"/>
        <v>0.99111111111111105</v>
      </c>
      <c r="H15" s="4" t="s">
        <v>53</v>
      </c>
      <c r="J15" s="13">
        <f t="shared" si="1"/>
        <v>0.31168516296296289</v>
      </c>
      <c r="K15" s="14" t="s">
        <v>61</v>
      </c>
    </row>
    <row r="16" spans="1:11" x14ac:dyDescent="0.25">
      <c r="A16" s="4">
        <v>1973</v>
      </c>
      <c r="F16" s="12">
        <f>UNEP_2017!G18</f>
        <v>0.89300000000000002</v>
      </c>
      <c r="G16" s="27">
        <f t="shared" si="0"/>
        <v>0.99222222222222223</v>
      </c>
      <c r="H16" s="4" t="s">
        <v>53</v>
      </c>
      <c r="J16" s="13">
        <f t="shared" si="1"/>
        <v>0.31772451759259113</v>
      </c>
      <c r="K16" s="14" t="s">
        <v>61</v>
      </c>
    </row>
    <row r="17" spans="1:11" x14ac:dyDescent="0.25">
      <c r="A17" s="4">
        <v>1974</v>
      </c>
      <c r="F17" s="12">
        <f>UNEP_2017!G19</f>
        <v>0.89400000000000002</v>
      </c>
      <c r="G17" s="27">
        <f t="shared" si="0"/>
        <v>0.99333333333333329</v>
      </c>
      <c r="H17" s="4" t="s">
        <v>53</v>
      </c>
      <c r="J17" s="13">
        <f t="shared" si="1"/>
        <v>0.32376387222222114</v>
      </c>
      <c r="K17" s="14" t="s">
        <v>61</v>
      </c>
    </row>
    <row r="18" spans="1:11" x14ac:dyDescent="0.25">
      <c r="A18" s="4">
        <v>1975</v>
      </c>
      <c r="F18" s="12">
        <f>UNEP_2017!G20</f>
        <v>0.89500000000000002</v>
      </c>
      <c r="G18" s="27">
        <f t="shared" si="0"/>
        <v>0.99444444444444446</v>
      </c>
      <c r="H18" s="4" t="s">
        <v>53</v>
      </c>
      <c r="J18" s="13">
        <f t="shared" si="1"/>
        <v>0.32980322685185115</v>
      </c>
      <c r="K18" s="14" t="s">
        <v>61</v>
      </c>
    </row>
    <row r="19" spans="1:11" x14ac:dyDescent="0.25">
      <c r="A19" s="4">
        <v>1976</v>
      </c>
      <c r="F19" s="12">
        <f>UNEP_2017!G21</f>
        <v>0.89600000000000002</v>
      </c>
      <c r="G19" s="27">
        <f t="shared" si="0"/>
        <v>0.99555555555555553</v>
      </c>
      <c r="H19" s="4" t="s">
        <v>53</v>
      </c>
      <c r="J19" s="13">
        <f t="shared" si="1"/>
        <v>0.33584258148148294</v>
      </c>
      <c r="K19" s="14" t="s">
        <v>61</v>
      </c>
    </row>
    <row r="20" spans="1:11" x14ac:dyDescent="0.25">
      <c r="A20" s="4">
        <v>1977</v>
      </c>
      <c r="F20" s="12">
        <f>UNEP_2017!G22</f>
        <v>0.89700000000000002</v>
      </c>
      <c r="G20" s="27">
        <f t="shared" ref="G20:G22" si="2">F20/F$23</f>
        <v>0.9966666666666667</v>
      </c>
      <c r="H20" s="4" t="s">
        <v>53</v>
      </c>
      <c r="J20" s="13">
        <f t="shared" si="1"/>
        <v>0.34188193611111117</v>
      </c>
      <c r="K20" s="14" t="s">
        <v>61</v>
      </c>
    </row>
    <row r="21" spans="1:11" x14ac:dyDescent="0.25">
      <c r="A21" s="4">
        <v>1978</v>
      </c>
      <c r="F21" s="12">
        <f>UNEP_2017!G23</f>
        <v>0.89800000000000002</v>
      </c>
      <c r="G21" s="27">
        <f t="shared" si="2"/>
        <v>0.99777777777777776</v>
      </c>
      <c r="H21" s="4" t="s">
        <v>53</v>
      </c>
      <c r="J21" s="13">
        <f t="shared" si="1"/>
        <v>0.34792129074073941</v>
      </c>
      <c r="K21" s="14" t="s">
        <v>61</v>
      </c>
    </row>
    <row r="22" spans="1:11" x14ac:dyDescent="0.25">
      <c r="A22" s="4">
        <v>1979</v>
      </c>
      <c r="F22" s="12">
        <f>UNEP_2017!G24</f>
        <v>0.89900000000000002</v>
      </c>
      <c r="G22" s="27">
        <f t="shared" si="2"/>
        <v>0.99888888888888894</v>
      </c>
      <c r="H22" s="4" t="s">
        <v>53</v>
      </c>
      <c r="J22" s="13">
        <f>_xlfn.FORECAST.LINEAR(A22,J23:J53,A23:A53)</f>
        <v>0.3539606453703712</v>
      </c>
      <c r="K22" s="14" t="s">
        <v>61</v>
      </c>
    </row>
    <row r="23" spans="1:11" x14ac:dyDescent="0.25">
      <c r="A23" s="4">
        <v>1980</v>
      </c>
      <c r="C23" s="12">
        <f>Holmberg_2013!D5</f>
        <v>0.36</v>
      </c>
      <c r="D23" s="4" t="s">
        <v>57</v>
      </c>
      <c r="F23" s="12">
        <f>UNEP_2017!G25</f>
        <v>0.9</v>
      </c>
      <c r="G23" s="27">
        <f>F23/F$23</f>
        <v>1</v>
      </c>
      <c r="H23" s="4" t="s">
        <v>53</v>
      </c>
      <c r="J23" s="12">
        <f>C23*G23</f>
        <v>0.36</v>
      </c>
      <c r="K23" s="4" t="s">
        <v>59</v>
      </c>
    </row>
    <row r="24" spans="1:11" x14ac:dyDescent="0.25">
      <c r="A24" s="4">
        <v>1981</v>
      </c>
      <c r="F24" s="12">
        <f>UNEP_2017!G26</f>
        <v>0.9002</v>
      </c>
      <c r="G24" s="27">
        <f t="shared" ref="G24:G63" si="3">F24/F$23</f>
        <v>1.0002222222222221</v>
      </c>
      <c r="H24" s="4" t="s">
        <v>53</v>
      </c>
      <c r="J24" s="13">
        <f>J23+((J$53-J$23)/(A$53-A$23))</f>
        <v>0.36603935462962961</v>
      </c>
      <c r="K24" s="14" t="s">
        <v>60</v>
      </c>
    </row>
    <row r="25" spans="1:11" x14ac:dyDescent="0.25">
      <c r="A25" s="4">
        <v>1982</v>
      </c>
      <c r="F25" s="12">
        <f>UNEP_2017!G27</f>
        <v>0.90039999999999998</v>
      </c>
      <c r="G25" s="27">
        <f t="shared" si="3"/>
        <v>1.0004444444444445</v>
      </c>
      <c r="H25" s="4" t="s">
        <v>53</v>
      </c>
      <c r="J25" s="13">
        <f t="shared" ref="J25:J52" si="4">J24+((J$53-J$23)/(A$53-A$23))</f>
        <v>0.37207870925925923</v>
      </c>
      <c r="K25" s="14" t="s">
        <v>60</v>
      </c>
    </row>
    <row r="26" spans="1:11" x14ac:dyDescent="0.25">
      <c r="A26" s="4">
        <v>1983</v>
      </c>
      <c r="F26" s="12">
        <f>UNEP_2017!G28</f>
        <v>0.90059999999999996</v>
      </c>
      <c r="G26" s="27">
        <f t="shared" si="3"/>
        <v>1.0006666666666666</v>
      </c>
      <c r="H26" s="4" t="s">
        <v>53</v>
      </c>
      <c r="J26" s="13">
        <f t="shared" si="4"/>
        <v>0.37811806388888886</v>
      </c>
      <c r="K26" s="14" t="s">
        <v>60</v>
      </c>
    </row>
    <row r="27" spans="1:11" x14ac:dyDescent="0.25">
      <c r="A27" s="4">
        <v>1984</v>
      </c>
      <c r="F27" s="12">
        <f>UNEP_2017!G29</f>
        <v>0.90079999999999993</v>
      </c>
      <c r="G27" s="27">
        <f t="shared" si="3"/>
        <v>1.0008888888888887</v>
      </c>
      <c r="H27" s="4" t="s">
        <v>53</v>
      </c>
      <c r="J27" s="13">
        <f t="shared" si="4"/>
        <v>0.38415741851851848</v>
      </c>
      <c r="K27" s="14" t="s">
        <v>60</v>
      </c>
    </row>
    <row r="28" spans="1:11" x14ac:dyDescent="0.25">
      <c r="A28" s="4">
        <v>1985</v>
      </c>
      <c r="F28" s="12">
        <f>UNEP_2017!G30</f>
        <v>0.90099999999999991</v>
      </c>
      <c r="G28" s="27">
        <f t="shared" si="3"/>
        <v>1.0011111111111111</v>
      </c>
      <c r="H28" s="4" t="s">
        <v>53</v>
      </c>
      <c r="J28" s="13">
        <f t="shared" si="4"/>
        <v>0.3901967731481481</v>
      </c>
      <c r="K28" s="14" t="s">
        <v>60</v>
      </c>
    </row>
    <row r="29" spans="1:11" x14ac:dyDescent="0.25">
      <c r="A29" s="4">
        <v>1986</v>
      </c>
      <c r="F29" s="12">
        <f>UNEP_2017!G31</f>
        <v>0.90119999999999989</v>
      </c>
      <c r="G29" s="27">
        <f t="shared" si="3"/>
        <v>1.0013333333333332</v>
      </c>
      <c r="H29" s="4" t="s">
        <v>53</v>
      </c>
      <c r="J29" s="13">
        <f t="shared" si="4"/>
        <v>0.39623612777777772</v>
      </c>
      <c r="K29" s="14" t="s">
        <v>60</v>
      </c>
    </row>
    <row r="30" spans="1:11" x14ac:dyDescent="0.25">
      <c r="A30" s="4">
        <v>1987</v>
      </c>
      <c r="F30" s="12">
        <f>UNEP_2017!G32</f>
        <v>0.90139999999999987</v>
      </c>
      <c r="G30" s="27">
        <f t="shared" si="3"/>
        <v>1.0015555555555553</v>
      </c>
      <c r="H30" s="4" t="s">
        <v>53</v>
      </c>
      <c r="J30" s="13">
        <f t="shared" si="4"/>
        <v>0.40227548240740735</v>
      </c>
      <c r="K30" s="14" t="s">
        <v>60</v>
      </c>
    </row>
    <row r="31" spans="1:11" x14ac:dyDescent="0.25">
      <c r="A31" s="4">
        <v>1988</v>
      </c>
      <c r="F31" s="12">
        <f>UNEP_2017!G33</f>
        <v>0.90159999999999985</v>
      </c>
      <c r="G31" s="27">
        <f t="shared" si="3"/>
        <v>1.0017777777777777</v>
      </c>
      <c r="H31" s="4" t="s">
        <v>53</v>
      </c>
      <c r="J31" s="13">
        <f t="shared" si="4"/>
        <v>0.40831483703703697</v>
      </c>
      <c r="K31" s="14" t="s">
        <v>60</v>
      </c>
    </row>
    <row r="32" spans="1:11" x14ac:dyDescent="0.25">
      <c r="A32" s="4">
        <v>1989</v>
      </c>
      <c r="F32" s="12">
        <f>UNEP_2017!G34</f>
        <v>0.90179999999999982</v>
      </c>
      <c r="G32" s="27">
        <f t="shared" si="3"/>
        <v>1.0019999999999998</v>
      </c>
      <c r="H32" s="4" t="s">
        <v>53</v>
      </c>
      <c r="J32" s="13">
        <f t="shared" si="4"/>
        <v>0.41435419166666659</v>
      </c>
      <c r="K32" s="14" t="s">
        <v>60</v>
      </c>
    </row>
    <row r="33" spans="1:11" x14ac:dyDescent="0.25">
      <c r="A33" s="4">
        <v>1990</v>
      </c>
      <c r="F33" s="12">
        <f>UNEP_2017!G35</f>
        <v>0.90200000000000002</v>
      </c>
      <c r="G33" s="27">
        <f t="shared" si="3"/>
        <v>1.0022222222222221</v>
      </c>
      <c r="H33" s="4" t="s">
        <v>53</v>
      </c>
      <c r="J33" s="13">
        <f t="shared" si="4"/>
        <v>0.42039354629629622</v>
      </c>
      <c r="K33" s="14" t="s">
        <v>60</v>
      </c>
    </row>
    <row r="34" spans="1:11" x14ac:dyDescent="0.25">
      <c r="A34" s="4">
        <v>1991</v>
      </c>
      <c r="F34" s="12">
        <f>UNEP_2017!G36</f>
        <v>0.90570000000000006</v>
      </c>
      <c r="G34" s="27">
        <f t="shared" si="3"/>
        <v>1.0063333333333333</v>
      </c>
      <c r="H34" s="4" t="s">
        <v>53</v>
      </c>
      <c r="J34" s="13">
        <f t="shared" si="4"/>
        <v>0.42643290092592584</v>
      </c>
      <c r="K34" s="14" t="s">
        <v>60</v>
      </c>
    </row>
    <row r="35" spans="1:11" x14ac:dyDescent="0.25">
      <c r="A35" s="4">
        <v>1992</v>
      </c>
      <c r="F35" s="12">
        <f>UNEP_2017!G37</f>
        <v>0.9094000000000001</v>
      </c>
      <c r="G35" s="27">
        <f t="shared" si="3"/>
        <v>1.0104444444444445</v>
      </c>
      <c r="H35" s="4" t="s">
        <v>53</v>
      </c>
      <c r="J35" s="13">
        <f t="shared" si="4"/>
        <v>0.43247225555555546</v>
      </c>
      <c r="K35" s="14" t="s">
        <v>60</v>
      </c>
    </row>
    <row r="36" spans="1:11" x14ac:dyDescent="0.25">
      <c r="A36" s="4">
        <v>1993</v>
      </c>
      <c r="F36" s="12">
        <f>UNEP_2017!G38</f>
        <v>0.91310000000000013</v>
      </c>
      <c r="G36" s="27">
        <f t="shared" si="3"/>
        <v>1.0145555555555557</v>
      </c>
      <c r="H36" s="4" t="s">
        <v>53</v>
      </c>
      <c r="J36" s="13">
        <f t="shared" si="4"/>
        <v>0.43851161018518509</v>
      </c>
      <c r="K36" s="14" t="s">
        <v>60</v>
      </c>
    </row>
    <row r="37" spans="1:11" x14ac:dyDescent="0.25">
      <c r="A37" s="4">
        <v>1994</v>
      </c>
      <c r="F37" s="12">
        <f>UNEP_2017!G39</f>
        <v>0.91680000000000017</v>
      </c>
      <c r="G37" s="27">
        <f t="shared" si="3"/>
        <v>1.0186666666666668</v>
      </c>
      <c r="H37" s="4" t="s">
        <v>53</v>
      </c>
      <c r="J37" s="13">
        <f t="shared" si="4"/>
        <v>0.44455096481481471</v>
      </c>
      <c r="K37" s="14" t="s">
        <v>60</v>
      </c>
    </row>
    <row r="38" spans="1:11" x14ac:dyDescent="0.25">
      <c r="A38" s="4">
        <v>1995</v>
      </c>
      <c r="F38" s="12">
        <f>UNEP_2017!G40</f>
        <v>0.92050000000000021</v>
      </c>
      <c r="G38" s="27">
        <f t="shared" si="3"/>
        <v>1.022777777777778</v>
      </c>
      <c r="H38" s="4" t="s">
        <v>53</v>
      </c>
      <c r="J38" s="13">
        <f t="shared" si="4"/>
        <v>0.45059031944444433</v>
      </c>
      <c r="K38" s="14" t="s">
        <v>60</v>
      </c>
    </row>
    <row r="39" spans="1:11" x14ac:dyDescent="0.25">
      <c r="A39" s="4">
        <v>1996</v>
      </c>
      <c r="F39" s="12">
        <f>UNEP_2017!G41</f>
        <v>0.92420000000000024</v>
      </c>
      <c r="G39" s="27">
        <f t="shared" si="3"/>
        <v>1.0268888888888892</v>
      </c>
      <c r="H39" s="4" t="s">
        <v>53</v>
      </c>
      <c r="J39" s="13">
        <f t="shared" si="4"/>
        <v>0.45662967407407395</v>
      </c>
      <c r="K39" s="14" t="s">
        <v>60</v>
      </c>
    </row>
    <row r="40" spans="1:11" x14ac:dyDescent="0.25">
      <c r="A40" s="4">
        <v>1997</v>
      </c>
      <c r="F40" s="12">
        <f>UNEP_2017!G42</f>
        <v>0.92790000000000028</v>
      </c>
      <c r="G40" s="27">
        <f t="shared" si="3"/>
        <v>1.0310000000000004</v>
      </c>
      <c r="H40" s="4" t="s">
        <v>53</v>
      </c>
      <c r="J40" s="13">
        <f t="shared" si="4"/>
        <v>0.46266902870370358</v>
      </c>
      <c r="K40" s="14" t="s">
        <v>60</v>
      </c>
    </row>
    <row r="41" spans="1:11" x14ac:dyDescent="0.25">
      <c r="A41" s="4">
        <v>1998</v>
      </c>
      <c r="F41" s="12">
        <f>UNEP_2017!G43</f>
        <v>0.93160000000000032</v>
      </c>
      <c r="G41" s="27">
        <f t="shared" si="3"/>
        <v>1.0351111111111115</v>
      </c>
      <c r="H41" s="4" t="s">
        <v>53</v>
      </c>
      <c r="J41" s="13">
        <f t="shared" si="4"/>
        <v>0.4687083833333332</v>
      </c>
      <c r="K41" s="14" t="s">
        <v>60</v>
      </c>
    </row>
    <row r="42" spans="1:11" x14ac:dyDescent="0.25">
      <c r="A42" s="4">
        <v>1999</v>
      </c>
      <c r="F42" s="12">
        <f>UNEP_2017!G44</f>
        <v>0.93530000000000035</v>
      </c>
      <c r="G42" s="27">
        <f t="shared" si="3"/>
        <v>1.0392222222222225</v>
      </c>
      <c r="H42" s="4" t="s">
        <v>53</v>
      </c>
      <c r="J42" s="13">
        <f t="shared" si="4"/>
        <v>0.47474773796296282</v>
      </c>
      <c r="K42" s="14" t="s">
        <v>60</v>
      </c>
    </row>
    <row r="43" spans="1:11" x14ac:dyDescent="0.25">
      <c r="A43" s="4">
        <v>2000</v>
      </c>
      <c r="F43" s="12">
        <f>UNEP_2017!G45</f>
        <v>0.93899999999999995</v>
      </c>
      <c r="G43" s="27">
        <f t="shared" si="3"/>
        <v>1.0433333333333332</v>
      </c>
      <c r="H43" s="4" t="s">
        <v>53</v>
      </c>
      <c r="J43" s="13">
        <f t="shared" si="4"/>
        <v>0.48078709259259245</v>
      </c>
      <c r="K43" s="14" t="s">
        <v>60</v>
      </c>
    </row>
    <row r="44" spans="1:11" x14ac:dyDescent="0.25">
      <c r="A44" s="4">
        <v>2001</v>
      </c>
      <c r="F44" s="12">
        <f>UNEP_2017!G46</f>
        <v>0.94019999999999992</v>
      </c>
      <c r="G44" s="27">
        <f t="shared" si="3"/>
        <v>1.0446666666666666</v>
      </c>
      <c r="H44" s="4" t="s">
        <v>53</v>
      </c>
      <c r="J44" s="13">
        <f t="shared" si="4"/>
        <v>0.48682644722222207</v>
      </c>
      <c r="K44" s="14" t="s">
        <v>60</v>
      </c>
    </row>
    <row r="45" spans="1:11" x14ac:dyDescent="0.25">
      <c r="A45" s="4">
        <v>2002</v>
      </c>
      <c r="F45" s="12">
        <f>UNEP_2017!G47</f>
        <v>0.9413999999999999</v>
      </c>
      <c r="G45" s="27">
        <f t="shared" si="3"/>
        <v>1.0459999999999998</v>
      </c>
      <c r="H45" s="4" t="s">
        <v>53</v>
      </c>
      <c r="J45" s="13">
        <f t="shared" si="4"/>
        <v>0.49286580185185169</v>
      </c>
      <c r="K45" s="14" t="s">
        <v>60</v>
      </c>
    </row>
    <row r="46" spans="1:11" x14ac:dyDescent="0.25">
      <c r="A46" s="4">
        <v>2003</v>
      </c>
      <c r="F46" s="12">
        <f>UNEP_2017!G48</f>
        <v>0.94259999999999988</v>
      </c>
      <c r="G46" s="27">
        <f t="shared" si="3"/>
        <v>1.0473333333333332</v>
      </c>
      <c r="H46" s="4" t="s">
        <v>53</v>
      </c>
      <c r="J46" s="13">
        <f t="shared" si="4"/>
        <v>0.49890515648148132</v>
      </c>
      <c r="K46" s="14" t="s">
        <v>60</v>
      </c>
    </row>
    <row r="47" spans="1:11" x14ac:dyDescent="0.25">
      <c r="A47" s="4">
        <v>2004</v>
      </c>
      <c r="F47" s="12">
        <f>UNEP_2017!G49</f>
        <v>0.94379999999999986</v>
      </c>
      <c r="G47" s="27">
        <f t="shared" si="3"/>
        <v>1.0486666666666664</v>
      </c>
      <c r="H47" s="4" t="s">
        <v>53</v>
      </c>
      <c r="J47" s="13">
        <f t="shared" si="4"/>
        <v>0.50494451111111094</v>
      </c>
      <c r="K47" s="14" t="s">
        <v>60</v>
      </c>
    </row>
    <row r="48" spans="1:11" x14ac:dyDescent="0.25">
      <c r="A48" s="4">
        <v>2005</v>
      </c>
      <c r="F48" s="12">
        <f>UNEP_2017!G50</f>
        <v>0.94499999999999984</v>
      </c>
      <c r="G48" s="27">
        <f t="shared" si="3"/>
        <v>1.0499999999999998</v>
      </c>
      <c r="H48" s="4" t="s">
        <v>53</v>
      </c>
      <c r="J48" s="13">
        <f t="shared" si="4"/>
        <v>0.51098386574074062</v>
      </c>
      <c r="K48" s="14" t="s">
        <v>60</v>
      </c>
    </row>
    <row r="49" spans="1:11" x14ac:dyDescent="0.25">
      <c r="A49" s="4">
        <v>2006</v>
      </c>
      <c r="F49" s="12">
        <f>UNEP_2017!G51</f>
        <v>0.94619999999999982</v>
      </c>
      <c r="G49" s="27">
        <f t="shared" si="3"/>
        <v>1.051333333333333</v>
      </c>
      <c r="H49" s="4" t="s">
        <v>53</v>
      </c>
      <c r="J49" s="13">
        <f t="shared" si="4"/>
        <v>0.5170232203703703</v>
      </c>
      <c r="K49" s="14" t="s">
        <v>60</v>
      </c>
    </row>
    <row r="50" spans="1:11" x14ac:dyDescent="0.25">
      <c r="A50" s="4">
        <v>2007</v>
      </c>
      <c r="F50" s="12">
        <f>UNEP_2017!G52</f>
        <v>0.9473999999999998</v>
      </c>
      <c r="G50" s="27">
        <f t="shared" si="3"/>
        <v>1.0526666666666664</v>
      </c>
      <c r="H50" s="4" t="s">
        <v>53</v>
      </c>
      <c r="J50" s="13">
        <f t="shared" si="4"/>
        <v>0.52306257499999997</v>
      </c>
      <c r="K50" s="14" t="s">
        <v>60</v>
      </c>
    </row>
    <row r="51" spans="1:11" x14ac:dyDescent="0.25">
      <c r="A51" s="4">
        <v>2008</v>
      </c>
      <c r="F51" s="12">
        <f>UNEP_2017!G53</f>
        <v>0.94859999999999978</v>
      </c>
      <c r="G51" s="27">
        <f t="shared" si="3"/>
        <v>1.0539999999999998</v>
      </c>
      <c r="H51" s="4" t="s">
        <v>53</v>
      </c>
      <c r="J51" s="13">
        <f t="shared" si="4"/>
        <v>0.52910192962962965</v>
      </c>
      <c r="K51" s="14" t="s">
        <v>60</v>
      </c>
    </row>
    <row r="52" spans="1:11" x14ac:dyDescent="0.25">
      <c r="A52" s="4">
        <v>2009</v>
      </c>
      <c r="F52" s="12">
        <f>UNEP_2017!G54</f>
        <v>0.94979999999999976</v>
      </c>
      <c r="G52" s="27">
        <f t="shared" si="3"/>
        <v>1.055333333333333</v>
      </c>
      <c r="H52" s="4" t="s">
        <v>53</v>
      </c>
      <c r="J52" s="13">
        <f t="shared" si="4"/>
        <v>0.53514128425925933</v>
      </c>
      <c r="K52" s="14" t="s">
        <v>60</v>
      </c>
    </row>
    <row r="53" spans="1:11" x14ac:dyDescent="0.25">
      <c r="A53" s="4">
        <v>2010</v>
      </c>
      <c r="C53" s="12">
        <f>Holmberg_2013!D6</f>
        <v>0.51215833333333327</v>
      </c>
      <c r="D53" s="4" t="s">
        <v>57</v>
      </c>
      <c r="F53" s="12">
        <f>UNEP_2017!G55</f>
        <v>0.95099999999999996</v>
      </c>
      <c r="G53" s="27">
        <f t="shared" si="3"/>
        <v>1.0566666666666666</v>
      </c>
      <c r="H53" s="4" t="s">
        <v>53</v>
      </c>
      <c r="J53" s="12">
        <f>C53*G53</f>
        <v>0.54118063888888879</v>
      </c>
      <c r="K53" s="4" t="s">
        <v>59</v>
      </c>
    </row>
    <row r="54" spans="1:11" x14ac:dyDescent="0.25">
      <c r="A54" s="4">
        <v>2011</v>
      </c>
      <c r="F54" s="12">
        <f>UNEP_2017!G56</f>
        <v>0.95333333333333325</v>
      </c>
      <c r="G54" s="27">
        <f t="shared" si="3"/>
        <v>1.0592592592592591</v>
      </c>
      <c r="H54" s="4" t="s">
        <v>53</v>
      </c>
      <c r="J54" s="13">
        <f>_xlfn.FORECAST.LINEAR(A54,J23:J53,A23:A53)</f>
        <v>0.54721999351851913</v>
      </c>
      <c r="K54" s="14" t="s">
        <v>61</v>
      </c>
    </row>
    <row r="55" spans="1:11" x14ac:dyDescent="0.25">
      <c r="A55" s="4">
        <v>2012</v>
      </c>
      <c r="F55" s="12">
        <f>UNEP_2017!G57</f>
        <v>0.95566666666666655</v>
      </c>
      <c r="G55" s="27">
        <f t="shared" si="3"/>
        <v>1.0618518518518516</v>
      </c>
      <c r="H55" s="4" t="s">
        <v>53</v>
      </c>
      <c r="J55" s="13">
        <f t="shared" ref="J55:J63" si="5">_xlfn.FORECAST.LINEAR(A55,J24:J54,A24:A54)</f>
        <v>0.55325934814814914</v>
      </c>
      <c r="K55" s="14" t="s">
        <v>61</v>
      </c>
    </row>
    <row r="56" spans="1:11" x14ac:dyDescent="0.25">
      <c r="A56" s="4">
        <v>2013</v>
      </c>
      <c r="F56" s="12">
        <f>UNEP_2017!G58</f>
        <v>0.95799999999999996</v>
      </c>
      <c r="G56" s="27">
        <f t="shared" si="3"/>
        <v>1.0644444444444443</v>
      </c>
      <c r="H56" s="4" t="s">
        <v>53</v>
      </c>
      <c r="J56" s="13">
        <f t="shared" si="5"/>
        <v>0.55929870277777738</v>
      </c>
      <c r="K56" s="14" t="s">
        <v>61</v>
      </c>
    </row>
    <row r="57" spans="1:11" x14ac:dyDescent="0.25">
      <c r="A57" s="4">
        <v>2014</v>
      </c>
      <c r="F57" s="12">
        <f>UNEP_2017!G59</f>
        <v>0.96033333333333326</v>
      </c>
      <c r="G57" s="27">
        <f t="shared" si="3"/>
        <v>1.067037037037037</v>
      </c>
      <c r="H57" s="4" t="s">
        <v>53</v>
      </c>
      <c r="J57" s="13">
        <f t="shared" si="5"/>
        <v>0.56533805740740561</v>
      </c>
      <c r="K57" s="14" t="s">
        <v>61</v>
      </c>
    </row>
    <row r="58" spans="1:11" x14ac:dyDescent="0.25">
      <c r="A58" s="4">
        <v>2015</v>
      </c>
      <c r="F58" s="12">
        <f>UNEP_2017!G60</f>
        <v>0.96266666666666678</v>
      </c>
      <c r="G58" s="27">
        <f t="shared" si="3"/>
        <v>1.0696296296296297</v>
      </c>
      <c r="H58" s="4" t="s">
        <v>53</v>
      </c>
      <c r="J58" s="13">
        <f t="shared" si="5"/>
        <v>0.57137741203703563</v>
      </c>
      <c r="K58" s="14" t="s">
        <v>61</v>
      </c>
    </row>
    <row r="59" spans="1:11" x14ac:dyDescent="0.25">
      <c r="A59" s="4">
        <v>2016</v>
      </c>
      <c r="F59" s="12">
        <f>UNEP_2017!G61</f>
        <v>0.96499999999999986</v>
      </c>
      <c r="G59" s="27">
        <f t="shared" si="3"/>
        <v>1.072222222222222</v>
      </c>
      <c r="H59" s="4" t="s">
        <v>53</v>
      </c>
      <c r="J59" s="13">
        <f t="shared" si="5"/>
        <v>0.57741676666666564</v>
      </c>
      <c r="K59" s="14" t="s">
        <v>61</v>
      </c>
    </row>
    <row r="60" spans="1:11" x14ac:dyDescent="0.25">
      <c r="A60" s="4">
        <v>2017</v>
      </c>
      <c r="F60" s="12">
        <f>UNEP_2017!G62</f>
        <v>0.96733333333333338</v>
      </c>
      <c r="G60" s="27">
        <f t="shared" si="3"/>
        <v>1.0748148148148149</v>
      </c>
      <c r="H60" s="4" t="s">
        <v>53</v>
      </c>
      <c r="J60" s="13">
        <f t="shared" si="5"/>
        <v>0.58345612129629565</v>
      </c>
      <c r="K60" s="14" t="s">
        <v>61</v>
      </c>
    </row>
    <row r="61" spans="1:11" x14ac:dyDescent="0.25">
      <c r="A61" s="4">
        <v>2018</v>
      </c>
      <c r="C61" s="12"/>
      <c r="F61" s="12">
        <f>UNEP_2017!G63</f>
        <v>0.9696666666666669</v>
      </c>
      <c r="G61" s="27">
        <f t="shared" si="3"/>
        <v>1.0774074074074076</v>
      </c>
      <c r="H61" s="4" t="s">
        <v>53</v>
      </c>
      <c r="J61" s="13">
        <f t="shared" si="5"/>
        <v>0.58949547592592566</v>
      </c>
      <c r="K61" s="14" t="s">
        <v>61</v>
      </c>
    </row>
    <row r="62" spans="1:11" x14ac:dyDescent="0.25">
      <c r="A62" s="4">
        <v>2019</v>
      </c>
      <c r="F62" s="12">
        <f>UNEP_2017!G64</f>
        <v>0.97199999999999998</v>
      </c>
      <c r="G62" s="27">
        <f t="shared" si="3"/>
        <v>1.0799999999999998</v>
      </c>
      <c r="H62" s="4" t="s">
        <v>53</v>
      </c>
      <c r="J62" s="13">
        <f t="shared" si="5"/>
        <v>0.5955348305555539</v>
      </c>
      <c r="K62" s="14" t="s">
        <v>61</v>
      </c>
    </row>
    <row r="63" spans="1:11" x14ac:dyDescent="0.25">
      <c r="A63" s="4">
        <v>2020</v>
      </c>
      <c r="F63" s="12">
        <f>UNEP_2017!G65</f>
        <v>0.9743333333333335</v>
      </c>
      <c r="G63" s="27">
        <f t="shared" si="3"/>
        <v>1.0825925925925928</v>
      </c>
      <c r="H63" s="4" t="s">
        <v>53</v>
      </c>
      <c r="J63" s="13">
        <f t="shared" si="5"/>
        <v>0.60157418518518391</v>
      </c>
      <c r="K63" s="14" t="s">
        <v>61</v>
      </c>
    </row>
    <row r="64" spans="1:11" x14ac:dyDescent="0.25">
      <c r="K64" s="14"/>
    </row>
    <row r="65" spans="11:11" x14ac:dyDescent="0.25">
      <c r="K65" s="14"/>
    </row>
    <row r="66" spans="11:11" x14ac:dyDescent="0.25">
      <c r="K66" s="14"/>
    </row>
    <row r="67" spans="11:11" x14ac:dyDescent="0.25">
      <c r="K67" s="14"/>
    </row>
    <row r="68" spans="11:11" x14ac:dyDescent="0.25">
      <c r="K68" s="14"/>
    </row>
    <row r="69" spans="11:11" x14ac:dyDescent="0.25">
      <c r="K69" s="14"/>
    </row>
    <row r="70" spans="11:11" x14ac:dyDescent="0.25">
      <c r="K70" s="14"/>
    </row>
    <row r="71" spans="11:11" x14ac:dyDescent="0.25">
      <c r="K71" s="14"/>
    </row>
    <row r="72" spans="11:11" x14ac:dyDescent="0.25">
      <c r="K72" s="14"/>
    </row>
    <row r="73" spans="11:11" x14ac:dyDescent="0.25">
      <c r="K7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M28"/>
  <sheetViews>
    <sheetView zoomScale="80" zoomScaleNormal="80" workbookViewId="0">
      <selection activeCell="B13" sqref="B13"/>
    </sheetView>
  </sheetViews>
  <sheetFormatPr defaultRowHeight="15" x14ac:dyDescent="0.25"/>
  <cols>
    <col min="2" max="2" width="14.7109375" customWidth="1"/>
    <col min="3" max="3" width="19.5703125" customWidth="1"/>
    <col min="4" max="4" width="16" customWidth="1"/>
    <col min="5" max="5" width="14.7109375" customWidth="1"/>
    <col min="6" max="6" width="15.7109375" bestFit="1" customWidth="1"/>
    <col min="7" max="7" width="11.42578125" customWidth="1"/>
    <col min="8" max="8" width="18.7109375" bestFit="1" customWidth="1"/>
    <col min="9" max="13" width="12.7109375" customWidth="1"/>
  </cols>
  <sheetData>
    <row r="1" spans="1:13" x14ac:dyDescent="0.25">
      <c r="A1" t="s">
        <v>10</v>
      </c>
    </row>
    <row r="2" spans="1:13" x14ac:dyDescent="0.25">
      <c r="A2" s="16" t="s">
        <v>11</v>
      </c>
    </row>
    <row r="3" spans="1:13" x14ac:dyDescent="0.25">
      <c r="H3" s="19" t="s">
        <v>26</v>
      </c>
    </row>
    <row r="4" spans="1:13" x14ac:dyDescent="0.25">
      <c r="A4" s="18" t="s">
        <v>7</v>
      </c>
      <c r="B4" s="18" t="s">
        <v>0</v>
      </c>
      <c r="C4" s="18" t="s">
        <v>1</v>
      </c>
      <c r="D4" s="18" t="s">
        <v>22</v>
      </c>
      <c r="E4" s="18"/>
      <c r="G4" s="18"/>
      <c r="H4" s="18" t="s">
        <v>25</v>
      </c>
      <c r="I4" s="18" t="s">
        <v>29</v>
      </c>
      <c r="J4" s="18" t="s">
        <v>30</v>
      </c>
      <c r="K4" s="18" t="s">
        <v>32</v>
      </c>
      <c r="L4" s="18" t="s">
        <v>38</v>
      </c>
      <c r="M4" s="18" t="s">
        <v>31</v>
      </c>
    </row>
    <row r="5" spans="1:13" x14ac:dyDescent="0.25">
      <c r="A5" s="2">
        <v>1980</v>
      </c>
      <c r="B5" s="2" t="s">
        <v>23</v>
      </c>
      <c r="C5" s="2" t="s">
        <v>24</v>
      </c>
      <c r="D5" s="3">
        <f>1-I28</f>
        <v>0.36</v>
      </c>
      <c r="E5" s="2"/>
      <c r="G5" s="2"/>
      <c r="H5" s="2" t="s">
        <v>28</v>
      </c>
      <c r="I5" s="3">
        <v>7.2999999999999995E-2</v>
      </c>
      <c r="J5" s="2">
        <v>0.02</v>
      </c>
      <c r="K5" s="2">
        <v>0.01</v>
      </c>
      <c r="L5" s="2">
        <f>K5/J5</f>
        <v>0.5</v>
      </c>
      <c r="M5" s="3">
        <f>I5*L5</f>
        <v>3.6499999999999998E-2</v>
      </c>
    </row>
    <row r="6" spans="1:13" x14ac:dyDescent="0.25">
      <c r="A6" s="2">
        <v>2010</v>
      </c>
      <c r="B6" s="2" t="s">
        <v>23</v>
      </c>
      <c r="C6" s="2" t="s">
        <v>24</v>
      </c>
      <c r="D6" s="3">
        <f>1-J28</f>
        <v>0.51215833333333327</v>
      </c>
      <c r="H6" s="2" t="s">
        <v>33</v>
      </c>
      <c r="I6" s="3">
        <v>2.7E-2</v>
      </c>
      <c r="J6" s="2">
        <v>0.04</v>
      </c>
      <c r="K6" s="2">
        <v>0.02</v>
      </c>
      <c r="L6" s="2">
        <f t="shared" ref="L6:L10" si="0">K6/J6</f>
        <v>0.5</v>
      </c>
      <c r="M6" s="3">
        <f t="shared" ref="M6:M10" si="1">I6*L6</f>
        <v>1.35E-2</v>
      </c>
    </row>
    <row r="7" spans="1:13" x14ac:dyDescent="0.25">
      <c r="H7" s="2" t="s">
        <v>34</v>
      </c>
      <c r="I7" s="3">
        <v>7.0000000000000007E-2</v>
      </c>
      <c r="J7" s="2">
        <v>0.06</v>
      </c>
      <c r="K7" s="2">
        <v>0.03</v>
      </c>
      <c r="L7" s="2">
        <f t="shared" si="0"/>
        <v>0.5</v>
      </c>
      <c r="M7" s="3">
        <f t="shared" si="1"/>
        <v>3.5000000000000003E-2</v>
      </c>
    </row>
    <row r="8" spans="1:13" x14ac:dyDescent="0.25">
      <c r="H8" s="2" t="s">
        <v>35</v>
      </c>
      <c r="I8" s="3">
        <v>4.9000000000000002E-2</v>
      </c>
      <c r="J8" s="2">
        <f>AVERAGE(0.15,0.15,0.1)</f>
        <v>0.13333333333333333</v>
      </c>
      <c r="K8" s="2">
        <f>AVERAGE(0.1,0.08,0.05)</f>
        <v>7.6666666666666661E-2</v>
      </c>
      <c r="L8" s="2">
        <f t="shared" si="0"/>
        <v>0.57499999999999996</v>
      </c>
      <c r="M8" s="3">
        <f t="shared" si="1"/>
        <v>2.8174999999999999E-2</v>
      </c>
    </row>
    <row r="9" spans="1:13" x14ac:dyDescent="0.25">
      <c r="H9" s="2" t="s">
        <v>36</v>
      </c>
      <c r="I9" s="3">
        <v>3.3000000000000002E-2</v>
      </c>
      <c r="J9" s="2">
        <v>0.4</v>
      </c>
      <c r="K9" s="2">
        <v>0.4</v>
      </c>
      <c r="L9" s="2">
        <f t="shared" si="0"/>
        <v>1</v>
      </c>
      <c r="M9" s="3">
        <f t="shared" si="1"/>
        <v>3.3000000000000002E-2</v>
      </c>
    </row>
    <row r="10" spans="1:13" x14ac:dyDescent="0.25">
      <c r="H10" s="2" t="s">
        <v>37</v>
      </c>
      <c r="I10" s="3">
        <v>6.8000000000000005E-2</v>
      </c>
      <c r="J10" s="2">
        <v>0.1</v>
      </c>
      <c r="K10" s="2">
        <v>0.1</v>
      </c>
      <c r="L10" s="2">
        <f t="shared" si="0"/>
        <v>1</v>
      </c>
      <c r="M10" s="3">
        <f t="shared" si="1"/>
        <v>6.8000000000000005E-2</v>
      </c>
    </row>
    <row r="13" spans="1:13" x14ac:dyDescent="0.25">
      <c r="H13" s="19" t="s">
        <v>39</v>
      </c>
    </row>
    <row r="14" spans="1:13" x14ac:dyDescent="0.25">
      <c r="H14" s="18" t="s">
        <v>25</v>
      </c>
      <c r="I14" s="18" t="s">
        <v>29</v>
      </c>
      <c r="J14" s="18" t="s">
        <v>30</v>
      </c>
      <c r="K14" s="18" t="s">
        <v>32</v>
      </c>
      <c r="L14" s="18" t="s">
        <v>38</v>
      </c>
      <c r="M14" s="18" t="s">
        <v>31</v>
      </c>
    </row>
    <row r="15" spans="1:13" x14ac:dyDescent="0.25">
      <c r="H15" s="2" t="s">
        <v>39</v>
      </c>
      <c r="I15" s="3">
        <v>0.13900000000000001</v>
      </c>
      <c r="J15" s="2">
        <v>18</v>
      </c>
      <c r="K15" s="2">
        <v>12</v>
      </c>
      <c r="L15" s="2">
        <f>K15/J15</f>
        <v>0.66666666666666663</v>
      </c>
      <c r="M15" s="3">
        <f>I15*L15</f>
        <v>9.2666666666666675E-2</v>
      </c>
    </row>
    <row r="16" spans="1:13" x14ac:dyDescent="0.25">
      <c r="H16" s="2"/>
      <c r="I16" s="3"/>
      <c r="J16" s="2"/>
      <c r="K16" s="2"/>
      <c r="L16" s="2"/>
      <c r="M16" s="2"/>
    </row>
    <row r="17" spans="8:13" x14ac:dyDescent="0.25">
      <c r="H17" s="2"/>
      <c r="I17" s="3"/>
      <c r="J17" s="2"/>
      <c r="K17" s="2"/>
      <c r="L17" s="2"/>
      <c r="M17" s="2"/>
    </row>
    <row r="18" spans="8:13" x14ac:dyDescent="0.25">
      <c r="H18" s="19" t="s">
        <v>41</v>
      </c>
      <c r="I18" s="3"/>
      <c r="J18" s="2"/>
      <c r="K18" s="2"/>
      <c r="L18" s="2"/>
      <c r="M18" s="2"/>
    </row>
    <row r="19" spans="8:13" x14ac:dyDescent="0.25">
      <c r="H19" s="18" t="s">
        <v>25</v>
      </c>
      <c r="I19" s="18" t="s">
        <v>29</v>
      </c>
      <c r="J19" s="18" t="s">
        <v>30</v>
      </c>
      <c r="K19" s="18" t="s">
        <v>32</v>
      </c>
      <c r="L19" s="18" t="s">
        <v>38</v>
      </c>
      <c r="M19" s="18" t="s">
        <v>31</v>
      </c>
    </row>
    <row r="20" spans="8:13" x14ac:dyDescent="0.25">
      <c r="H20" s="2" t="s">
        <v>43</v>
      </c>
      <c r="I20" s="3">
        <v>3.9E-2</v>
      </c>
      <c r="J20" s="2" t="s">
        <v>42</v>
      </c>
      <c r="K20" s="2" t="s">
        <v>42</v>
      </c>
      <c r="L20" s="2" t="s">
        <v>42</v>
      </c>
      <c r="M20" s="3">
        <f>I20</f>
        <v>3.9E-2</v>
      </c>
    </row>
    <row r="21" spans="8:13" x14ac:dyDescent="0.25">
      <c r="H21" s="2" t="s">
        <v>44</v>
      </c>
      <c r="I21" s="3">
        <v>0.126</v>
      </c>
      <c r="J21" s="2" t="s">
        <v>42</v>
      </c>
      <c r="K21" s="2" t="s">
        <v>42</v>
      </c>
      <c r="L21" s="2" t="s">
        <v>42</v>
      </c>
      <c r="M21" s="3">
        <f t="shared" ref="M21:M23" si="2">I21</f>
        <v>0.126</v>
      </c>
    </row>
    <row r="22" spans="8:13" x14ac:dyDescent="0.25">
      <c r="H22" s="2" t="s">
        <v>45</v>
      </c>
      <c r="I22" s="3">
        <v>1.2999999999999999E-2</v>
      </c>
      <c r="J22" s="2" t="s">
        <v>42</v>
      </c>
      <c r="K22" s="2" t="s">
        <v>42</v>
      </c>
      <c r="L22" s="2" t="s">
        <v>42</v>
      </c>
      <c r="M22" s="3">
        <f t="shared" si="2"/>
        <v>1.2999999999999999E-2</v>
      </c>
    </row>
    <row r="23" spans="8:13" x14ac:dyDescent="0.25">
      <c r="H23" s="2" t="s">
        <v>46</v>
      </c>
      <c r="I23" s="3">
        <v>3.0000000000000001E-3</v>
      </c>
      <c r="J23" s="2" t="s">
        <v>42</v>
      </c>
      <c r="K23" s="2" t="s">
        <v>42</v>
      </c>
      <c r="L23" s="2" t="s">
        <v>42</v>
      </c>
      <c r="M23" s="3">
        <f t="shared" si="2"/>
        <v>3.0000000000000001E-3</v>
      </c>
    </row>
    <row r="24" spans="8:13" x14ac:dyDescent="0.25">
      <c r="H24" s="2"/>
      <c r="I24" s="2"/>
      <c r="J24" s="2"/>
      <c r="K24" s="2"/>
      <c r="L24" s="2"/>
      <c r="M24" s="2"/>
    </row>
    <row r="26" spans="8:13" x14ac:dyDescent="0.25">
      <c r="H26" s="17" t="s">
        <v>40</v>
      </c>
    </row>
    <row r="27" spans="8:13" x14ac:dyDescent="0.25">
      <c r="H27" s="18" t="s">
        <v>25</v>
      </c>
      <c r="I27" s="18" t="s">
        <v>29</v>
      </c>
      <c r="J27" s="18" t="s">
        <v>31</v>
      </c>
    </row>
    <row r="28" spans="8:13" x14ac:dyDescent="0.25">
      <c r="H28" s="2" t="s">
        <v>24</v>
      </c>
      <c r="I28" s="3">
        <f>SUM(I5:I10,I15,I20:I23)</f>
        <v>0.64</v>
      </c>
      <c r="J28" s="3">
        <f>SUM(M5:M10,M15,M20:M23)</f>
        <v>0.48784166666666667</v>
      </c>
    </row>
  </sheetData>
  <hyperlinks>
    <hyperlink ref="A2" r:id="rId1" xr:uid="{00000000-0004-0000-0300-000000000000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H65"/>
  <sheetViews>
    <sheetView zoomScale="80" zoomScaleNormal="80" workbookViewId="0">
      <selection activeCell="A3" sqref="A3"/>
    </sheetView>
  </sheetViews>
  <sheetFormatPr defaultColWidth="9.140625" defaultRowHeight="15" x14ac:dyDescent="0.25"/>
  <cols>
    <col min="1" max="1" width="9.140625" style="20"/>
    <col min="2" max="2" width="22" style="20" bestFit="1" customWidth="1"/>
    <col min="3" max="5" width="9.140625" style="20"/>
    <col min="6" max="6" width="22" style="20" bestFit="1" customWidth="1"/>
    <col min="7" max="7" width="9.140625" style="20"/>
    <col min="8" max="8" width="13.5703125" style="20" bestFit="1" customWidth="1"/>
    <col min="9" max="16384" width="9.140625" style="20"/>
  </cols>
  <sheetData>
    <row r="1" spans="1:8" x14ac:dyDescent="0.25">
      <c r="A1" s="20" t="s">
        <v>48</v>
      </c>
    </row>
    <row r="2" spans="1:8" x14ac:dyDescent="0.25">
      <c r="A2" s="21" t="s">
        <v>49</v>
      </c>
    </row>
    <row r="3" spans="1:8" x14ac:dyDescent="0.25">
      <c r="A3" s="22" t="s">
        <v>50</v>
      </c>
    </row>
    <row r="4" spans="1:8" x14ac:dyDescent="0.25">
      <c r="A4" s="23" t="s">
        <v>7</v>
      </c>
      <c r="B4" s="23" t="s">
        <v>1</v>
      </c>
      <c r="C4" s="23" t="s">
        <v>51</v>
      </c>
      <c r="E4" s="23" t="s">
        <v>7</v>
      </c>
      <c r="F4" s="23" t="s">
        <v>1</v>
      </c>
      <c r="G4" s="23" t="s">
        <v>51</v>
      </c>
      <c r="H4" s="23" t="s">
        <v>27</v>
      </c>
    </row>
    <row r="5" spans="1:8" x14ac:dyDescent="0.25">
      <c r="A5" s="24">
        <v>1960</v>
      </c>
      <c r="B5" s="24" t="s">
        <v>52</v>
      </c>
      <c r="C5" s="24">
        <v>0.88</v>
      </c>
      <c r="E5" s="24">
        <v>1960</v>
      </c>
      <c r="F5" s="24" t="s">
        <v>52</v>
      </c>
      <c r="G5" s="24">
        <f>C5</f>
        <v>0.88</v>
      </c>
      <c r="H5" s="24" t="s">
        <v>53</v>
      </c>
    </row>
    <row r="6" spans="1:8" x14ac:dyDescent="0.25">
      <c r="A6" s="24">
        <v>1980</v>
      </c>
      <c r="B6" s="24" t="s">
        <v>52</v>
      </c>
      <c r="C6" s="24">
        <v>0.9</v>
      </c>
      <c r="E6" s="24">
        <v>1961</v>
      </c>
      <c r="F6" s="24" t="s">
        <v>52</v>
      </c>
      <c r="G6" s="25">
        <f>G5+(($G$25-$G$5)/($E$25-$E$5))</f>
        <v>0.88100000000000001</v>
      </c>
      <c r="H6" s="25" t="s">
        <v>54</v>
      </c>
    </row>
    <row r="7" spans="1:8" x14ac:dyDescent="0.25">
      <c r="A7" s="24">
        <v>1990</v>
      </c>
      <c r="B7" s="24" t="s">
        <v>52</v>
      </c>
      <c r="C7" s="24">
        <v>0.90200000000000002</v>
      </c>
      <c r="E7" s="24">
        <v>1962</v>
      </c>
      <c r="F7" s="24" t="s">
        <v>52</v>
      </c>
      <c r="G7" s="25">
        <f t="shared" ref="G7:G24" si="0">G6+(($G$25-$G$5)/($E$25-$E$5))</f>
        <v>0.88200000000000001</v>
      </c>
      <c r="H7" s="25" t="s">
        <v>54</v>
      </c>
    </row>
    <row r="8" spans="1:8" x14ac:dyDescent="0.25">
      <c r="A8" s="24">
        <v>2000</v>
      </c>
      <c r="B8" s="24" t="s">
        <v>52</v>
      </c>
      <c r="C8" s="24">
        <v>0.93899999999999995</v>
      </c>
      <c r="E8" s="24">
        <v>1963</v>
      </c>
      <c r="F8" s="24" t="s">
        <v>52</v>
      </c>
      <c r="G8" s="25">
        <f t="shared" si="0"/>
        <v>0.88300000000000001</v>
      </c>
      <c r="H8" s="25" t="s">
        <v>54</v>
      </c>
    </row>
    <row r="9" spans="1:8" x14ac:dyDescent="0.25">
      <c r="A9" s="24">
        <v>2010</v>
      </c>
      <c r="B9" s="24" t="s">
        <v>52</v>
      </c>
      <c r="C9" s="24">
        <v>0.95099999999999996</v>
      </c>
      <c r="E9" s="24">
        <v>1964</v>
      </c>
      <c r="F9" s="24" t="s">
        <v>52</v>
      </c>
      <c r="G9" s="25">
        <f t="shared" si="0"/>
        <v>0.88400000000000001</v>
      </c>
      <c r="H9" s="25" t="s">
        <v>54</v>
      </c>
    </row>
    <row r="10" spans="1:8" x14ac:dyDescent="0.25">
      <c r="A10" s="24">
        <v>2013</v>
      </c>
      <c r="B10" s="24" t="s">
        <v>52</v>
      </c>
      <c r="C10" s="24">
        <v>0.95799999999999996</v>
      </c>
      <c r="E10" s="24">
        <v>1965</v>
      </c>
      <c r="F10" s="24" t="s">
        <v>52</v>
      </c>
      <c r="G10" s="25">
        <f t="shared" si="0"/>
        <v>0.88500000000000001</v>
      </c>
      <c r="H10" s="25" t="s">
        <v>54</v>
      </c>
    </row>
    <row r="11" spans="1:8" x14ac:dyDescent="0.25">
      <c r="E11" s="24">
        <v>1966</v>
      </c>
      <c r="F11" s="24" t="s">
        <v>52</v>
      </c>
      <c r="G11" s="25">
        <f t="shared" si="0"/>
        <v>0.88600000000000001</v>
      </c>
      <c r="H11" s="25" t="s">
        <v>54</v>
      </c>
    </row>
    <row r="12" spans="1:8" x14ac:dyDescent="0.25">
      <c r="E12" s="24">
        <v>1967</v>
      </c>
      <c r="F12" s="24" t="s">
        <v>52</v>
      </c>
      <c r="G12" s="25">
        <f t="shared" si="0"/>
        <v>0.88700000000000001</v>
      </c>
      <c r="H12" s="25" t="s">
        <v>54</v>
      </c>
    </row>
    <row r="13" spans="1:8" x14ac:dyDescent="0.25">
      <c r="E13" s="24">
        <v>1968</v>
      </c>
      <c r="F13" s="24" t="s">
        <v>52</v>
      </c>
      <c r="G13" s="25">
        <f t="shared" si="0"/>
        <v>0.88800000000000001</v>
      </c>
      <c r="H13" s="25" t="s">
        <v>54</v>
      </c>
    </row>
    <row r="14" spans="1:8" x14ac:dyDescent="0.25">
      <c r="E14" s="24">
        <v>1969</v>
      </c>
      <c r="F14" s="24" t="s">
        <v>52</v>
      </c>
      <c r="G14" s="25">
        <f t="shared" si="0"/>
        <v>0.88900000000000001</v>
      </c>
      <c r="H14" s="25" t="s">
        <v>54</v>
      </c>
    </row>
    <row r="15" spans="1:8" x14ac:dyDescent="0.25">
      <c r="E15" s="24">
        <v>1970</v>
      </c>
      <c r="F15" s="24" t="s">
        <v>52</v>
      </c>
      <c r="G15" s="25">
        <f t="shared" si="0"/>
        <v>0.89</v>
      </c>
      <c r="H15" s="25" t="s">
        <v>54</v>
      </c>
    </row>
    <row r="16" spans="1:8" x14ac:dyDescent="0.25">
      <c r="E16" s="24">
        <v>1971</v>
      </c>
      <c r="F16" s="24" t="s">
        <v>52</v>
      </c>
      <c r="G16" s="25">
        <f t="shared" si="0"/>
        <v>0.89100000000000001</v>
      </c>
      <c r="H16" s="25" t="s">
        <v>54</v>
      </c>
    </row>
    <row r="17" spans="5:8" x14ac:dyDescent="0.25">
      <c r="E17" s="24">
        <v>1972</v>
      </c>
      <c r="F17" s="24" t="s">
        <v>52</v>
      </c>
      <c r="G17" s="25">
        <f t="shared" si="0"/>
        <v>0.89200000000000002</v>
      </c>
      <c r="H17" s="25" t="s">
        <v>54</v>
      </c>
    </row>
    <row r="18" spans="5:8" x14ac:dyDescent="0.25">
      <c r="E18" s="24">
        <v>1973</v>
      </c>
      <c r="F18" s="24" t="s">
        <v>52</v>
      </c>
      <c r="G18" s="25">
        <f t="shared" si="0"/>
        <v>0.89300000000000002</v>
      </c>
      <c r="H18" s="25" t="s">
        <v>54</v>
      </c>
    </row>
    <row r="19" spans="5:8" x14ac:dyDescent="0.25">
      <c r="E19" s="24">
        <v>1974</v>
      </c>
      <c r="F19" s="24" t="s">
        <v>52</v>
      </c>
      <c r="G19" s="25">
        <f t="shared" si="0"/>
        <v>0.89400000000000002</v>
      </c>
      <c r="H19" s="25" t="s">
        <v>54</v>
      </c>
    </row>
    <row r="20" spans="5:8" x14ac:dyDescent="0.25">
      <c r="E20" s="24">
        <v>1975</v>
      </c>
      <c r="F20" s="24" t="s">
        <v>52</v>
      </c>
      <c r="G20" s="25">
        <f t="shared" si="0"/>
        <v>0.89500000000000002</v>
      </c>
      <c r="H20" s="25" t="s">
        <v>54</v>
      </c>
    </row>
    <row r="21" spans="5:8" x14ac:dyDescent="0.25">
      <c r="E21" s="24">
        <v>1976</v>
      </c>
      <c r="F21" s="24" t="s">
        <v>52</v>
      </c>
      <c r="G21" s="25">
        <f t="shared" si="0"/>
        <v>0.89600000000000002</v>
      </c>
      <c r="H21" s="25" t="s">
        <v>54</v>
      </c>
    </row>
    <row r="22" spans="5:8" x14ac:dyDescent="0.25">
      <c r="E22" s="24">
        <v>1977</v>
      </c>
      <c r="F22" s="24" t="s">
        <v>52</v>
      </c>
      <c r="G22" s="25">
        <f t="shared" si="0"/>
        <v>0.89700000000000002</v>
      </c>
      <c r="H22" s="25" t="s">
        <v>54</v>
      </c>
    </row>
    <row r="23" spans="5:8" x14ac:dyDescent="0.25">
      <c r="E23" s="24">
        <v>1978</v>
      </c>
      <c r="F23" s="24" t="s">
        <v>52</v>
      </c>
      <c r="G23" s="25">
        <f t="shared" si="0"/>
        <v>0.89800000000000002</v>
      </c>
      <c r="H23" s="25" t="s">
        <v>54</v>
      </c>
    </row>
    <row r="24" spans="5:8" x14ac:dyDescent="0.25">
      <c r="E24" s="24">
        <v>1979</v>
      </c>
      <c r="F24" s="24" t="s">
        <v>52</v>
      </c>
      <c r="G24" s="25">
        <f t="shared" si="0"/>
        <v>0.89900000000000002</v>
      </c>
      <c r="H24" s="25" t="s">
        <v>54</v>
      </c>
    </row>
    <row r="25" spans="5:8" x14ac:dyDescent="0.25">
      <c r="E25" s="24">
        <v>1980</v>
      </c>
      <c r="F25" s="24" t="s">
        <v>52</v>
      </c>
      <c r="G25" s="24">
        <f>C6</f>
        <v>0.9</v>
      </c>
      <c r="H25" s="24" t="s">
        <v>53</v>
      </c>
    </row>
    <row r="26" spans="5:8" x14ac:dyDescent="0.25">
      <c r="E26" s="24">
        <v>1981</v>
      </c>
      <c r="F26" s="24" t="s">
        <v>52</v>
      </c>
      <c r="G26" s="25">
        <f>G25+(($G$35-$G$25)/($E$35-$E$25))</f>
        <v>0.9002</v>
      </c>
      <c r="H26" s="25" t="s">
        <v>54</v>
      </c>
    </row>
    <row r="27" spans="5:8" x14ac:dyDescent="0.25">
      <c r="E27" s="24">
        <v>1982</v>
      </c>
      <c r="F27" s="24" t="s">
        <v>52</v>
      </c>
      <c r="G27" s="25">
        <f t="shared" ref="G27:G34" si="1">G26+(($G$35-$G$25)/($E$35-$E$25))</f>
        <v>0.90039999999999998</v>
      </c>
      <c r="H27" s="25" t="s">
        <v>54</v>
      </c>
    </row>
    <row r="28" spans="5:8" x14ac:dyDescent="0.25">
      <c r="E28" s="24">
        <v>1983</v>
      </c>
      <c r="F28" s="24" t="s">
        <v>52</v>
      </c>
      <c r="G28" s="25">
        <f t="shared" si="1"/>
        <v>0.90059999999999996</v>
      </c>
      <c r="H28" s="25" t="s">
        <v>54</v>
      </c>
    </row>
    <row r="29" spans="5:8" x14ac:dyDescent="0.25">
      <c r="E29" s="24">
        <v>1984</v>
      </c>
      <c r="F29" s="24" t="s">
        <v>52</v>
      </c>
      <c r="G29" s="25">
        <f t="shared" si="1"/>
        <v>0.90079999999999993</v>
      </c>
      <c r="H29" s="25" t="s">
        <v>54</v>
      </c>
    </row>
    <row r="30" spans="5:8" x14ac:dyDescent="0.25">
      <c r="E30" s="24">
        <v>1985</v>
      </c>
      <c r="F30" s="24" t="s">
        <v>52</v>
      </c>
      <c r="G30" s="25">
        <f t="shared" si="1"/>
        <v>0.90099999999999991</v>
      </c>
      <c r="H30" s="25" t="s">
        <v>54</v>
      </c>
    </row>
    <row r="31" spans="5:8" x14ac:dyDescent="0.25">
      <c r="E31" s="24">
        <v>1986</v>
      </c>
      <c r="F31" s="24" t="s">
        <v>52</v>
      </c>
      <c r="G31" s="25">
        <f t="shared" si="1"/>
        <v>0.90119999999999989</v>
      </c>
      <c r="H31" s="25" t="s">
        <v>54</v>
      </c>
    </row>
    <row r="32" spans="5:8" x14ac:dyDescent="0.25">
      <c r="E32" s="24">
        <v>1987</v>
      </c>
      <c r="F32" s="24" t="s">
        <v>52</v>
      </c>
      <c r="G32" s="25">
        <f t="shared" si="1"/>
        <v>0.90139999999999987</v>
      </c>
      <c r="H32" s="25" t="s">
        <v>54</v>
      </c>
    </row>
    <row r="33" spans="5:8" x14ac:dyDescent="0.25">
      <c r="E33" s="24">
        <v>1988</v>
      </c>
      <c r="F33" s="24" t="s">
        <v>52</v>
      </c>
      <c r="G33" s="25">
        <f t="shared" si="1"/>
        <v>0.90159999999999985</v>
      </c>
      <c r="H33" s="25" t="s">
        <v>54</v>
      </c>
    </row>
    <row r="34" spans="5:8" x14ac:dyDescent="0.25">
      <c r="E34" s="24">
        <v>1989</v>
      </c>
      <c r="F34" s="24" t="s">
        <v>52</v>
      </c>
      <c r="G34" s="25">
        <f t="shared" si="1"/>
        <v>0.90179999999999982</v>
      </c>
      <c r="H34" s="25" t="s">
        <v>54</v>
      </c>
    </row>
    <row r="35" spans="5:8" x14ac:dyDescent="0.25">
      <c r="E35" s="24">
        <v>1990</v>
      </c>
      <c r="F35" s="24" t="s">
        <v>52</v>
      </c>
      <c r="G35" s="24">
        <f>C7</f>
        <v>0.90200000000000002</v>
      </c>
      <c r="H35" s="24" t="s">
        <v>53</v>
      </c>
    </row>
    <row r="36" spans="5:8" x14ac:dyDescent="0.25">
      <c r="E36" s="24">
        <v>1991</v>
      </c>
      <c r="F36" s="24" t="s">
        <v>52</v>
      </c>
      <c r="G36" s="25">
        <f>G35+(($G$45-$G$35)/($E$45-$E$35))</f>
        <v>0.90570000000000006</v>
      </c>
      <c r="H36" s="25" t="s">
        <v>54</v>
      </c>
    </row>
    <row r="37" spans="5:8" x14ac:dyDescent="0.25">
      <c r="E37" s="24">
        <v>1992</v>
      </c>
      <c r="F37" s="24" t="s">
        <v>52</v>
      </c>
      <c r="G37" s="25">
        <f t="shared" ref="G37:G44" si="2">G36+(($G$45-$G$35)/($E$45-$E$35))</f>
        <v>0.9094000000000001</v>
      </c>
      <c r="H37" s="25" t="s">
        <v>54</v>
      </c>
    </row>
    <row r="38" spans="5:8" x14ac:dyDescent="0.25">
      <c r="E38" s="24">
        <v>1993</v>
      </c>
      <c r="F38" s="24" t="s">
        <v>52</v>
      </c>
      <c r="G38" s="25">
        <f t="shared" si="2"/>
        <v>0.91310000000000013</v>
      </c>
      <c r="H38" s="25" t="s">
        <v>54</v>
      </c>
    </row>
    <row r="39" spans="5:8" x14ac:dyDescent="0.25">
      <c r="E39" s="24">
        <v>1994</v>
      </c>
      <c r="F39" s="24" t="s">
        <v>52</v>
      </c>
      <c r="G39" s="25">
        <f t="shared" si="2"/>
        <v>0.91680000000000017</v>
      </c>
      <c r="H39" s="25" t="s">
        <v>54</v>
      </c>
    </row>
    <row r="40" spans="5:8" x14ac:dyDescent="0.25">
      <c r="E40" s="24">
        <v>1995</v>
      </c>
      <c r="F40" s="24" t="s">
        <v>52</v>
      </c>
      <c r="G40" s="25">
        <f t="shared" si="2"/>
        <v>0.92050000000000021</v>
      </c>
      <c r="H40" s="25" t="s">
        <v>54</v>
      </c>
    </row>
    <row r="41" spans="5:8" x14ac:dyDescent="0.25">
      <c r="E41" s="24">
        <v>1996</v>
      </c>
      <c r="F41" s="24" t="s">
        <v>52</v>
      </c>
      <c r="G41" s="25">
        <f t="shared" si="2"/>
        <v>0.92420000000000024</v>
      </c>
      <c r="H41" s="25" t="s">
        <v>54</v>
      </c>
    </row>
    <row r="42" spans="5:8" x14ac:dyDescent="0.25">
      <c r="E42" s="24">
        <v>1997</v>
      </c>
      <c r="F42" s="24" t="s">
        <v>52</v>
      </c>
      <c r="G42" s="25">
        <f t="shared" si="2"/>
        <v>0.92790000000000028</v>
      </c>
      <c r="H42" s="25" t="s">
        <v>54</v>
      </c>
    </row>
    <row r="43" spans="5:8" x14ac:dyDescent="0.25">
      <c r="E43" s="24">
        <v>1998</v>
      </c>
      <c r="F43" s="24" t="s">
        <v>52</v>
      </c>
      <c r="G43" s="25">
        <f t="shared" si="2"/>
        <v>0.93160000000000032</v>
      </c>
      <c r="H43" s="25" t="s">
        <v>54</v>
      </c>
    </row>
    <row r="44" spans="5:8" x14ac:dyDescent="0.25">
      <c r="E44" s="24">
        <v>1999</v>
      </c>
      <c r="F44" s="24" t="s">
        <v>52</v>
      </c>
      <c r="G44" s="25">
        <f t="shared" si="2"/>
        <v>0.93530000000000035</v>
      </c>
      <c r="H44" s="25" t="s">
        <v>54</v>
      </c>
    </row>
    <row r="45" spans="5:8" x14ac:dyDescent="0.25">
      <c r="E45" s="24">
        <v>2000</v>
      </c>
      <c r="F45" s="24" t="s">
        <v>52</v>
      </c>
      <c r="G45" s="24">
        <f>C8</f>
        <v>0.93899999999999995</v>
      </c>
      <c r="H45" s="24" t="s">
        <v>53</v>
      </c>
    </row>
    <row r="46" spans="5:8" x14ac:dyDescent="0.25">
      <c r="E46" s="24">
        <v>2001</v>
      </c>
      <c r="F46" s="24" t="s">
        <v>52</v>
      </c>
      <c r="G46" s="25">
        <f>G45+(($G$55-$G$45)/($E$55-$E$45))</f>
        <v>0.94019999999999992</v>
      </c>
      <c r="H46" s="25" t="s">
        <v>54</v>
      </c>
    </row>
    <row r="47" spans="5:8" x14ac:dyDescent="0.25">
      <c r="E47" s="24">
        <v>2002</v>
      </c>
      <c r="F47" s="24" t="s">
        <v>52</v>
      </c>
      <c r="G47" s="25">
        <f t="shared" ref="G47:G54" si="3">G46+(($G$55-$G$45)/($E$55-$E$45))</f>
        <v>0.9413999999999999</v>
      </c>
      <c r="H47" s="25" t="s">
        <v>54</v>
      </c>
    </row>
    <row r="48" spans="5:8" x14ac:dyDescent="0.25">
      <c r="E48" s="24">
        <v>2003</v>
      </c>
      <c r="F48" s="24" t="s">
        <v>52</v>
      </c>
      <c r="G48" s="25">
        <f t="shared" si="3"/>
        <v>0.94259999999999988</v>
      </c>
      <c r="H48" s="25" t="s">
        <v>54</v>
      </c>
    </row>
    <row r="49" spans="5:8" x14ac:dyDescent="0.25">
      <c r="E49" s="24">
        <v>2004</v>
      </c>
      <c r="F49" s="24" t="s">
        <v>52</v>
      </c>
      <c r="G49" s="25">
        <f t="shared" si="3"/>
        <v>0.94379999999999986</v>
      </c>
      <c r="H49" s="25" t="s">
        <v>54</v>
      </c>
    </row>
    <row r="50" spans="5:8" x14ac:dyDescent="0.25">
      <c r="E50" s="24">
        <v>2005</v>
      </c>
      <c r="F50" s="24" t="s">
        <v>52</v>
      </c>
      <c r="G50" s="25">
        <f t="shared" si="3"/>
        <v>0.94499999999999984</v>
      </c>
      <c r="H50" s="25" t="s">
        <v>54</v>
      </c>
    </row>
    <row r="51" spans="5:8" x14ac:dyDescent="0.25">
      <c r="E51" s="24">
        <v>2006</v>
      </c>
      <c r="F51" s="24" t="s">
        <v>52</v>
      </c>
      <c r="G51" s="25">
        <f t="shared" si="3"/>
        <v>0.94619999999999982</v>
      </c>
      <c r="H51" s="25" t="s">
        <v>54</v>
      </c>
    </row>
    <row r="52" spans="5:8" x14ac:dyDescent="0.25">
      <c r="E52" s="24">
        <v>2007</v>
      </c>
      <c r="F52" s="24" t="s">
        <v>52</v>
      </c>
      <c r="G52" s="25">
        <f t="shared" si="3"/>
        <v>0.9473999999999998</v>
      </c>
      <c r="H52" s="25" t="s">
        <v>54</v>
      </c>
    </row>
    <row r="53" spans="5:8" x14ac:dyDescent="0.25">
      <c r="E53" s="24">
        <v>2008</v>
      </c>
      <c r="F53" s="24" t="s">
        <v>52</v>
      </c>
      <c r="G53" s="25">
        <f t="shared" si="3"/>
        <v>0.94859999999999978</v>
      </c>
      <c r="H53" s="25" t="s">
        <v>54</v>
      </c>
    </row>
    <row r="54" spans="5:8" x14ac:dyDescent="0.25">
      <c r="E54" s="24">
        <v>2009</v>
      </c>
      <c r="F54" s="24" t="s">
        <v>52</v>
      </c>
      <c r="G54" s="25">
        <f t="shared" si="3"/>
        <v>0.94979999999999976</v>
      </c>
      <c r="H54" s="25" t="s">
        <v>54</v>
      </c>
    </row>
    <row r="55" spans="5:8" x14ac:dyDescent="0.25">
      <c r="E55" s="24">
        <v>2010</v>
      </c>
      <c r="F55" s="24" t="s">
        <v>52</v>
      </c>
      <c r="G55" s="24">
        <f>C9</f>
        <v>0.95099999999999996</v>
      </c>
      <c r="H55" s="24" t="s">
        <v>53</v>
      </c>
    </row>
    <row r="56" spans="5:8" x14ac:dyDescent="0.25">
      <c r="E56" s="24">
        <v>2011</v>
      </c>
      <c r="F56" s="24" t="s">
        <v>52</v>
      </c>
      <c r="G56" s="26">
        <f>G55+(($G$58-$G$55)/($E$58-$E$55))</f>
        <v>0.95333333333333325</v>
      </c>
      <c r="H56" s="25" t="s">
        <v>54</v>
      </c>
    </row>
    <row r="57" spans="5:8" x14ac:dyDescent="0.25">
      <c r="E57" s="24">
        <v>2012</v>
      </c>
      <c r="F57" s="24" t="s">
        <v>52</v>
      </c>
      <c r="G57" s="26">
        <f>G56+(($G$58-$G$55)/($E$58-$E$55))</f>
        <v>0.95566666666666655</v>
      </c>
      <c r="H57" s="25" t="s">
        <v>54</v>
      </c>
    </row>
    <row r="58" spans="5:8" x14ac:dyDescent="0.25">
      <c r="E58" s="24">
        <v>2013</v>
      </c>
      <c r="F58" s="24" t="s">
        <v>52</v>
      </c>
      <c r="G58" s="24">
        <f>C10</f>
        <v>0.95799999999999996</v>
      </c>
      <c r="H58" s="24" t="s">
        <v>53</v>
      </c>
    </row>
    <row r="59" spans="5:8" x14ac:dyDescent="0.25">
      <c r="E59" s="24">
        <v>2014</v>
      </c>
      <c r="F59" s="24" t="s">
        <v>52</v>
      </c>
      <c r="G59" s="26">
        <f>_xlfn.FORECAST.LINEAR(E59,G55:G58,E55:E58)</f>
        <v>0.96033333333333326</v>
      </c>
      <c r="H59" s="25" t="s">
        <v>55</v>
      </c>
    </row>
    <row r="60" spans="5:8" x14ac:dyDescent="0.25">
      <c r="E60" s="24">
        <v>2015</v>
      </c>
      <c r="F60" s="24" t="s">
        <v>52</v>
      </c>
      <c r="G60" s="26">
        <f t="shared" ref="G60:G65" si="4">_xlfn.FORECAST.LINEAR(E60,G56:G59,E56:E59)</f>
        <v>0.96266666666666678</v>
      </c>
      <c r="H60" s="25" t="s">
        <v>55</v>
      </c>
    </row>
    <row r="61" spans="5:8" x14ac:dyDescent="0.25">
      <c r="E61" s="24">
        <v>2016</v>
      </c>
      <c r="F61" s="24" t="s">
        <v>52</v>
      </c>
      <c r="G61" s="26">
        <f t="shared" si="4"/>
        <v>0.96499999999999986</v>
      </c>
      <c r="H61" s="25" t="s">
        <v>55</v>
      </c>
    </row>
    <row r="62" spans="5:8" x14ac:dyDescent="0.25">
      <c r="E62" s="24">
        <v>2017</v>
      </c>
      <c r="F62" s="24" t="s">
        <v>52</v>
      </c>
      <c r="G62" s="26">
        <f t="shared" si="4"/>
        <v>0.96733333333333338</v>
      </c>
      <c r="H62" s="25" t="s">
        <v>55</v>
      </c>
    </row>
    <row r="63" spans="5:8" x14ac:dyDescent="0.25">
      <c r="E63" s="24">
        <v>2018</v>
      </c>
      <c r="F63" s="24" t="s">
        <v>52</v>
      </c>
      <c r="G63" s="26">
        <f t="shared" si="4"/>
        <v>0.9696666666666669</v>
      </c>
      <c r="H63" s="25" t="s">
        <v>55</v>
      </c>
    </row>
    <row r="64" spans="5:8" x14ac:dyDescent="0.25">
      <c r="E64" s="24">
        <v>2019</v>
      </c>
      <c r="F64" s="24" t="s">
        <v>52</v>
      </c>
      <c r="G64" s="26">
        <f t="shared" si="4"/>
        <v>0.97199999999999998</v>
      </c>
      <c r="H64" s="25" t="s">
        <v>55</v>
      </c>
    </row>
    <row r="65" spans="5:8" x14ac:dyDescent="0.25">
      <c r="E65" s="24">
        <v>2020</v>
      </c>
      <c r="F65" s="24" t="s">
        <v>52</v>
      </c>
      <c r="G65" s="26">
        <f t="shared" si="4"/>
        <v>0.9743333333333335</v>
      </c>
      <c r="H65" s="25" t="s">
        <v>55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REFS</vt:lpstr>
      <vt:lpstr>FIN_ETA</vt:lpstr>
      <vt:lpstr>Calcs</vt:lpstr>
      <vt:lpstr>Holmberg_2013</vt:lpstr>
      <vt:lpstr>UNEP_2017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2022-07-07T10:02:34Z</dcterms:modified>
</cp:coreProperties>
</file>