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C556207-24C9-4D8C-AB38-4512A310FE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FS" sheetId="13" r:id="rId1"/>
    <sheet name="FIN_ETA" sheetId="2" r:id="rId2"/>
    <sheet name="Calcs" sheetId="7" r:id="rId3"/>
    <sheet name="Schwartz_2011" sheetId="6" r:id="rId4"/>
    <sheet name="Guntamatic_2013" sheetId="9" r:id="rId5"/>
    <sheet name="Corder_1973" sheetId="11" r:id="rId6"/>
    <sheet name="Atherton_1963" sheetId="10" r:id="rId7"/>
    <sheet name="Compton_2017" sheetId="8" r:id="rId8"/>
    <sheet name="Paniz_2009" sheetId="4" r:id="rId9"/>
    <sheet name="Kiwa_2018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1" l="1"/>
  <c r="B62" i="7" l="1"/>
  <c r="B63" i="7"/>
  <c r="B56" i="7"/>
  <c r="B58" i="7" s="1"/>
  <c r="B25" i="7"/>
  <c r="B26" i="7"/>
  <c r="B27" i="7"/>
  <c r="B29" i="7"/>
  <c r="B31" i="7"/>
  <c r="B33" i="7"/>
  <c r="B34" i="7"/>
  <c r="B35" i="7"/>
  <c r="B37" i="7"/>
  <c r="B39" i="7"/>
  <c r="B41" i="7"/>
  <c r="B42" i="7"/>
  <c r="B43" i="7"/>
  <c r="B45" i="7"/>
  <c r="B47" i="7"/>
  <c r="B49" i="7"/>
  <c r="B50" i="7"/>
  <c r="B51" i="7"/>
  <c r="B53" i="7"/>
  <c r="B54" i="7" s="1"/>
  <c r="B55" i="7" s="1"/>
  <c r="C8" i="6"/>
  <c r="B24" i="7" s="1"/>
  <c r="C9" i="6"/>
  <c r="C10" i="6"/>
  <c r="C11" i="6"/>
  <c r="C12" i="6"/>
  <c r="B28" i="7" s="1"/>
  <c r="C13" i="6"/>
  <c r="C14" i="6"/>
  <c r="B30" i="7" s="1"/>
  <c r="C15" i="6"/>
  <c r="C16" i="6"/>
  <c r="B32" i="7" s="1"/>
  <c r="C17" i="6"/>
  <c r="C18" i="6"/>
  <c r="C19" i="6"/>
  <c r="C20" i="6"/>
  <c r="B36" i="7" s="1"/>
  <c r="C21" i="6"/>
  <c r="C22" i="6"/>
  <c r="B38" i="7" s="1"/>
  <c r="C23" i="6"/>
  <c r="C24" i="6"/>
  <c r="B40" i="7" s="1"/>
  <c r="C25" i="6"/>
  <c r="C26" i="6"/>
  <c r="C27" i="6"/>
  <c r="C28" i="6"/>
  <c r="B44" i="7" s="1"/>
  <c r="C29" i="6"/>
  <c r="C30" i="6"/>
  <c r="B46" i="7" s="1"/>
  <c r="C31" i="6"/>
  <c r="C32" i="6"/>
  <c r="B48" i="7" s="1"/>
  <c r="C33" i="6"/>
  <c r="C34" i="6"/>
  <c r="C35" i="6"/>
  <c r="C36" i="6"/>
  <c r="B52" i="7" s="1"/>
  <c r="C37" i="6"/>
  <c r="C7" i="6"/>
  <c r="B23" i="7" s="1"/>
  <c r="B4" i="7" s="1"/>
  <c r="B5" i="7" l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H2" i="2" s="1" a="1"/>
  <c r="B57" i="7"/>
  <c r="B61" i="7"/>
  <c r="B60" i="7"/>
  <c r="B59" i="7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5" i="4"/>
  <c r="L2" i="2" l="1"/>
  <c r="AD2" i="2"/>
  <c r="AP2" i="2"/>
  <c r="Q2" i="2"/>
  <c r="P2" i="2"/>
  <c r="O2" i="2"/>
  <c r="BO2" i="2"/>
  <c r="BE2" i="2"/>
  <c r="V2" i="2"/>
  <c r="Z2" i="2"/>
  <c r="I2" i="2"/>
  <c r="H2" i="2"/>
  <c r="BI2" i="2"/>
  <c r="AY2" i="2"/>
  <c r="BP2" i="2"/>
  <c r="N2" i="2"/>
  <c r="J2" i="2"/>
  <c r="BL2" i="2"/>
  <c r="BK2" i="2"/>
  <c r="BA2" i="2"/>
  <c r="AI2" i="2"/>
  <c r="BH2" i="2"/>
  <c r="BG2" i="2"/>
  <c r="BM2" i="2"/>
  <c r="BD2" i="2"/>
  <c r="BC2" i="2"/>
  <c r="AS2" i="2"/>
  <c r="S2" i="2"/>
  <c r="AZ2" i="2"/>
  <c r="BJ2" i="2"/>
  <c r="AQ2" i="2"/>
  <c r="AW2" i="2"/>
  <c r="AV2" i="2"/>
  <c r="AU2" i="2"/>
  <c r="AK2" i="2"/>
  <c r="BN2" i="2"/>
  <c r="AR2" i="2"/>
  <c r="BB2" i="2"/>
  <c r="AM2" i="2"/>
  <c r="AX2" i="2"/>
  <c r="AO2" i="2"/>
  <c r="AT2" i="2"/>
  <c r="K2" i="2"/>
  <c r="AG2" i="2"/>
  <c r="AF2" i="2"/>
  <c r="AE2" i="2"/>
  <c r="U2" i="2"/>
  <c r="AH2" i="2"/>
  <c r="AB2" i="2"/>
  <c r="AL2" i="2"/>
  <c r="BF2" i="2"/>
  <c r="Y2" i="2"/>
  <c r="X2" i="2"/>
  <c r="W2" i="2"/>
  <c r="M2" i="2"/>
  <c r="R2" i="2"/>
  <c r="T2" i="2"/>
  <c r="AA2" i="2"/>
  <c r="AN2" i="2"/>
  <c r="AC2" i="2"/>
  <c r="AJ2" i="2"/>
  <c r="H3" i="2" a="1"/>
  <c r="H3" i="2" l="1"/>
  <c r="BC3" i="2"/>
  <c r="AD3" i="2"/>
  <c r="BG3" i="2"/>
  <c r="Z3" i="2"/>
  <c r="Y3" i="2"/>
  <c r="N3" i="2"/>
  <c r="BO3" i="2"/>
  <c r="AN3" i="2"/>
  <c r="O3" i="2"/>
  <c r="BA3" i="2"/>
  <c r="AY3" i="2"/>
  <c r="R3" i="2"/>
  <c r="Q3" i="2"/>
  <c r="BI3" i="2"/>
  <c r="AQ3" i="2"/>
  <c r="AF3" i="2"/>
  <c r="AX3" i="2"/>
  <c r="BB3" i="2"/>
  <c r="AK3" i="2"/>
  <c r="AI3" i="2"/>
  <c r="J3" i="2"/>
  <c r="I3" i="2"/>
  <c r="AS3" i="2"/>
  <c r="AA3" i="2"/>
  <c r="X3" i="2"/>
  <c r="M3" i="2"/>
  <c r="U3" i="2"/>
  <c r="K3" i="2"/>
  <c r="BM3" i="2"/>
  <c r="AU3" i="2"/>
  <c r="AC3" i="2"/>
  <c r="S3" i="2"/>
  <c r="P3" i="2"/>
  <c r="BK3" i="2"/>
  <c r="BH3" i="2"/>
  <c r="BN3" i="2"/>
  <c r="BE3" i="2"/>
  <c r="AE3" i="2"/>
  <c r="BP3" i="2"/>
  <c r="BF3" i="2"/>
  <c r="AR3" i="2"/>
  <c r="BJ3" i="2"/>
  <c r="AZ3" i="2"/>
  <c r="W3" i="2"/>
  <c r="AB3" i="2"/>
  <c r="AP3" i="2"/>
  <c r="AO3" i="2"/>
  <c r="AL3" i="2"/>
  <c r="AJ3" i="2"/>
  <c r="BD3" i="2"/>
  <c r="AT3" i="2"/>
  <c r="L3" i="2"/>
  <c r="AH3" i="2"/>
  <c r="AG3" i="2"/>
  <c r="V3" i="2"/>
  <c r="T3" i="2"/>
  <c r="AV3" i="2"/>
  <c r="AM3" i="2"/>
  <c r="AW3" i="2"/>
  <c r="BL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40% to create a sigmoidal efficiency improvement trajectory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taken from graph via http://www.graphreader.com/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taken from graph via http://www.graphreader.com/</t>
        </r>
      </text>
    </comment>
  </commentList>
</comments>
</file>

<file path=xl/sharedStrings.xml><?xml version="1.0" encoding="utf-8"?>
<sst xmlns="http://schemas.openxmlformats.org/spreadsheetml/2006/main" count="133" uniqueCount="59">
  <si>
    <t>Country</t>
  </si>
  <si>
    <t>Machine</t>
  </si>
  <si>
    <t>Eu.product</t>
  </si>
  <si>
    <t>AUT</t>
  </si>
  <si>
    <t>Paniz (2009) - Working Group 2 on Small scale heating systems</t>
  </si>
  <si>
    <t>https://ec.europa.eu/energy/intelligent/projects/sites/iee-projects/files/projects/documents/crossborderbioenergy_sector_handbook_small_scale_heating_en.pdf</t>
  </si>
  <si>
    <t>Year</t>
  </si>
  <si>
    <t>Efficiency [%]</t>
  </si>
  <si>
    <t>Efficiency [-]</t>
  </si>
  <si>
    <t>https://assets.publishing.service.gov.uk/government/uploads/system/uploads/attachment_data/file/831083/Full_technical_report.pdf</t>
  </si>
  <si>
    <t>Kiwa (2018)- Measurement of the in-situ performance of solid biomass boilers</t>
  </si>
  <si>
    <t>https://www.best-research.eu/files/publications/pdf/I1-2508.pdf</t>
  </si>
  <si>
    <t>Schwartz (2011) - Determination of annual efficiency factors of small-scale biomass boiler</t>
  </si>
  <si>
    <t>Small scale biomass boilers</t>
  </si>
  <si>
    <t>Small scale = &lt;400kW</t>
  </si>
  <si>
    <t>Eta.fu [-]</t>
  </si>
  <si>
    <t>Source/Method</t>
  </si>
  <si>
    <t>Schwartz (2011)</t>
  </si>
  <si>
    <t>Held constant (Trend plateaus)</t>
  </si>
  <si>
    <t>https://www.mdpi.com/2504-3900/2/4/159</t>
  </si>
  <si>
    <t>Compton &amp; Rezaie (2017) - Sustainability Enhancement of a Biomass Boiler through Exergy Analysis</t>
  </si>
  <si>
    <t>https://www.guntamatic.com/fileadmin/PDF_Produkte/Prospekte_Datenblaetter/1_languages/Guntamatic_Product_overview.pdf</t>
  </si>
  <si>
    <t>Guntamatic (2013)</t>
  </si>
  <si>
    <t>Linear interpolation</t>
  </si>
  <si>
    <t>Guntamati (2013) - BIOCOM Product overview</t>
  </si>
  <si>
    <t>HTH.1300.C</t>
  </si>
  <si>
    <t>@book{schwarz2011determination,</t>
  </si>
  <si>
    <t xml:space="preserve">  title={Determination of annual efficiency and emission factors of small-scale biomass boiler},</t>
  </si>
  <si>
    <t xml:space="preserve">  author={Schwarz, Markus and Heckmann, Matthias and Lasselsberger, Leopold and Haslinger, Walter},</t>
  </si>
  <si>
    <t xml:space="preserve">  year={2011},</t>
  </si>
  <si>
    <t xml:space="preserve">  publisher={na}</t>
  </si>
  <si>
    <t>}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</si>
  <si>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</si>
  <si>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</si>
  <si>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</si>
  <si>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</si>
  <si>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</si>
  <si>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</si>
  <si>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</si>
  <si>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</si>
  <si>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https://ir.library.oregonstate.edu/downloads/f7623j19c</t>
  </si>
  <si>
    <t>Atherton (1963) - Burning west coast hemlock hogged fuel in boiler furnaces</t>
  </si>
  <si>
    <t>https://ir.library.oregonstate.edu/downloads/4b29b722g</t>
  </si>
  <si>
    <t>Corder (1973) - Wood and bark as fuel</t>
  </si>
  <si>
    <t>Efficiency</t>
  </si>
  <si>
    <t>USA</t>
  </si>
  <si>
    <t>Wood-residue fired steam boiler</t>
  </si>
  <si>
    <t>Assumption</t>
  </si>
  <si>
    <t>WRLD</t>
  </si>
  <si>
    <t>@inproceedings{schwarz2011,</t>
  </si>
  <si>
    <t xml:space="preserve">  title = {Determination of annual efficiency and emission factors of small-scale biomass boiler.},</t>
  </si>
  <si>
    <t xml:space="preserve">  author = {Schwarz, Markus},</t>
  </si>
  <si>
    <t xml:space="preserve">  year = {2011},</t>
  </si>
  <si>
    <t xml:space="preserve">  url = {https://www.best-research.eu/files/publications/pdf/Schwarz_etal_-_Annual_Efficiency.pdf}</t>
  </si>
  <si>
    <t>@misc{guntamatic2013,</t>
  </si>
  <si>
    <t xml:space="preserve">  title = {Guntamatic Biomass Boiler Heating Range},</t>
  </si>
  <si>
    <t xml:space="preserve">  author = {Guntamatic},</t>
  </si>
  <si>
    <t xml:space="preserve">  year = {2013},</t>
  </si>
  <si>
    <t xml:space="preserve">  url = {https://www.guntamatic.com/fileadmin/PDF_Produkte/Prospekte_Datenblaetter/1_languages/Guntamatic_Product_overview.pdf}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</si>
</sst>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0" fillId="3" borderId="0" xfId="0" applyFont="1" applyFill="1"/>
  </cellXfs>
  <cellStyles count="3">
    <cellStyle name="Hyperlink" xfId="2" builtinId="8"/>
    <cellStyle name="Normal" xfId="0" builtinId="0"/>
    <cellStyle name="Normal 2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Calcs!$A$3:$A$63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Calcs!$B$3:$B$63</c:f>
              <c:numCache>
                <c:formatCode>0.00%</c:formatCode>
                <c:ptCount val="61"/>
                <c:pt idx="0">
                  <c:v>0.4</c:v>
                </c:pt>
                <c:pt idx="1">
                  <c:v>0.407225</c:v>
                </c:pt>
                <c:pt idx="2">
                  <c:v>0.41444999999999999</c:v>
                </c:pt>
                <c:pt idx="3">
                  <c:v>0.42167499999999997</c:v>
                </c:pt>
                <c:pt idx="4">
                  <c:v>0.42889999999999995</c:v>
                </c:pt>
                <c:pt idx="5">
                  <c:v>0.43612499999999993</c:v>
                </c:pt>
                <c:pt idx="6">
                  <c:v>0.44334999999999991</c:v>
                </c:pt>
                <c:pt idx="7">
                  <c:v>0.45057499999999989</c:v>
                </c:pt>
                <c:pt idx="8">
                  <c:v>0.45779999999999987</c:v>
                </c:pt>
                <c:pt idx="9">
                  <c:v>0.46502499999999986</c:v>
                </c:pt>
                <c:pt idx="10">
                  <c:v>0.47224999999999984</c:v>
                </c:pt>
                <c:pt idx="11">
                  <c:v>0.47947499999999982</c:v>
                </c:pt>
                <c:pt idx="12">
                  <c:v>0.4866999999999998</c:v>
                </c:pt>
                <c:pt idx="13">
                  <c:v>0.49392499999999978</c:v>
                </c:pt>
                <c:pt idx="14">
                  <c:v>0.50114999999999976</c:v>
                </c:pt>
                <c:pt idx="15">
                  <c:v>0.5083749999999998</c:v>
                </c:pt>
                <c:pt idx="16">
                  <c:v>0.51559999999999984</c:v>
                </c:pt>
                <c:pt idx="17">
                  <c:v>0.52282499999999987</c:v>
                </c:pt>
                <c:pt idx="18">
                  <c:v>0.53004999999999991</c:v>
                </c:pt>
                <c:pt idx="19">
                  <c:v>0.53727499999999995</c:v>
                </c:pt>
                <c:pt idx="20">
                  <c:v>0.54449999999999998</c:v>
                </c:pt>
                <c:pt idx="21">
                  <c:v>0.58245999999999998</c:v>
                </c:pt>
                <c:pt idx="22">
                  <c:v>0.60470999999999997</c:v>
                </c:pt>
                <c:pt idx="23">
                  <c:v>0.62958000000000003</c:v>
                </c:pt>
                <c:pt idx="24">
                  <c:v>0.65968999999999989</c:v>
                </c:pt>
                <c:pt idx="25">
                  <c:v>0.68454999999999999</c:v>
                </c:pt>
                <c:pt idx="26">
                  <c:v>0.70550000000000002</c:v>
                </c:pt>
                <c:pt idx="27">
                  <c:v>0.72906000000000004</c:v>
                </c:pt>
                <c:pt idx="28">
                  <c:v>0.75</c:v>
                </c:pt>
                <c:pt idx="29">
                  <c:v>0.76</c:v>
                </c:pt>
                <c:pt idx="30">
                  <c:v>0.78272000000000008</c:v>
                </c:pt>
                <c:pt idx="31">
                  <c:v>0.80105000000000004</c:v>
                </c:pt>
                <c:pt idx="32">
                  <c:v>0.81806000000000001</c:v>
                </c:pt>
                <c:pt idx="33">
                  <c:v>0.83114999999999994</c:v>
                </c:pt>
                <c:pt idx="34">
                  <c:v>0.84031000000000011</c:v>
                </c:pt>
                <c:pt idx="35">
                  <c:v>0.85602</c:v>
                </c:pt>
                <c:pt idx="36">
                  <c:v>0.86518000000000006</c:v>
                </c:pt>
                <c:pt idx="37">
                  <c:v>0.87041999999999997</c:v>
                </c:pt>
                <c:pt idx="38">
                  <c:v>0.88088999999999995</c:v>
                </c:pt>
                <c:pt idx="39">
                  <c:v>0.88612999999999997</c:v>
                </c:pt>
                <c:pt idx="40">
                  <c:v>0.89266999999999996</c:v>
                </c:pt>
                <c:pt idx="41">
                  <c:v>0.89790999999999999</c:v>
                </c:pt>
                <c:pt idx="42">
                  <c:v>0.9057599999999999</c:v>
                </c:pt>
                <c:pt idx="43">
                  <c:v>0.90837999999999997</c:v>
                </c:pt>
                <c:pt idx="44">
                  <c:v>0.91492000000000007</c:v>
                </c:pt>
                <c:pt idx="45">
                  <c:v>0.91885000000000006</c:v>
                </c:pt>
                <c:pt idx="46">
                  <c:v>0.92016000000000009</c:v>
                </c:pt>
                <c:pt idx="47">
                  <c:v>0.92276999999999998</c:v>
                </c:pt>
                <c:pt idx="48">
                  <c:v>0.92539000000000005</c:v>
                </c:pt>
                <c:pt idx="49">
                  <c:v>0.9265000000000001</c:v>
                </c:pt>
                <c:pt idx="50">
                  <c:v>0.92799999999999994</c:v>
                </c:pt>
                <c:pt idx="51">
                  <c:v>0.93433333333333324</c:v>
                </c:pt>
                <c:pt idx="52">
                  <c:v>0.94066666666666654</c:v>
                </c:pt>
                <c:pt idx="53">
                  <c:v>0.94699999999999995</c:v>
                </c:pt>
                <c:pt idx="54">
                  <c:v>0.94699999999999995</c:v>
                </c:pt>
                <c:pt idx="55">
                  <c:v>0.94699999999999995</c:v>
                </c:pt>
                <c:pt idx="56">
                  <c:v>0.94699999999999995</c:v>
                </c:pt>
                <c:pt idx="57">
                  <c:v>0.94699999999999995</c:v>
                </c:pt>
                <c:pt idx="58">
                  <c:v>0.94699999999999995</c:v>
                </c:pt>
                <c:pt idx="59">
                  <c:v>0.94699999999999995</c:v>
                </c:pt>
                <c:pt idx="60">
                  <c:v>0.94699999999999995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F-45D9-9109-FD0250DA3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38936"/>
        <c:axId val="434235000"/>
      </c:lineChart>
      <c:catAx>
        <c:axId val="43423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35000"/>
        <c:crosses val="autoZero"/>
        <c:auto val="1"/>
        <c:lblAlgn val="ctr"/>
        <c:lblOffset val="100"/>
        <c:noMultiLvlLbl val="0"/>
      </c:catAx>
      <c:valAx>
        <c:axId val="43423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3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2</xdr:row>
      <xdr:rowOff>27383</xdr:rowOff>
    </xdr:from>
    <xdr:to>
      <xdr:col>14</xdr:col>
      <xdr:colOff>416719</xdr:colOff>
      <xdr:row>25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6</xdr:row>
      <xdr:rowOff>56816</xdr:rowOff>
    </xdr:from>
    <xdr:to>
      <xdr:col>19</xdr:col>
      <xdr:colOff>265003</xdr:colOff>
      <xdr:row>28</xdr:row>
      <xdr:rowOff>180267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1199816"/>
          <a:ext cx="10332928" cy="43144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23</xdr:col>
      <xdr:colOff>332267</xdr:colOff>
      <xdr:row>21</xdr:row>
      <xdr:rowOff>104333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71500"/>
          <a:ext cx="8866667" cy="3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547687</xdr:colOff>
      <xdr:row>3</xdr:row>
      <xdr:rowOff>166687</xdr:rowOff>
    </xdr:from>
    <xdr:to>
      <xdr:col>18</xdr:col>
      <xdr:colOff>244393</xdr:colOff>
      <xdr:row>30</xdr:row>
      <xdr:rowOff>89854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738187"/>
          <a:ext cx="6983331" cy="5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357187</xdr:colOff>
      <xdr:row>3</xdr:row>
      <xdr:rowOff>142875</xdr:rowOff>
    </xdr:from>
    <xdr:to>
      <xdr:col>19</xdr:col>
      <xdr:colOff>134924</xdr:colOff>
      <xdr:row>29</xdr:row>
      <xdr:rowOff>94637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4937" y="714375"/>
          <a:ext cx="6457143" cy="49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30</xdr:col>
      <xdr:colOff>337336</xdr:colOff>
      <xdr:row>36</xdr:row>
      <xdr:rowOff>27809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375" y="762000"/>
          <a:ext cx="6409524" cy="61238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3</xdr:row>
      <xdr:rowOff>9525</xdr:rowOff>
    </xdr:from>
    <xdr:to>
      <xdr:col>16</xdr:col>
      <xdr:colOff>465887</xdr:colOff>
      <xdr:row>35</xdr:row>
      <xdr:rowOff>99704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581025"/>
          <a:ext cx="5123612" cy="61861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9551</xdr:colOff>
      <xdr:row>2</xdr:row>
      <xdr:rowOff>180975</xdr:rowOff>
    </xdr:from>
    <xdr:to>
      <xdr:col>20</xdr:col>
      <xdr:colOff>456061</xdr:colOff>
      <xdr:row>31</xdr:row>
      <xdr:rowOff>142001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51" y="561975"/>
          <a:ext cx="7152110" cy="5485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www.best-research.eu/files/publications/pdf/I1-2508.pdf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guntamatic.com/fileadmin/PDF_Produkte/Prospekte_Datenblaetter/1_languages/Guntamatic_Product_overview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r.library.oregonstate.edu/downloads/4b29b722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ir.library.oregonstate.edu/downloads/f7623j19c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mdpi.com/2504-3900/2/4/15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hyperlink" Target="https://ec.europa.eu/energy/intelligent/projects/sites/iee-projects/files/projects/documents/crossborderbioenergy_sector_handbook_small_scale_heating_en.pdf" TargetMode="Externa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831083/Full_technical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A494-3228-4F91-B064-20A3FC905FA7}">
  <dimension ref="A1:A13"/>
  <sheetViews>
    <sheetView tabSelected="1" zoomScale="80" zoomScaleNormal="80" workbookViewId="0">
      <selection activeCell="F7" sqref="F7"/>
    </sheetView>
  </sheetViews>
  <sheetFormatPr defaultRowHeight="14.4"/>
  <cols>
    <col min="1" max="16384" width="8.88671875" style="17"/>
  </cols>
  <sheetData>
    <row r="1" spans="1:1">
      <c r="A1" s="18" t="s">
        <v>49</v>
      </c>
    </row>
    <row r="2" spans="1:1">
      <c r="A2" s="18" t="s">
        <v>50</v>
      </c>
    </row>
    <row r="3" spans="1:1">
      <c r="A3" s="18" t="s">
        <v>51</v>
      </c>
    </row>
    <row r="4" spans="1:1">
      <c r="A4" s="18" t="s">
        <v>52</v>
      </c>
    </row>
    <row r="5" spans="1:1">
      <c r="A5" s="18" t="s">
        <v>53</v>
      </c>
    </row>
    <row r="6" spans="1:1">
      <c r="A6" s="18" t="s">
        <v>31</v>
      </c>
    </row>
    <row r="7" spans="1:1">
      <c r="A7" s="18"/>
    </row>
    <row r="8" spans="1:1">
      <c r="A8" s="18" t="s">
        <v>54</v>
      </c>
    </row>
    <row r="9" spans="1:1">
      <c r="A9" s="18" t="s">
        <v>55</v>
      </c>
    </row>
    <row r="10" spans="1:1">
      <c r="A10" s="18" t="s">
        <v>56</v>
      </c>
    </row>
    <row r="11" spans="1:1">
      <c r="A11" s="18" t="s">
        <v>57</v>
      </c>
    </row>
    <row r="12" spans="1:1">
      <c r="A12" s="18" t="s">
        <v>58</v>
      </c>
    </row>
    <row r="13" spans="1:1">
      <c r="A13" s="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1"/>
  <sheetViews>
    <sheetView zoomScale="80" zoomScaleNormal="80" workbookViewId="0">
      <selection activeCell="F8" sqref="F8"/>
    </sheetView>
  </sheetViews>
  <sheetFormatPr defaultRowHeight="14.4"/>
  <cols>
    <col min="2" max="2" width="11.6640625" style="2" bestFit="1" customWidth="1"/>
    <col min="3" max="3" width="10.109375" style="2" bestFit="1" customWidth="1"/>
    <col min="4" max="4" width="8.109375" style="2" bestFit="1" customWidth="1"/>
    <col min="5" max="5" width="29.5546875" bestFit="1" customWidth="1"/>
    <col min="6" max="6" width="12.5546875" customWidth="1"/>
    <col min="7" max="7" width="11.44140625" customWidth="1"/>
  </cols>
  <sheetData>
    <row r="1" spans="1:68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38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>
      <c r="A2" s="2" t="s">
        <v>3</v>
      </c>
      <c r="B2" s="2" t="s">
        <v>35</v>
      </c>
      <c r="C2" s="2" t="s">
        <v>36</v>
      </c>
      <c r="D2" s="2" t="s">
        <v>37</v>
      </c>
      <c r="E2" s="2" t="s">
        <v>13</v>
      </c>
      <c r="F2" s="13" t="s">
        <v>25</v>
      </c>
      <c r="G2" s="2" t="s">
        <v>39</v>
      </c>
      <c r="H2" s="3">
        <f t="array" ref="H2:BP2">TRANSPOSE(Calcs!B3:B63)</f>
        <v>0.4</v>
      </c>
      <c r="I2" s="3">
        <v>0.407225</v>
      </c>
      <c r="J2" s="3">
        <v>0.41444999999999999</v>
      </c>
      <c r="K2" s="3">
        <v>0.42167499999999997</v>
      </c>
      <c r="L2" s="3">
        <v>0.42889999999999995</v>
      </c>
      <c r="M2" s="3">
        <v>0.43612499999999993</v>
      </c>
      <c r="N2" s="3">
        <v>0.44334999999999991</v>
      </c>
      <c r="O2" s="3">
        <v>0.45057499999999989</v>
      </c>
      <c r="P2" s="3">
        <v>0.45779999999999987</v>
      </c>
      <c r="Q2" s="3">
        <v>0.46502499999999986</v>
      </c>
      <c r="R2" s="3">
        <v>0.47224999999999984</v>
      </c>
      <c r="S2" s="3">
        <v>0.47947499999999982</v>
      </c>
      <c r="T2" s="3">
        <v>0.4866999999999998</v>
      </c>
      <c r="U2" s="3">
        <v>0.49392499999999978</v>
      </c>
      <c r="V2" s="3">
        <v>0.50114999999999976</v>
      </c>
      <c r="W2" s="3">
        <v>0.5083749999999998</v>
      </c>
      <c r="X2" s="3">
        <v>0.51559999999999984</v>
      </c>
      <c r="Y2" s="3">
        <v>0.52282499999999987</v>
      </c>
      <c r="Z2" s="3">
        <v>0.53004999999999991</v>
      </c>
      <c r="AA2" s="3">
        <v>0.53727499999999995</v>
      </c>
      <c r="AB2" s="3">
        <v>0.54449999999999998</v>
      </c>
      <c r="AC2" s="3">
        <v>0.58245999999999998</v>
      </c>
      <c r="AD2" s="3">
        <v>0.60470999999999997</v>
      </c>
      <c r="AE2" s="3">
        <v>0.62958000000000003</v>
      </c>
      <c r="AF2" s="3">
        <v>0.65968999999999989</v>
      </c>
      <c r="AG2" s="3">
        <v>0.68454999999999999</v>
      </c>
      <c r="AH2" s="3">
        <v>0.70550000000000002</v>
      </c>
      <c r="AI2" s="3">
        <v>0.72906000000000004</v>
      </c>
      <c r="AJ2" s="3">
        <v>0.75</v>
      </c>
      <c r="AK2" s="3">
        <v>0.76</v>
      </c>
      <c r="AL2" s="3">
        <v>0.78272000000000008</v>
      </c>
      <c r="AM2" s="3">
        <v>0.80105000000000004</v>
      </c>
      <c r="AN2" s="3">
        <v>0.81806000000000001</v>
      </c>
      <c r="AO2" s="3">
        <v>0.83114999999999994</v>
      </c>
      <c r="AP2" s="3">
        <v>0.84031000000000011</v>
      </c>
      <c r="AQ2" s="3">
        <v>0.85602</v>
      </c>
      <c r="AR2" s="3">
        <v>0.86518000000000006</v>
      </c>
      <c r="AS2" s="3">
        <v>0.87041999999999997</v>
      </c>
      <c r="AT2" s="3">
        <v>0.88088999999999995</v>
      </c>
      <c r="AU2" s="3">
        <v>0.88612999999999997</v>
      </c>
      <c r="AV2" s="3">
        <v>0.89266999999999996</v>
      </c>
      <c r="AW2" s="3">
        <v>0.89790999999999999</v>
      </c>
      <c r="AX2" s="3">
        <v>0.9057599999999999</v>
      </c>
      <c r="AY2" s="3">
        <v>0.90837999999999997</v>
      </c>
      <c r="AZ2" s="3">
        <v>0.91492000000000007</v>
      </c>
      <c r="BA2" s="3">
        <v>0.91885000000000006</v>
      </c>
      <c r="BB2" s="3">
        <v>0.92016000000000009</v>
      </c>
      <c r="BC2" s="3">
        <v>0.92276999999999998</v>
      </c>
      <c r="BD2" s="3">
        <v>0.92539000000000005</v>
      </c>
      <c r="BE2" s="3">
        <v>0.9265000000000001</v>
      </c>
      <c r="BF2" s="3">
        <v>0.92799999999999994</v>
      </c>
      <c r="BG2" s="3">
        <v>0.93433333333333324</v>
      </c>
      <c r="BH2" s="3">
        <v>0.94066666666666654</v>
      </c>
      <c r="BI2" s="3">
        <v>0.94699999999999995</v>
      </c>
      <c r="BJ2" s="3">
        <v>0.94699999999999995</v>
      </c>
      <c r="BK2" s="3">
        <v>0.94699999999999995</v>
      </c>
      <c r="BL2" s="3">
        <v>0.94699999999999995</v>
      </c>
      <c r="BM2" s="3">
        <v>0.94699999999999995</v>
      </c>
      <c r="BN2" s="3">
        <v>0.94699999999999995</v>
      </c>
      <c r="BO2" s="3">
        <v>0.94699999999999995</v>
      </c>
      <c r="BP2" s="3">
        <v>0.94699999999999995</v>
      </c>
    </row>
    <row r="3" spans="1:68" s="2" customFormat="1">
      <c r="A3" s="2" t="s">
        <v>48</v>
      </c>
      <c r="B3" s="2" t="s">
        <v>35</v>
      </c>
      <c r="C3" s="2" t="s">
        <v>36</v>
      </c>
      <c r="D3" s="2" t="s">
        <v>37</v>
      </c>
      <c r="E3" s="2" t="s">
        <v>13</v>
      </c>
      <c r="F3" s="13" t="s">
        <v>25</v>
      </c>
      <c r="G3" s="2" t="s">
        <v>39</v>
      </c>
      <c r="H3" s="3">
        <f t="array" ref="H3:BP3">TRANSPOSE(Calcs!B3:B63)</f>
        <v>0.4</v>
      </c>
      <c r="I3" s="3">
        <v>0.407225</v>
      </c>
      <c r="J3" s="3">
        <v>0.41444999999999999</v>
      </c>
      <c r="K3" s="3">
        <v>0.42167499999999997</v>
      </c>
      <c r="L3" s="3">
        <v>0.42889999999999995</v>
      </c>
      <c r="M3" s="3">
        <v>0.43612499999999993</v>
      </c>
      <c r="N3" s="3">
        <v>0.44334999999999991</v>
      </c>
      <c r="O3" s="3">
        <v>0.45057499999999989</v>
      </c>
      <c r="P3" s="3">
        <v>0.45779999999999987</v>
      </c>
      <c r="Q3" s="3">
        <v>0.46502499999999986</v>
      </c>
      <c r="R3" s="3">
        <v>0.47224999999999984</v>
      </c>
      <c r="S3" s="3">
        <v>0.47947499999999982</v>
      </c>
      <c r="T3" s="3">
        <v>0.4866999999999998</v>
      </c>
      <c r="U3" s="3">
        <v>0.49392499999999978</v>
      </c>
      <c r="V3" s="3">
        <v>0.50114999999999976</v>
      </c>
      <c r="W3" s="3">
        <v>0.5083749999999998</v>
      </c>
      <c r="X3" s="3">
        <v>0.51559999999999984</v>
      </c>
      <c r="Y3" s="3">
        <v>0.52282499999999987</v>
      </c>
      <c r="Z3" s="3">
        <v>0.53004999999999991</v>
      </c>
      <c r="AA3" s="3">
        <v>0.53727499999999995</v>
      </c>
      <c r="AB3" s="3">
        <v>0.54449999999999998</v>
      </c>
      <c r="AC3" s="3">
        <v>0.58245999999999998</v>
      </c>
      <c r="AD3" s="3">
        <v>0.60470999999999997</v>
      </c>
      <c r="AE3" s="3">
        <v>0.62958000000000003</v>
      </c>
      <c r="AF3" s="3">
        <v>0.65968999999999989</v>
      </c>
      <c r="AG3" s="3">
        <v>0.68454999999999999</v>
      </c>
      <c r="AH3" s="3">
        <v>0.70550000000000002</v>
      </c>
      <c r="AI3" s="3">
        <v>0.72906000000000004</v>
      </c>
      <c r="AJ3" s="3">
        <v>0.75</v>
      </c>
      <c r="AK3" s="3">
        <v>0.76</v>
      </c>
      <c r="AL3" s="3">
        <v>0.78272000000000008</v>
      </c>
      <c r="AM3" s="3">
        <v>0.80105000000000004</v>
      </c>
      <c r="AN3" s="3">
        <v>0.81806000000000001</v>
      </c>
      <c r="AO3" s="3">
        <v>0.83114999999999994</v>
      </c>
      <c r="AP3" s="3">
        <v>0.84031000000000011</v>
      </c>
      <c r="AQ3" s="3">
        <v>0.85602</v>
      </c>
      <c r="AR3" s="3">
        <v>0.86518000000000006</v>
      </c>
      <c r="AS3" s="3">
        <v>0.87041999999999997</v>
      </c>
      <c r="AT3" s="3">
        <v>0.88088999999999995</v>
      </c>
      <c r="AU3" s="3">
        <v>0.88612999999999997</v>
      </c>
      <c r="AV3" s="3">
        <v>0.89266999999999996</v>
      </c>
      <c r="AW3" s="3">
        <v>0.89790999999999999</v>
      </c>
      <c r="AX3" s="3">
        <v>0.9057599999999999</v>
      </c>
      <c r="AY3" s="3">
        <v>0.90837999999999997</v>
      </c>
      <c r="AZ3" s="3">
        <v>0.91492000000000007</v>
      </c>
      <c r="BA3" s="3">
        <v>0.91885000000000006</v>
      </c>
      <c r="BB3" s="3">
        <v>0.92016000000000009</v>
      </c>
      <c r="BC3" s="3">
        <v>0.92276999999999998</v>
      </c>
      <c r="BD3" s="3">
        <v>0.92539000000000005</v>
      </c>
      <c r="BE3" s="3">
        <v>0.9265000000000001</v>
      </c>
      <c r="BF3" s="3">
        <v>0.92799999999999994</v>
      </c>
      <c r="BG3" s="3">
        <v>0.93433333333333324</v>
      </c>
      <c r="BH3" s="3">
        <v>0.94066666666666654</v>
      </c>
      <c r="BI3" s="3">
        <v>0.94699999999999995</v>
      </c>
      <c r="BJ3" s="3">
        <v>0.94699999999999995</v>
      </c>
      <c r="BK3" s="3">
        <v>0.94699999999999995</v>
      </c>
      <c r="BL3" s="3">
        <v>0.94699999999999995</v>
      </c>
      <c r="BM3" s="3">
        <v>0.94699999999999995</v>
      </c>
      <c r="BN3" s="3">
        <v>0.94699999999999995</v>
      </c>
      <c r="BO3" s="3">
        <v>0.94699999999999995</v>
      </c>
      <c r="BP3" s="3">
        <v>0.94699999999999995</v>
      </c>
    </row>
    <row r="4" spans="1:68" s="2" customFormat="1"/>
    <row r="5" spans="1:68" s="2" customFormat="1"/>
    <row r="6" spans="1:68" s="2" customFormat="1"/>
    <row r="7" spans="1:68" s="2" customFormat="1"/>
    <row r="8" spans="1:68" s="2" customFormat="1"/>
    <row r="9" spans="1:68" s="2" customFormat="1"/>
    <row r="10" spans="1:68" s="2" customFormat="1"/>
    <row r="11" spans="1:68" s="2" customFormat="1"/>
    <row r="12" spans="1:68" s="2" customFormat="1"/>
    <row r="13" spans="1:68" s="2" customFormat="1"/>
    <row r="14" spans="1:68" s="2" customFormat="1"/>
    <row r="15" spans="1:68" s="2" customFormat="1"/>
    <row r="16" spans="1:68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4"/>
  <sheetViews>
    <sheetView zoomScale="80" zoomScaleNormal="80" workbookViewId="0">
      <selection activeCell="C52" sqref="C52"/>
    </sheetView>
  </sheetViews>
  <sheetFormatPr defaultRowHeight="14.4"/>
  <cols>
    <col min="1" max="1" width="9.109375" style="2"/>
    <col min="2" max="2" width="11.33203125" style="2" customWidth="1"/>
    <col min="3" max="3" width="32.44140625" style="2" bestFit="1" customWidth="1"/>
    <col min="4" max="32" width="9.109375" style="2"/>
  </cols>
  <sheetData>
    <row r="1" spans="1:32">
      <c r="B1" s="11" t="s">
        <v>3</v>
      </c>
      <c r="C1" s="16"/>
    </row>
    <row r="2" spans="1:32" s="7" customFormat="1">
      <c r="A2" s="6" t="s">
        <v>6</v>
      </c>
      <c r="B2" s="6" t="s">
        <v>15</v>
      </c>
      <c r="C2" s="6" t="s">
        <v>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2">
        <v>1960</v>
      </c>
      <c r="B3" s="3">
        <v>0.4</v>
      </c>
      <c r="C3" s="2" t="s">
        <v>47</v>
      </c>
    </row>
    <row r="4" spans="1:32">
      <c r="A4" s="2">
        <v>1961</v>
      </c>
      <c r="B4" s="14">
        <f>B3+((B$23-B$3)/(A$23-A$3))</f>
        <v>0.407225</v>
      </c>
      <c r="C4" s="10" t="s">
        <v>23</v>
      </c>
    </row>
    <row r="5" spans="1:32">
      <c r="A5" s="2">
        <v>1962</v>
      </c>
      <c r="B5" s="14">
        <f t="shared" ref="B5:B22" si="0">B4+((B$23-B$3)/(A$23-A$3))</f>
        <v>0.41444999999999999</v>
      </c>
      <c r="C5" s="10" t="s">
        <v>23</v>
      </c>
    </row>
    <row r="6" spans="1:32">
      <c r="A6" s="2">
        <v>1963</v>
      </c>
      <c r="B6" s="14">
        <f t="shared" si="0"/>
        <v>0.42167499999999997</v>
      </c>
      <c r="C6" s="10" t="s">
        <v>23</v>
      </c>
    </row>
    <row r="7" spans="1:32">
      <c r="A7" s="2">
        <v>1964</v>
      </c>
      <c r="B7" s="14">
        <f t="shared" si="0"/>
        <v>0.42889999999999995</v>
      </c>
      <c r="C7" s="10" t="s">
        <v>23</v>
      </c>
    </row>
    <row r="8" spans="1:32">
      <c r="A8" s="2">
        <v>1965</v>
      </c>
      <c r="B8" s="14">
        <f t="shared" si="0"/>
        <v>0.43612499999999993</v>
      </c>
      <c r="C8" s="10" t="s">
        <v>23</v>
      </c>
    </row>
    <row r="9" spans="1:32">
      <c r="A9" s="2">
        <v>1966</v>
      </c>
      <c r="B9" s="14">
        <f t="shared" si="0"/>
        <v>0.44334999999999991</v>
      </c>
      <c r="C9" s="10" t="s">
        <v>23</v>
      </c>
    </row>
    <row r="10" spans="1:32">
      <c r="A10" s="2">
        <v>1967</v>
      </c>
      <c r="B10" s="14">
        <f t="shared" si="0"/>
        <v>0.45057499999999989</v>
      </c>
      <c r="C10" s="10" t="s">
        <v>23</v>
      </c>
    </row>
    <row r="11" spans="1:32">
      <c r="A11" s="2">
        <v>1968</v>
      </c>
      <c r="B11" s="14">
        <f t="shared" si="0"/>
        <v>0.45779999999999987</v>
      </c>
      <c r="C11" s="10" t="s">
        <v>23</v>
      </c>
    </row>
    <row r="12" spans="1:32">
      <c r="A12" s="2">
        <v>1969</v>
      </c>
      <c r="B12" s="14">
        <f t="shared" si="0"/>
        <v>0.46502499999999986</v>
      </c>
      <c r="C12" s="10" t="s">
        <v>23</v>
      </c>
    </row>
    <row r="13" spans="1:32">
      <c r="A13" s="2">
        <v>1970</v>
      </c>
      <c r="B13" s="14">
        <f t="shared" si="0"/>
        <v>0.47224999999999984</v>
      </c>
      <c r="C13" s="10" t="s">
        <v>23</v>
      </c>
    </row>
    <row r="14" spans="1:32">
      <c r="A14" s="2">
        <v>1971</v>
      </c>
      <c r="B14" s="14">
        <f t="shared" si="0"/>
        <v>0.47947499999999982</v>
      </c>
      <c r="C14" s="10" t="s">
        <v>23</v>
      </c>
    </row>
    <row r="15" spans="1:32">
      <c r="A15" s="2">
        <v>1972</v>
      </c>
      <c r="B15" s="14">
        <f t="shared" si="0"/>
        <v>0.4866999999999998</v>
      </c>
      <c r="C15" s="10" t="s">
        <v>23</v>
      </c>
    </row>
    <row r="16" spans="1:32">
      <c r="A16" s="2">
        <v>1973</v>
      </c>
      <c r="B16" s="14">
        <f t="shared" si="0"/>
        <v>0.49392499999999978</v>
      </c>
      <c r="C16" s="10" t="s">
        <v>23</v>
      </c>
    </row>
    <row r="17" spans="1:3">
      <c r="A17" s="2">
        <v>1974</v>
      </c>
      <c r="B17" s="14">
        <f t="shared" si="0"/>
        <v>0.50114999999999976</v>
      </c>
      <c r="C17" s="10" t="s">
        <v>23</v>
      </c>
    </row>
    <row r="18" spans="1:3">
      <c r="A18" s="2">
        <v>1975</v>
      </c>
      <c r="B18" s="14">
        <f t="shared" si="0"/>
        <v>0.5083749999999998</v>
      </c>
      <c r="C18" s="10" t="s">
        <v>23</v>
      </c>
    </row>
    <row r="19" spans="1:3">
      <c r="A19" s="2">
        <v>1976</v>
      </c>
      <c r="B19" s="14">
        <f t="shared" si="0"/>
        <v>0.51559999999999984</v>
      </c>
      <c r="C19" s="10" t="s">
        <v>23</v>
      </c>
    </row>
    <row r="20" spans="1:3">
      <c r="A20" s="2">
        <v>1977</v>
      </c>
      <c r="B20" s="14">
        <f t="shared" si="0"/>
        <v>0.52282499999999987</v>
      </c>
      <c r="C20" s="10" t="s">
        <v>23</v>
      </c>
    </row>
    <row r="21" spans="1:3">
      <c r="A21" s="2">
        <v>1978</v>
      </c>
      <c r="B21" s="14">
        <f t="shared" si="0"/>
        <v>0.53004999999999991</v>
      </c>
      <c r="C21" s="10" t="s">
        <v>23</v>
      </c>
    </row>
    <row r="22" spans="1:3">
      <c r="A22" s="2">
        <v>1979</v>
      </c>
      <c r="B22" s="14">
        <f t="shared" si="0"/>
        <v>0.53727499999999995</v>
      </c>
      <c r="C22" s="10" t="s">
        <v>23</v>
      </c>
    </row>
    <row r="23" spans="1:3">
      <c r="A23" s="2">
        <v>1980</v>
      </c>
      <c r="B23" s="3">
        <f>Schwartz_2011!C7</f>
        <v>0.54449999999999998</v>
      </c>
      <c r="C23" s="2" t="s">
        <v>17</v>
      </c>
    </row>
    <row r="24" spans="1:3">
      <c r="A24" s="2">
        <v>1981</v>
      </c>
      <c r="B24" s="3">
        <f>Schwartz_2011!C8</f>
        <v>0.58245999999999998</v>
      </c>
      <c r="C24" s="2" t="s">
        <v>17</v>
      </c>
    </row>
    <row r="25" spans="1:3">
      <c r="A25" s="2">
        <v>1982</v>
      </c>
      <c r="B25" s="3">
        <f>Schwartz_2011!C9</f>
        <v>0.60470999999999997</v>
      </c>
      <c r="C25" s="2" t="s">
        <v>17</v>
      </c>
    </row>
    <row r="26" spans="1:3">
      <c r="A26" s="2">
        <v>1983</v>
      </c>
      <c r="B26" s="3">
        <f>Schwartz_2011!C10</f>
        <v>0.62958000000000003</v>
      </c>
      <c r="C26" s="2" t="s">
        <v>17</v>
      </c>
    </row>
    <row r="27" spans="1:3">
      <c r="A27" s="2">
        <v>1984</v>
      </c>
      <c r="B27" s="3">
        <f>Schwartz_2011!C11</f>
        <v>0.65968999999999989</v>
      </c>
      <c r="C27" s="2" t="s">
        <v>17</v>
      </c>
    </row>
    <row r="28" spans="1:3">
      <c r="A28" s="2">
        <v>1985</v>
      </c>
      <c r="B28" s="3">
        <f>Schwartz_2011!C12</f>
        <v>0.68454999999999999</v>
      </c>
      <c r="C28" s="2" t="s">
        <v>17</v>
      </c>
    </row>
    <row r="29" spans="1:3">
      <c r="A29" s="2">
        <v>1986</v>
      </c>
      <c r="B29" s="3">
        <f>Schwartz_2011!C13</f>
        <v>0.70550000000000002</v>
      </c>
      <c r="C29" s="2" t="s">
        <v>17</v>
      </c>
    </row>
    <row r="30" spans="1:3">
      <c r="A30" s="2">
        <v>1987</v>
      </c>
      <c r="B30" s="3">
        <f>Schwartz_2011!C14</f>
        <v>0.72906000000000004</v>
      </c>
      <c r="C30" s="2" t="s">
        <v>17</v>
      </c>
    </row>
    <row r="31" spans="1:3">
      <c r="A31" s="2">
        <v>1988</v>
      </c>
      <c r="B31" s="3">
        <f>Schwartz_2011!C15</f>
        <v>0.75</v>
      </c>
      <c r="C31" s="2" t="s">
        <v>17</v>
      </c>
    </row>
    <row r="32" spans="1:3">
      <c r="A32" s="2">
        <v>1989</v>
      </c>
      <c r="B32" s="3">
        <f>Schwartz_2011!C16</f>
        <v>0.76</v>
      </c>
      <c r="C32" s="2" t="s">
        <v>17</v>
      </c>
    </row>
    <row r="33" spans="1:3">
      <c r="A33" s="2">
        <v>1990</v>
      </c>
      <c r="B33" s="3">
        <f>Schwartz_2011!C17</f>
        <v>0.78272000000000008</v>
      </c>
      <c r="C33" s="2" t="s">
        <v>17</v>
      </c>
    </row>
    <row r="34" spans="1:3">
      <c r="A34" s="2">
        <v>1991</v>
      </c>
      <c r="B34" s="3">
        <f>Schwartz_2011!C18</f>
        <v>0.80105000000000004</v>
      </c>
      <c r="C34" s="2" t="s">
        <v>17</v>
      </c>
    </row>
    <row r="35" spans="1:3">
      <c r="A35" s="2">
        <v>1992</v>
      </c>
      <c r="B35" s="3">
        <f>Schwartz_2011!C19</f>
        <v>0.81806000000000001</v>
      </c>
      <c r="C35" s="2" t="s">
        <v>17</v>
      </c>
    </row>
    <row r="36" spans="1:3">
      <c r="A36" s="2">
        <v>1993</v>
      </c>
      <c r="B36" s="3">
        <f>Schwartz_2011!C20</f>
        <v>0.83114999999999994</v>
      </c>
      <c r="C36" s="2" t="s">
        <v>17</v>
      </c>
    </row>
    <row r="37" spans="1:3">
      <c r="A37" s="2">
        <v>1994</v>
      </c>
      <c r="B37" s="3">
        <f>Schwartz_2011!C21</f>
        <v>0.84031000000000011</v>
      </c>
      <c r="C37" s="2" t="s">
        <v>17</v>
      </c>
    </row>
    <row r="38" spans="1:3">
      <c r="A38" s="2">
        <v>1995</v>
      </c>
      <c r="B38" s="3">
        <f>Schwartz_2011!C22</f>
        <v>0.85602</v>
      </c>
      <c r="C38" s="2" t="s">
        <v>17</v>
      </c>
    </row>
    <row r="39" spans="1:3">
      <c r="A39" s="2">
        <v>1996</v>
      </c>
      <c r="B39" s="3">
        <f>Schwartz_2011!C23</f>
        <v>0.86518000000000006</v>
      </c>
      <c r="C39" s="2" t="s">
        <v>17</v>
      </c>
    </row>
    <row r="40" spans="1:3">
      <c r="A40" s="2">
        <v>1997</v>
      </c>
      <c r="B40" s="3">
        <f>Schwartz_2011!C24</f>
        <v>0.87041999999999997</v>
      </c>
      <c r="C40" s="2" t="s">
        <v>17</v>
      </c>
    </row>
    <row r="41" spans="1:3">
      <c r="A41" s="2">
        <v>1998</v>
      </c>
      <c r="B41" s="3">
        <f>Schwartz_2011!C25</f>
        <v>0.88088999999999995</v>
      </c>
      <c r="C41" s="2" t="s">
        <v>17</v>
      </c>
    </row>
    <row r="42" spans="1:3">
      <c r="A42" s="2">
        <v>1999</v>
      </c>
      <c r="B42" s="3">
        <f>Schwartz_2011!C26</f>
        <v>0.88612999999999997</v>
      </c>
      <c r="C42" s="2" t="s">
        <v>17</v>
      </c>
    </row>
    <row r="43" spans="1:3">
      <c r="A43" s="2">
        <v>2000</v>
      </c>
      <c r="B43" s="3">
        <f>Schwartz_2011!C27</f>
        <v>0.89266999999999996</v>
      </c>
      <c r="C43" s="2" t="s">
        <v>17</v>
      </c>
    </row>
    <row r="44" spans="1:3">
      <c r="A44" s="2">
        <v>2001</v>
      </c>
      <c r="B44" s="3">
        <f>Schwartz_2011!C28</f>
        <v>0.89790999999999999</v>
      </c>
      <c r="C44" s="2" t="s">
        <v>17</v>
      </c>
    </row>
    <row r="45" spans="1:3">
      <c r="A45" s="2">
        <v>2002</v>
      </c>
      <c r="B45" s="3">
        <f>Schwartz_2011!C29</f>
        <v>0.9057599999999999</v>
      </c>
      <c r="C45" s="2" t="s">
        <v>17</v>
      </c>
    </row>
    <row r="46" spans="1:3">
      <c r="A46" s="2">
        <v>2003</v>
      </c>
      <c r="B46" s="3">
        <f>Schwartz_2011!C30</f>
        <v>0.90837999999999997</v>
      </c>
      <c r="C46" s="2" t="s">
        <v>17</v>
      </c>
    </row>
    <row r="47" spans="1:3">
      <c r="A47" s="2">
        <v>2004</v>
      </c>
      <c r="B47" s="3">
        <f>Schwartz_2011!C31</f>
        <v>0.91492000000000007</v>
      </c>
      <c r="C47" s="2" t="s">
        <v>17</v>
      </c>
    </row>
    <row r="48" spans="1:3">
      <c r="A48" s="2">
        <v>2005</v>
      </c>
      <c r="B48" s="3">
        <f>Schwartz_2011!C32</f>
        <v>0.91885000000000006</v>
      </c>
      <c r="C48" s="2" t="s">
        <v>17</v>
      </c>
    </row>
    <row r="49" spans="1:3">
      <c r="A49" s="2">
        <v>2006</v>
      </c>
      <c r="B49" s="3">
        <f>Schwartz_2011!C33</f>
        <v>0.92016000000000009</v>
      </c>
      <c r="C49" s="2" t="s">
        <v>17</v>
      </c>
    </row>
    <row r="50" spans="1:3">
      <c r="A50" s="2">
        <v>2007</v>
      </c>
      <c r="B50" s="3">
        <f>Schwartz_2011!C34</f>
        <v>0.92276999999999998</v>
      </c>
      <c r="C50" s="2" t="s">
        <v>17</v>
      </c>
    </row>
    <row r="51" spans="1:3">
      <c r="A51" s="2">
        <v>2008</v>
      </c>
      <c r="B51" s="3">
        <f>Schwartz_2011!C35</f>
        <v>0.92539000000000005</v>
      </c>
      <c r="C51" s="2" t="s">
        <v>17</v>
      </c>
    </row>
    <row r="52" spans="1:3">
      <c r="A52" s="2">
        <v>2009</v>
      </c>
      <c r="B52" s="3">
        <f>Schwartz_2011!C36</f>
        <v>0.9265000000000001</v>
      </c>
      <c r="C52" s="2" t="s">
        <v>17</v>
      </c>
    </row>
    <row r="53" spans="1:3">
      <c r="A53" s="2">
        <v>2010</v>
      </c>
      <c r="B53" s="3">
        <f>Schwartz_2011!C37</f>
        <v>0.92799999999999994</v>
      </c>
      <c r="C53" s="2" t="s">
        <v>17</v>
      </c>
    </row>
    <row r="54" spans="1:3">
      <c r="A54" s="2">
        <v>2011</v>
      </c>
      <c r="B54" s="14">
        <f>B53+((B$56-B$53)/($A$56-$A$53))</f>
        <v>0.93433333333333324</v>
      </c>
      <c r="C54" s="10" t="s">
        <v>23</v>
      </c>
    </row>
    <row r="55" spans="1:3">
      <c r="A55" s="2">
        <v>2012</v>
      </c>
      <c r="B55" s="14">
        <f>B54+((B$56-B$53)/($A$56-$A$53))</f>
        <v>0.94066666666666654</v>
      </c>
      <c r="C55" s="10" t="s">
        <v>23</v>
      </c>
    </row>
    <row r="56" spans="1:3">
      <c r="A56" s="2">
        <v>2013</v>
      </c>
      <c r="B56" s="15">
        <f>Guntamatic_2013!B5</f>
        <v>0.94699999999999995</v>
      </c>
      <c r="C56" s="12" t="s">
        <v>22</v>
      </c>
    </row>
    <row r="57" spans="1:3">
      <c r="A57" s="2">
        <v>2014</v>
      </c>
      <c r="B57" s="14">
        <f>$B$56</f>
        <v>0.94699999999999995</v>
      </c>
      <c r="C57" s="10" t="s">
        <v>18</v>
      </c>
    </row>
    <row r="58" spans="1:3">
      <c r="A58" s="2">
        <v>2015</v>
      </c>
      <c r="B58" s="14">
        <f t="shared" ref="B58:B63" si="1">$B$56</f>
        <v>0.94699999999999995</v>
      </c>
      <c r="C58" s="10" t="s">
        <v>18</v>
      </c>
    </row>
    <row r="59" spans="1:3">
      <c r="A59" s="2">
        <v>2016</v>
      </c>
      <c r="B59" s="14">
        <f t="shared" si="1"/>
        <v>0.94699999999999995</v>
      </c>
      <c r="C59" s="10" t="s">
        <v>18</v>
      </c>
    </row>
    <row r="60" spans="1:3">
      <c r="A60" s="2">
        <v>2017</v>
      </c>
      <c r="B60" s="14">
        <f t="shared" si="1"/>
        <v>0.94699999999999995</v>
      </c>
      <c r="C60" s="10" t="s">
        <v>18</v>
      </c>
    </row>
    <row r="61" spans="1:3">
      <c r="A61" s="2">
        <v>2018</v>
      </c>
      <c r="B61" s="14">
        <f t="shared" si="1"/>
        <v>0.94699999999999995</v>
      </c>
      <c r="C61" s="10" t="s">
        <v>18</v>
      </c>
    </row>
    <row r="62" spans="1:3">
      <c r="A62" s="2">
        <v>2019</v>
      </c>
      <c r="B62" s="14">
        <f t="shared" si="1"/>
        <v>0.94699999999999995</v>
      </c>
      <c r="C62" s="10" t="s">
        <v>18</v>
      </c>
    </row>
    <row r="63" spans="1:3">
      <c r="A63" s="2">
        <v>2020</v>
      </c>
      <c r="B63" s="14">
        <f t="shared" si="1"/>
        <v>0.94699999999999995</v>
      </c>
      <c r="C63" s="10" t="s">
        <v>18</v>
      </c>
    </row>
    <row r="64" spans="1:3">
      <c r="B64" s="3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37"/>
  <sheetViews>
    <sheetView workbookViewId="0"/>
  </sheetViews>
  <sheetFormatPr defaultRowHeight="14.4"/>
  <cols>
    <col min="2" max="2" width="13.109375" bestFit="1" customWidth="1"/>
    <col min="3" max="3" width="12.109375" bestFit="1" customWidth="1"/>
    <col min="5" max="5" width="20.33203125" customWidth="1"/>
  </cols>
  <sheetData>
    <row r="1" spans="1:10">
      <c r="A1" t="s">
        <v>12</v>
      </c>
      <c r="J1" s="9" t="s">
        <v>26</v>
      </c>
    </row>
    <row r="2" spans="1:10">
      <c r="A2" s="4" t="s">
        <v>11</v>
      </c>
      <c r="J2" s="9" t="s">
        <v>27</v>
      </c>
    </row>
    <row r="3" spans="1:10">
      <c r="J3" s="9" t="s">
        <v>28</v>
      </c>
    </row>
    <row r="4" spans="1:10">
      <c r="A4" t="s">
        <v>14</v>
      </c>
      <c r="J4" s="9" t="s">
        <v>29</v>
      </c>
    </row>
    <row r="5" spans="1:10">
      <c r="J5" s="9" t="s">
        <v>30</v>
      </c>
    </row>
    <row r="6" spans="1:10">
      <c r="A6" s="6" t="s">
        <v>6</v>
      </c>
      <c r="B6" s="6" t="s">
        <v>7</v>
      </c>
      <c r="C6" s="7" t="s">
        <v>8</v>
      </c>
      <c r="J6" s="9" t="s">
        <v>31</v>
      </c>
    </row>
    <row r="7" spans="1:10">
      <c r="A7" s="5">
        <v>1980</v>
      </c>
      <c r="B7" s="8">
        <v>54.45</v>
      </c>
      <c r="C7" s="8">
        <f>B7/100</f>
        <v>0.54449999999999998</v>
      </c>
      <c r="E7" s="9"/>
    </row>
    <row r="8" spans="1:10">
      <c r="A8" s="5">
        <v>1981</v>
      </c>
      <c r="B8" s="8">
        <v>58.246000000000002</v>
      </c>
      <c r="C8" s="8">
        <f t="shared" ref="C8:C37" si="0">B8/100</f>
        <v>0.58245999999999998</v>
      </c>
      <c r="E8" s="9"/>
    </row>
    <row r="9" spans="1:10">
      <c r="A9" s="5">
        <v>1982</v>
      </c>
      <c r="B9" s="8">
        <v>60.470999999999997</v>
      </c>
      <c r="C9" s="8">
        <f t="shared" si="0"/>
        <v>0.60470999999999997</v>
      </c>
      <c r="E9" s="9"/>
    </row>
    <row r="10" spans="1:10">
      <c r="A10" s="5">
        <v>1983</v>
      </c>
      <c r="B10" s="8">
        <v>62.957999999999998</v>
      </c>
      <c r="C10" s="8">
        <f t="shared" si="0"/>
        <v>0.62958000000000003</v>
      </c>
      <c r="E10" s="9"/>
    </row>
    <row r="11" spans="1:10">
      <c r="A11" s="5">
        <v>1984</v>
      </c>
      <c r="B11" s="8">
        <v>65.968999999999994</v>
      </c>
      <c r="C11" s="8">
        <f t="shared" si="0"/>
        <v>0.65968999999999989</v>
      </c>
      <c r="E11" s="9"/>
    </row>
    <row r="12" spans="1:10">
      <c r="A12" s="5">
        <v>1985</v>
      </c>
      <c r="B12" s="8">
        <v>68.454999999999998</v>
      </c>
      <c r="C12" s="8">
        <f t="shared" si="0"/>
        <v>0.68454999999999999</v>
      </c>
      <c r="E12" s="9"/>
    </row>
    <row r="13" spans="1:10">
      <c r="A13" s="5">
        <v>1986</v>
      </c>
      <c r="B13" s="8">
        <v>70.55</v>
      </c>
      <c r="C13" s="8">
        <f t="shared" si="0"/>
        <v>0.70550000000000002</v>
      </c>
      <c r="E13" s="9"/>
    </row>
    <row r="14" spans="1:10">
      <c r="A14" s="5">
        <v>1987</v>
      </c>
      <c r="B14" s="8">
        <v>72.906000000000006</v>
      </c>
      <c r="C14" s="8">
        <f t="shared" si="0"/>
        <v>0.72906000000000004</v>
      </c>
      <c r="E14" s="9"/>
    </row>
    <row r="15" spans="1:10">
      <c r="A15" s="5">
        <v>1988</v>
      </c>
      <c r="B15" s="8">
        <v>75</v>
      </c>
      <c r="C15" s="8">
        <f t="shared" si="0"/>
        <v>0.75</v>
      </c>
      <c r="E15" s="9"/>
    </row>
    <row r="16" spans="1:10">
      <c r="A16" s="5">
        <v>1989</v>
      </c>
      <c r="B16" s="8">
        <v>76</v>
      </c>
      <c r="C16" s="8">
        <f t="shared" si="0"/>
        <v>0.76</v>
      </c>
      <c r="E16" s="9"/>
    </row>
    <row r="17" spans="1:5">
      <c r="A17" s="5">
        <v>1990</v>
      </c>
      <c r="B17" s="8">
        <v>78.272000000000006</v>
      </c>
      <c r="C17" s="8">
        <f t="shared" si="0"/>
        <v>0.78272000000000008</v>
      </c>
      <c r="E17" s="9"/>
    </row>
    <row r="18" spans="1:5">
      <c r="A18" s="5">
        <v>1991</v>
      </c>
      <c r="B18" s="8">
        <v>80.105000000000004</v>
      </c>
      <c r="C18" s="8">
        <f t="shared" si="0"/>
        <v>0.80105000000000004</v>
      </c>
      <c r="E18" s="9"/>
    </row>
    <row r="19" spans="1:5">
      <c r="A19" s="5">
        <v>1992</v>
      </c>
      <c r="B19" s="8">
        <v>81.805999999999997</v>
      </c>
      <c r="C19" s="8">
        <f t="shared" si="0"/>
        <v>0.81806000000000001</v>
      </c>
      <c r="E19" s="9"/>
    </row>
    <row r="20" spans="1:5">
      <c r="A20" s="5">
        <v>1993</v>
      </c>
      <c r="B20" s="8">
        <v>83.114999999999995</v>
      </c>
      <c r="C20" s="8">
        <f t="shared" si="0"/>
        <v>0.83114999999999994</v>
      </c>
      <c r="E20" s="9"/>
    </row>
    <row r="21" spans="1:5">
      <c r="A21" s="5">
        <v>1994</v>
      </c>
      <c r="B21" s="8">
        <v>84.031000000000006</v>
      </c>
      <c r="C21" s="8">
        <f t="shared" si="0"/>
        <v>0.84031000000000011</v>
      </c>
      <c r="E21" s="9"/>
    </row>
    <row r="22" spans="1:5">
      <c r="A22" s="5">
        <v>1995</v>
      </c>
      <c r="B22" s="8">
        <v>85.602000000000004</v>
      </c>
      <c r="C22" s="8">
        <f t="shared" si="0"/>
        <v>0.85602</v>
      </c>
      <c r="E22" s="9"/>
    </row>
    <row r="23" spans="1:5">
      <c r="A23" s="5">
        <v>1996</v>
      </c>
      <c r="B23" s="8">
        <v>86.518000000000001</v>
      </c>
      <c r="C23" s="8">
        <f t="shared" si="0"/>
        <v>0.86518000000000006</v>
      </c>
      <c r="E23" s="9"/>
    </row>
    <row r="24" spans="1:5">
      <c r="A24" s="5">
        <v>1997</v>
      </c>
      <c r="B24" s="8">
        <v>87.042000000000002</v>
      </c>
      <c r="C24" s="8">
        <f t="shared" si="0"/>
        <v>0.87041999999999997</v>
      </c>
      <c r="E24" s="9"/>
    </row>
    <row r="25" spans="1:5">
      <c r="A25" s="5">
        <v>1998</v>
      </c>
      <c r="B25" s="8">
        <v>88.088999999999999</v>
      </c>
      <c r="C25" s="8">
        <f t="shared" si="0"/>
        <v>0.88088999999999995</v>
      </c>
      <c r="E25" s="9"/>
    </row>
    <row r="26" spans="1:5">
      <c r="A26" s="5">
        <v>1999</v>
      </c>
      <c r="B26" s="8">
        <v>88.613</v>
      </c>
      <c r="C26" s="8">
        <f t="shared" si="0"/>
        <v>0.88612999999999997</v>
      </c>
      <c r="E26" s="9"/>
    </row>
    <row r="27" spans="1:5">
      <c r="A27" s="5">
        <v>2000</v>
      </c>
      <c r="B27" s="8">
        <v>89.266999999999996</v>
      </c>
      <c r="C27" s="8">
        <f t="shared" si="0"/>
        <v>0.89266999999999996</v>
      </c>
      <c r="E27" s="9"/>
    </row>
    <row r="28" spans="1:5">
      <c r="A28" s="5">
        <v>2001</v>
      </c>
      <c r="B28" s="8">
        <v>89.790999999999997</v>
      </c>
      <c r="C28" s="8">
        <f t="shared" si="0"/>
        <v>0.89790999999999999</v>
      </c>
      <c r="E28" s="9"/>
    </row>
    <row r="29" spans="1:5">
      <c r="A29" s="5">
        <v>2002</v>
      </c>
      <c r="B29" s="8">
        <v>90.575999999999993</v>
      </c>
      <c r="C29" s="8">
        <f t="shared" si="0"/>
        <v>0.9057599999999999</v>
      </c>
      <c r="E29" s="9"/>
    </row>
    <row r="30" spans="1:5">
      <c r="A30" s="5">
        <v>2003</v>
      </c>
      <c r="B30" s="8">
        <v>90.837999999999994</v>
      </c>
      <c r="C30" s="8">
        <f t="shared" si="0"/>
        <v>0.90837999999999997</v>
      </c>
      <c r="E30" s="9"/>
    </row>
    <row r="31" spans="1:5">
      <c r="A31" s="5">
        <v>2004</v>
      </c>
      <c r="B31" s="8">
        <v>91.492000000000004</v>
      </c>
      <c r="C31" s="8">
        <f t="shared" si="0"/>
        <v>0.91492000000000007</v>
      </c>
      <c r="E31" s="9"/>
    </row>
    <row r="32" spans="1:5">
      <c r="A32" s="5">
        <v>2005</v>
      </c>
      <c r="B32" s="8">
        <v>91.885000000000005</v>
      </c>
      <c r="C32" s="8">
        <f t="shared" si="0"/>
        <v>0.91885000000000006</v>
      </c>
      <c r="E32" s="9"/>
    </row>
    <row r="33" spans="1:5">
      <c r="A33" s="5">
        <v>2006</v>
      </c>
      <c r="B33" s="8">
        <v>92.016000000000005</v>
      </c>
      <c r="C33" s="8">
        <f t="shared" si="0"/>
        <v>0.92016000000000009</v>
      </c>
      <c r="E33" s="9"/>
    </row>
    <row r="34" spans="1:5">
      <c r="A34" s="5">
        <v>2007</v>
      </c>
      <c r="B34" s="8">
        <v>92.277000000000001</v>
      </c>
      <c r="C34" s="8">
        <f t="shared" si="0"/>
        <v>0.92276999999999998</v>
      </c>
      <c r="E34" s="9"/>
    </row>
    <row r="35" spans="1:5">
      <c r="A35" s="5">
        <v>2008</v>
      </c>
      <c r="B35" s="8">
        <v>92.539000000000001</v>
      </c>
      <c r="C35" s="8">
        <f t="shared" si="0"/>
        <v>0.92539000000000005</v>
      </c>
      <c r="E35" s="9"/>
    </row>
    <row r="36" spans="1:5">
      <c r="A36" s="5">
        <v>2009</v>
      </c>
      <c r="B36" s="8">
        <v>92.65</v>
      </c>
      <c r="C36" s="8">
        <f t="shared" si="0"/>
        <v>0.9265000000000001</v>
      </c>
      <c r="E36" s="9"/>
    </row>
    <row r="37" spans="1:5">
      <c r="A37" s="5">
        <v>2010</v>
      </c>
      <c r="B37" s="8">
        <v>92.8</v>
      </c>
      <c r="C37" s="8">
        <f t="shared" si="0"/>
        <v>0.92799999999999994</v>
      </c>
      <c r="E37" s="9"/>
    </row>
  </sheetData>
  <hyperlinks>
    <hyperlink ref="A2" r:id="rId1" xr:uid="{00000000-0004-0000-0300-000000000000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B5"/>
  <sheetViews>
    <sheetView workbookViewId="0">
      <selection activeCell="A2" sqref="A2"/>
    </sheetView>
  </sheetViews>
  <sheetFormatPr defaultRowHeight="14.4"/>
  <cols>
    <col min="2" max="2" width="12.109375" bestFit="1" customWidth="1"/>
  </cols>
  <sheetData>
    <row r="1" spans="1:2">
      <c r="A1" t="s">
        <v>24</v>
      </c>
    </row>
    <row r="2" spans="1:2">
      <c r="A2" s="4" t="s">
        <v>21</v>
      </c>
    </row>
    <row r="4" spans="1:2">
      <c r="A4" s="6" t="s">
        <v>6</v>
      </c>
      <c r="B4" s="6" t="s">
        <v>8</v>
      </c>
    </row>
    <row r="5" spans="1:2">
      <c r="A5" s="2">
        <v>2013</v>
      </c>
      <c r="B5" s="2">
        <v>0.94699999999999995</v>
      </c>
    </row>
  </sheetData>
  <hyperlinks>
    <hyperlink ref="A2" r:id="rId1" xr:uid="{00000000-0004-0000-06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zoomScale="80" zoomScaleNormal="80" workbookViewId="0">
      <selection activeCell="C13" sqref="C13"/>
    </sheetView>
  </sheetViews>
  <sheetFormatPr defaultRowHeight="14.4"/>
  <cols>
    <col min="1" max="1" width="11.88671875" customWidth="1"/>
    <col min="2" max="2" width="18.33203125" customWidth="1"/>
    <col min="3" max="3" width="34.33203125" bestFit="1" customWidth="1"/>
    <col min="4" max="4" width="18.33203125" customWidth="1"/>
  </cols>
  <sheetData>
    <row r="1" spans="1:4">
      <c r="A1" t="s">
        <v>43</v>
      </c>
    </row>
    <row r="2" spans="1:4">
      <c r="A2" s="4" t="s">
        <v>42</v>
      </c>
    </row>
    <row r="5" spans="1:4">
      <c r="A5" s="6" t="s">
        <v>0</v>
      </c>
      <c r="B5" s="6" t="s">
        <v>6</v>
      </c>
      <c r="C5" s="6" t="s">
        <v>1</v>
      </c>
      <c r="D5" s="6" t="s">
        <v>44</v>
      </c>
    </row>
    <row r="6" spans="1:4">
      <c r="A6" s="2" t="s">
        <v>45</v>
      </c>
      <c r="B6" s="2">
        <v>1971</v>
      </c>
      <c r="C6" s="2" t="s">
        <v>46</v>
      </c>
      <c r="D6" s="3">
        <f>AVERAGE(66,58,67,66)/100</f>
        <v>0.64249999999999996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zoomScale="80" zoomScaleNormal="80" workbookViewId="0">
      <selection activeCell="U5" sqref="U5"/>
    </sheetView>
  </sheetViews>
  <sheetFormatPr defaultRowHeight="14.4"/>
  <sheetData>
    <row r="1" spans="1:1">
      <c r="A1" t="s">
        <v>41</v>
      </c>
    </row>
    <row r="2" spans="1:1">
      <c r="A2" s="4" t="s">
        <v>40</v>
      </c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E15" sqref="E15"/>
    </sheetView>
  </sheetViews>
  <sheetFormatPr defaultRowHeight="14.4"/>
  <sheetData>
    <row r="1" spans="1:1">
      <c r="A1" t="s">
        <v>20</v>
      </c>
    </row>
    <row r="2" spans="1:1">
      <c r="A2" s="4" t="s">
        <v>19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9"/>
  <sheetViews>
    <sheetView workbookViewId="0">
      <selection activeCell="I31" sqref="I31"/>
    </sheetView>
  </sheetViews>
  <sheetFormatPr defaultRowHeight="14.4"/>
  <cols>
    <col min="1" max="1" width="13.44140625" customWidth="1"/>
    <col min="2" max="2" width="13.109375" bestFit="1" customWidth="1"/>
    <col min="3" max="3" width="12.109375" bestFit="1" customWidth="1"/>
  </cols>
  <sheetData>
    <row r="1" spans="1:3">
      <c r="A1" t="s">
        <v>4</v>
      </c>
    </row>
    <row r="2" spans="1:3">
      <c r="A2" s="4" t="s">
        <v>5</v>
      </c>
    </row>
    <row r="4" spans="1:3">
      <c r="A4" s="6" t="s">
        <v>6</v>
      </c>
      <c r="B4" s="6" t="s">
        <v>7</v>
      </c>
      <c r="C4" s="7" t="s">
        <v>8</v>
      </c>
    </row>
    <row r="5" spans="1:3">
      <c r="A5" s="5">
        <v>1980</v>
      </c>
      <c r="B5" s="8">
        <v>54.292000000000002</v>
      </c>
      <c r="C5" s="8">
        <f>B5/100</f>
        <v>0.54292000000000007</v>
      </c>
    </row>
    <row r="6" spans="1:3">
      <c r="A6" s="5">
        <v>1981</v>
      </c>
      <c r="B6" s="8">
        <v>57.83</v>
      </c>
      <c r="C6" s="8">
        <f t="shared" ref="C6:C29" si="0">B6/100</f>
        <v>0.57830000000000004</v>
      </c>
    </row>
    <row r="7" spans="1:3">
      <c r="A7" s="5">
        <v>1982</v>
      </c>
      <c r="B7" s="8">
        <v>60.802</v>
      </c>
      <c r="C7" s="8">
        <f t="shared" si="0"/>
        <v>0.60802</v>
      </c>
    </row>
    <row r="8" spans="1:3">
      <c r="A8" s="5">
        <v>1983</v>
      </c>
      <c r="B8" s="8">
        <v>63.491</v>
      </c>
      <c r="C8" s="8">
        <f t="shared" si="0"/>
        <v>0.63490999999999997</v>
      </c>
    </row>
    <row r="9" spans="1:3">
      <c r="A9" s="5">
        <v>1984</v>
      </c>
      <c r="B9" s="8">
        <v>65.754999999999995</v>
      </c>
      <c r="C9" s="8">
        <f t="shared" si="0"/>
        <v>0.65754999999999997</v>
      </c>
    </row>
    <row r="10" spans="1:3">
      <c r="A10" s="5">
        <v>1985</v>
      </c>
      <c r="B10" s="8">
        <v>68.302000000000007</v>
      </c>
      <c r="C10" s="8">
        <f t="shared" si="0"/>
        <v>0.68302000000000007</v>
      </c>
    </row>
    <row r="11" spans="1:3">
      <c r="A11" s="5">
        <v>1986</v>
      </c>
      <c r="B11" s="8">
        <v>70.707999999999998</v>
      </c>
      <c r="C11" s="8">
        <f t="shared" si="0"/>
        <v>0.70707999999999993</v>
      </c>
    </row>
    <row r="12" spans="1:3">
      <c r="A12" s="5">
        <v>1987</v>
      </c>
      <c r="B12" s="8">
        <v>72.971999999999994</v>
      </c>
      <c r="C12" s="8">
        <f t="shared" si="0"/>
        <v>0.72971999999999992</v>
      </c>
    </row>
    <row r="13" spans="1:3">
      <c r="A13" s="5">
        <v>1988</v>
      </c>
      <c r="B13" s="8">
        <v>74.387</v>
      </c>
      <c r="C13" s="8">
        <f t="shared" si="0"/>
        <v>0.74387000000000003</v>
      </c>
    </row>
    <row r="14" spans="1:3">
      <c r="A14" s="5">
        <v>1989</v>
      </c>
      <c r="B14" s="8">
        <v>76.650999999999996</v>
      </c>
      <c r="C14" s="8">
        <f t="shared" si="0"/>
        <v>0.76650999999999991</v>
      </c>
    </row>
    <row r="15" spans="1:3">
      <c r="A15" s="5">
        <v>1990</v>
      </c>
      <c r="B15" s="8">
        <v>78.207999999999998</v>
      </c>
      <c r="C15" s="8">
        <f t="shared" si="0"/>
        <v>0.78208</v>
      </c>
    </row>
    <row r="16" spans="1:3">
      <c r="A16" s="5">
        <v>1991</v>
      </c>
      <c r="B16" s="8">
        <v>79.763999999999996</v>
      </c>
      <c r="C16" s="8">
        <f t="shared" si="0"/>
        <v>0.7976399999999999</v>
      </c>
    </row>
    <row r="17" spans="1:3">
      <c r="A17" s="5">
        <v>1992</v>
      </c>
      <c r="B17" s="8">
        <v>81.179000000000002</v>
      </c>
      <c r="C17" s="8">
        <f t="shared" si="0"/>
        <v>0.81179000000000001</v>
      </c>
    </row>
    <row r="18" spans="1:3">
      <c r="A18" s="5">
        <v>1993</v>
      </c>
      <c r="B18" s="8">
        <v>82.593999999999994</v>
      </c>
      <c r="C18" s="8">
        <f t="shared" si="0"/>
        <v>0.8259399999999999</v>
      </c>
    </row>
    <row r="19" spans="1:3">
      <c r="A19" s="5">
        <v>1994</v>
      </c>
      <c r="B19" s="8">
        <v>83.725999999999999</v>
      </c>
      <c r="C19" s="8">
        <f t="shared" si="0"/>
        <v>0.83726</v>
      </c>
    </row>
    <row r="20" spans="1:3">
      <c r="A20" s="5">
        <v>1995</v>
      </c>
      <c r="B20" s="8">
        <v>84.85</v>
      </c>
      <c r="C20" s="8">
        <f t="shared" si="0"/>
        <v>0.84849999999999992</v>
      </c>
    </row>
    <row r="21" spans="1:3">
      <c r="A21" s="5">
        <v>1996</v>
      </c>
      <c r="B21" s="8">
        <v>85.707999999999998</v>
      </c>
      <c r="C21" s="8">
        <f t="shared" si="0"/>
        <v>0.85707999999999995</v>
      </c>
    </row>
    <row r="22" spans="1:3">
      <c r="A22" s="5">
        <v>1997</v>
      </c>
      <c r="B22" s="8">
        <v>86.697999999999993</v>
      </c>
      <c r="C22" s="8">
        <f t="shared" si="0"/>
        <v>0.86697999999999997</v>
      </c>
    </row>
    <row r="23" spans="1:3">
      <c r="A23" s="5">
        <v>1998</v>
      </c>
      <c r="B23" s="8">
        <v>87.263999999999996</v>
      </c>
      <c r="C23" s="8">
        <f t="shared" si="0"/>
        <v>0.87263999999999997</v>
      </c>
    </row>
    <row r="24" spans="1:3">
      <c r="A24" s="5">
        <v>1999</v>
      </c>
      <c r="B24" s="8">
        <v>88.113</v>
      </c>
      <c r="C24" s="8">
        <f t="shared" si="0"/>
        <v>0.88112999999999997</v>
      </c>
    </row>
    <row r="25" spans="1:3">
      <c r="A25" s="5">
        <v>2000</v>
      </c>
      <c r="B25" s="8">
        <v>88.820999999999998</v>
      </c>
      <c r="C25" s="8">
        <f t="shared" si="0"/>
        <v>0.88820999999999994</v>
      </c>
    </row>
    <row r="26" spans="1:3">
      <c r="A26" s="5">
        <v>2001</v>
      </c>
      <c r="B26" s="8">
        <v>89.67</v>
      </c>
      <c r="C26" s="8">
        <f t="shared" si="0"/>
        <v>0.89670000000000005</v>
      </c>
    </row>
    <row r="27" spans="1:3">
      <c r="A27" s="5">
        <v>2002</v>
      </c>
      <c r="B27" s="8">
        <v>90.236000000000004</v>
      </c>
      <c r="C27" s="8">
        <f t="shared" si="0"/>
        <v>0.90236000000000005</v>
      </c>
    </row>
    <row r="28" spans="1:3">
      <c r="A28" s="5">
        <v>2003</v>
      </c>
      <c r="B28" s="8">
        <v>90.942999999999998</v>
      </c>
      <c r="C28" s="8">
        <f t="shared" si="0"/>
        <v>0.90942999999999996</v>
      </c>
    </row>
    <row r="29" spans="1:3">
      <c r="A29" s="5">
        <v>2004</v>
      </c>
      <c r="B29" s="8">
        <v>91.367999999999995</v>
      </c>
      <c r="C29" s="8">
        <f t="shared" si="0"/>
        <v>0.91367999999999994</v>
      </c>
    </row>
  </sheetData>
  <hyperlinks>
    <hyperlink ref="A2" r:id="rId1" xr:uid="{00000000-0004-0000-0800-000000000000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L20" sqref="L20"/>
    </sheetView>
  </sheetViews>
  <sheetFormatPr defaultRowHeight="14.4"/>
  <sheetData>
    <row r="1" spans="1:1">
      <c r="A1" t="s">
        <v>10</v>
      </c>
    </row>
    <row r="2" spans="1:1">
      <c r="A2" s="4" t="s">
        <v>9</v>
      </c>
    </row>
  </sheetData>
  <hyperlinks>
    <hyperlink ref="A2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REFS</vt:lpstr>
      <vt:lpstr>FIN_ETA</vt:lpstr>
      <vt:lpstr>Calcs</vt:lpstr>
      <vt:lpstr>Schwartz_2011</vt:lpstr>
      <vt:lpstr>Guntamatic_2013</vt:lpstr>
      <vt:lpstr>Corder_1973</vt:lpstr>
      <vt:lpstr>Atherton_1963</vt:lpstr>
      <vt:lpstr>Compton_2017</vt:lpstr>
      <vt:lpstr>Paniz_2009</vt:lpstr>
      <vt:lpstr>Kiwa_2018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2022-07-07T12:35:59Z</dcterms:modified>
</cp:coreProperties>
</file>