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EAD3F3B9-1355-4C20-8D67-AD7FF7693B67}" xr6:coauthVersionLast="47" xr6:coauthVersionMax="47" xr10:uidLastSave="{00000000-0000-0000-0000-000000000000}"/>
  <bookViews>
    <workbookView xWindow="-108" yWindow="-108" windowWidth="23256" windowHeight="13176" tabRatio="909" xr2:uid="{00000000-000D-0000-FFFF-FFFF00000000}"/>
  </bookViews>
  <sheets>
    <sheet name="REFS" sheetId="19" r:id="rId1"/>
    <sheet name="FIN_ETA" sheetId="5" r:id="rId2"/>
    <sheet name="Calcs" sheetId="7" r:id="rId3"/>
    <sheet name="DOE_2000" sheetId="10" r:id="rId4"/>
    <sheet name="DOE_2007" sheetId="13" r:id="rId5"/>
    <sheet name="DOE_2015" sheetId="1" r:id="rId6"/>
    <sheet name="Saygin_2011" sheetId="2" r:id="rId7"/>
    <sheet name="Ren_2008" sheetId="20" r:id="rId8"/>
    <sheet name="Chen_2018" sheetId="16" r:id="rId9"/>
    <sheet name="Berry_1975" sheetId="11" r:id="rId10"/>
    <sheet name="Griffin_2018" sheetId="17" r:id="rId11"/>
    <sheet name="Thiruven..._2015" sheetId="18" r:id="rId12"/>
    <sheet name="Hamel_1979" sheetId="14" r:id="rId13"/>
    <sheet name="Worrell_2000" sheetId="6" r:id="rId14"/>
    <sheet name="Fritz_2020" sheetId="8" state="hidden" r:id="rId15"/>
    <sheet name="Neelis_2008" sheetId="12" r:id="rId16"/>
    <sheet name="Fakhroleslam_2020" sheetId="9" r:id="rId17"/>
    <sheet name="Kutz_2011" sheetId="3" r:id="rId18"/>
    <sheet name="Units" sheetId="15" r:id="rId19"/>
  </sheets>
  <externalReferences>
    <externalReference r:id="rId20"/>
    <externalReference r:id="rId21"/>
    <externalReference r:id="rId22"/>
    <externalReference r:id="rId23"/>
  </externalReferences>
  <definedNames>
    <definedName name="btu.MJ">[1]Conversores!$F$2</definedName>
    <definedName name="btu_lb_to_gj_ton">Units!$B$2</definedName>
    <definedName name="GJ_kgCO2e.diesel">[2]Conversores!$W$5</definedName>
    <definedName name="kg_l.NatGas">[1]Conversores!$L$9</definedName>
    <definedName name="kg_MJ.Coal">[1]Conversores!$M$11</definedName>
    <definedName name="kg_MJ.Dsl">[3]Conversores!$M$5</definedName>
    <definedName name="kg_MJ.Gasoline">[3]Conversores!$M$4</definedName>
    <definedName name="kg_MJ.kero">[3]Conversores!$M$3</definedName>
    <definedName name="kg_MJ.NatGas">[3]Conversores!$M$9</definedName>
    <definedName name="kWh.MJ">[1]Conversores!$F$15</definedName>
    <definedName name="l_MJ.Diesel">[4]Conversores!$N$5</definedName>
    <definedName name="l_MJ.NatGas">[1]Conversores!$N$9</definedName>
    <definedName name="l_MJ.Oil">[1]Conversores!$N$10</definedName>
    <definedName name="tce_to_gj">Units!$B$3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9" i="7" l="1"/>
  <c r="C7" i="16" l="1"/>
  <c r="C8" i="16"/>
  <c r="C9" i="16"/>
  <c r="C10" i="16"/>
  <c r="C11" i="16"/>
  <c r="C12" i="16"/>
  <c r="C13" i="16"/>
  <c r="C14" i="16"/>
  <c r="C15" i="16"/>
  <c r="C16" i="16"/>
  <c r="C6" i="16"/>
  <c r="C5" i="12"/>
  <c r="C6" i="6"/>
  <c r="E6" i="10"/>
  <c r="C6" i="10"/>
  <c r="C5" i="14"/>
  <c r="F5" i="14"/>
  <c r="E7" i="13"/>
  <c r="E8" i="13"/>
  <c r="B2" i="15"/>
  <c r="F5" i="12" s="1"/>
  <c r="E6" i="13" l="1"/>
  <c r="E10" i="13"/>
  <c r="F6" i="10"/>
  <c r="C40" i="7" s="1"/>
  <c r="E9" i="13"/>
  <c r="C45" i="7"/>
  <c r="H8" i="1" l="1"/>
  <c r="L6" i="1" l="1"/>
  <c r="L7" i="1"/>
  <c r="L8" i="1"/>
  <c r="L9" i="1"/>
  <c r="L5" i="1"/>
  <c r="J21" i="1"/>
  <c r="J22" i="1"/>
  <c r="J23" i="1"/>
  <c r="J24" i="1"/>
  <c r="J25" i="1"/>
  <c r="J26" i="1"/>
  <c r="J27" i="1"/>
  <c r="J28" i="1"/>
  <c r="J29" i="1"/>
  <c r="J20" i="1"/>
  <c r="J16" i="1"/>
  <c r="J17" i="1"/>
  <c r="J18" i="1"/>
  <c r="J19" i="1"/>
  <c r="J15" i="1"/>
  <c r="J5" i="1"/>
  <c r="J6" i="1"/>
  <c r="J7" i="1"/>
  <c r="J8" i="1"/>
  <c r="J9" i="1"/>
  <c r="J11" i="1"/>
  <c r="J12" i="1"/>
  <c r="J13" i="1"/>
  <c r="J14" i="1"/>
  <c r="J10" i="1"/>
  <c r="H6" i="1"/>
  <c r="H7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5" i="1"/>
  <c r="C52" i="7" s="1"/>
  <c r="C5" i="3"/>
  <c r="N9" i="1" l="1"/>
  <c r="M9" i="1"/>
  <c r="M8" i="1"/>
  <c r="N8" i="1"/>
  <c r="N5" i="1"/>
  <c r="M5" i="1"/>
  <c r="M7" i="1"/>
  <c r="N7" i="1"/>
  <c r="G6" i="7"/>
  <c r="G14" i="7"/>
  <c r="G22" i="7"/>
  <c r="G30" i="7"/>
  <c r="G38" i="7"/>
  <c r="G46" i="7"/>
  <c r="G54" i="7"/>
  <c r="G62" i="7"/>
  <c r="G7" i="7"/>
  <c r="G15" i="7"/>
  <c r="G23" i="7"/>
  <c r="G31" i="7"/>
  <c r="G39" i="7"/>
  <c r="G47" i="7"/>
  <c r="G55" i="7"/>
  <c r="G18" i="7"/>
  <c r="G34" i="7"/>
  <c r="G50" i="7"/>
  <c r="G8" i="7"/>
  <c r="G16" i="7"/>
  <c r="G24" i="7"/>
  <c r="G32" i="7"/>
  <c r="G40" i="7"/>
  <c r="G48" i="7"/>
  <c r="G56" i="7"/>
  <c r="G3" i="7"/>
  <c r="G9" i="7"/>
  <c r="G17" i="7"/>
  <c r="G25" i="7"/>
  <c r="G33" i="7"/>
  <c r="G41" i="7"/>
  <c r="G49" i="7"/>
  <c r="G57" i="7"/>
  <c r="G42" i="7"/>
  <c r="G4" i="7"/>
  <c r="G12" i="7"/>
  <c r="G20" i="7"/>
  <c r="G28" i="7"/>
  <c r="G36" i="7"/>
  <c r="G44" i="7"/>
  <c r="G52" i="7"/>
  <c r="G60" i="7"/>
  <c r="G5" i="7"/>
  <c r="G13" i="7"/>
  <c r="G21" i="7"/>
  <c r="G29" i="7"/>
  <c r="G37" i="7"/>
  <c r="G45" i="7"/>
  <c r="G53" i="7"/>
  <c r="G61" i="7"/>
  <c r="G63" i="7"/>
  <c r="G10" i="7"/>
  <c r="G26" i="7"/>
  <c r="G58" i="7"/>
  <c r="G11" i="7"/>
  <c r="G19" i="7"/>
  <c r="G27" i="7"/>
  <c r="G35" i="7"/>
  <c r="G43" i="7"/>
  <c r="G51" i="7"/>
  <c r="G59" i="7"/>
  <c r="M6" i="1"/>
  <c r="N6" i="1"/>
  <c r="H2" i="5" l="1" a="1"/>
  <c r="H2" i="5" l="1"/>
  <c r="H3" i="5" s="1"/>
  <c r="BK2" i="5"/>
  <c r="BK3" i="5" s="1"/>
  <c r="AE2" i="5"/>
  <c r="AE3" i="5" s="1"/>
  <c r="T2" i="5"/>
  <c r="T3" i="5" s="1"/>
  <c r="U2" i="5"/>
  <c r="U3" i="5" s="1"/>
  <c r="AY2" i="5"/>
  <c r="AY3" i="5" s="1"/>
  <c r="AP2" i="5"/>
  <c r="AP3" i="5" s="1"/>
  <c r="AO2" i="5"/>
  <c r="AO3" i="5" s="1"/>
  <c r="AN2" i="5"/>
  <c r="AN3" i="5" s="1"/>
  <c r="N2" i="5"/>
  <c r="N3" i="5" s="1"/>
  <c r="AZ2" i="5"/>
  <c r="AZ3" i="5" s="1"/>
  <c r="Z2" i="5"/>
  <c r="Z3" i="5" s="1"/>
  <c r="X2" i="5"/>
  <c r="X3" i="5" s="1"/>
  <c r="P2" i="5"/>
  <c r="P3" i="5" s="1"/>
  <c r="AL2" i="5"/>
  <c r="AL3" i="5" s="1"/>
  <c r="AC2" i="5"/>
  <c r="AC3" i="5" s="1"/>
  <c r="AT2" i="5"/>
  <c r="AT3" i="5" s="1"/>
  <c r="AB2" i="5"/>
  <c r="AB3" i="5" s="1"/>
  <c r="K2" i="5"/>
  <c r="K3" i="5" s="1"/>
  <c r="J2" i="5"/>
  <c r="J3" i="5" s="1"/>
  <c r="I2" i="5"/>
  <c r="I3" i="5" s="1"/>
  <c r="AS2" i="5"/>
  <c r="AS3" i="5" s="1"/>
  <c r="V2" i="5"/>
  <c r="V3" i="5" s="1"/>
  <c r="L2" i="5"/>
  <c r="L3" i="5" s="1"/>
  <c r="BN2" i="5"/>
  <c r="BN3" i="5" s="1"/>
  <c r="BL2" i="5"/>
  <c r="BL3" i="5" s="1"/>
  <c r="AD2" i="5"/>
  <c r="AD3" i="5" s="1"/>
  <c r="BH2" i="5"/>
  <c r="BH3" i="5" s="1"/>
  <c r="BA2" i="5"/>
  <c r="BA3" i="5" s="1"/>
  <c r="BO2" i="5"/>
  <c r="BO3" i="5" s="1"/>
  <c r="BF2" i="5"/>
  <c r="BF3" i="5" s="1"/>
  <c r="BE2" i="5"/>
  <c r="BE3" i="5" s="1"/>
  <c r="AX2" i="5"/>
  <c r="AX3" i="5" s="1"/>
  <c r="AM2" i="5"/>
  <c r="AM3" i="5" s="1"/>
  <c r="BJ2" i="5"/>
  <c r="BJ3" i="5" s="1"/>
  <c r="S2" i="5"/>
  <c r="S3" i="5" s="1"/>
  <c r="BP2" i="5"/>
  <c r="BP3" i="5" s="1"/>
  <c r="AQ2" i="5"/>
  <c r="AQ3" i="5" s="1"/>
  <c r="AH2" i="5"/>
  <c r="AH3" i="5" s="1"/>
  <c r="AG2" i="5"/>
  <c r="AG3" i="5" s="1"/>
  <c r="AF2" i="5"/>
  <c r="AF3" i="5" s="1"/>
  <c r="W2" i="5"/>
  <c r="W3" i="5" s="1"/>
  <c r="BC2" i="5"/>
  <c r="BC3" i="5" s="1"/>
  <c r="AI2" i="5"/>
  <c r="AI3" i="5" s="1"/>
  <c r="Y2" i="5"/>
  <c r="Y3" i="5" s="1"/>
  <c r="BB2" i="5"/>
  <c r="BB3" i="5" s="1"/>
  <c r="BI2" i="5"/>
  <c r="BI3" i="5" s="1"/>
  <c r="O2" i="5"/>
  <c r="O3" i="5" s="1"/>
  <c r="AJ2" i="5"/>
  <c r="AJ3" i="5" s="1"/>
  <c r="AA2" i="5"/>
  <c r="AA3" i="5" s="1"/>
  <c r="R2" i="5"/>
  <c r="R3" i="5" s="1"/>
  <c r="Q2" i="5"/>
  <c r="Q3" i="5" s="1"/>
  <c r="M2" i="5"/>
  <c r="M3" i="5" s="1"/>
  <c r="BM2" i="5"/>
  <c r="BM3" i="5" s="1"/>
  <c r="BD2" i="5"/>
  <c r="BD3" i="5" s="1"/>
  <c r="AU2" i="5"/>
  <c r="AU3" i="5" s="1"/>
  <c r="AR2" i="5"/>
  <c r="AR3" i="5" s="1"/>
  <c r="AK2" i="5"/>
  <c r="AK3" i="5" s="1"/>
  <c r="BG2" i="5"/>
  <c r="BG3" i="5" s="1"/>
  <c r="AW2" i="5"/>
  <c r="AW3" i="5" s="1"/>
  <c r="AV2" i="5"/>
  <c r="AV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Ethylene</t>
        </r>
      </text>
    </comment>
    <comment ref="I10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Ammonia</t>
        </r>
      </text>
    </comment>
    <comment ref="I15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Methanol</t>
        </r>
      </text>
    </comment>
    <comment ref="I20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Chlorine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7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BEL, NLD, LUX values taken from Benelux entry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5" authorId="0" shapeId="0" xr:uid="{00000000-0006-0000-0800-000001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Includes feedstock energy (I think)</t>
        </r>
      </text>
    </comment>
  </commentList>
</comments>
</file>

<file path=xl/sharedStrings.xml><?xml version="1.0" encoding="utf-8"?>
<sst xmlns="http://schemas.openxmlformats.org/spreadsheetml/2006/main" count="388" uniqueCount="158">
  <si>
    <t>DOE (2015) - Bandwidth Study on Energy Use and Potential Energy Saving Opportunities in U.S. Chemical Manufacturing</t>
  </si>
  <si>
    <t>https://www.energy.gov/sites/prod/files/2015/08/f26/chemical_bandwidth_report.pdf</t>
  </si>
  <si>
    <t>Saygin et al (2011) - Potential of best practice technology to improve energy efficiency in the globalchemical and petrochemical sector</t>
  </si>
  <si>
    <t>Country</t>
  </si>
  <si>
    <t>Year</t>
  </si>
  <si>
    <t>Machine</t>
  </si>
  <si>
    <t>Eu.product</t>
  </si>
  <si>
    <t>JPN</t>
  </si>
  <si>
    <t>DEU</t>
  </si>
  <si>
    <t>USA</t>
  </si>
  <si>
    <t>BRA</t>
  </si>
  <si>
    <t>CAN</t>
  </si>
  <si>
    <t>CHN</t>
  </si>
  <si>
    <t>FRA</t>
  </si>
  <si>
    <t>IND</t>
  </si>
  <si>
    <t>ITA</t>
  </si>
  <si>
    <t>KOR</t>
  </si>
  <si>
    <t>SAU</t>
  </si>
  <si>
    <t>TWN</t>
  </si>
  <si>
    <t>World</t>
  </si>
  <si>
    <t>BEL</t>
  </si>
  <si>
    <t>NLD</t>
  </si>
  <si>
    <t>LUX</t>
  </si>
  <si>
    <t>Kutz (2011) - Applied Plastics Engineering Handbook</t>
  </si>
  <si>
    <t>https://www.sciencedirect.com/book/9781437735147/applied-plastics-engineering-handbook#book-description</t>
  </si>
  <si>
    <t>Process</t>
  </si>
  <si>
    <t>Steam cracking</t>
  </si>
  <si>
    <t>Temperature [C]</t>
  </si>
  <si>
    <t>Temperature [k]</t>
  </si>
  <si>
    <t>Worrell (2000) - Energy Use and Energy Intensity of the U.S. Chemical Industry</t>
  </si>
  <si>
    <t>https://www.osti.gov/biblio/773773</t>
  </si>
  <si>
    <t>Steam cracking furnace</t>
  </si>
  <si>
    <t>Product</t>
  </si>
  <si>
    <t>Ammonia synthesis machine</t>
  </si>
  <si>
    <t>Methanol synthesis machine</t>
  </si>
  <si>
    <t>Chlorine synthesis machine</t>
  </si>
  <si>
    <t>Ef.product (consumed)</t>
  </si>
  <si>
    <t>Fuel &amp; Steam</t>
  </si>
  <si>
    <t>Eletricity</t>
  </si>
  <si>
    <t>olefins</t>
  </si>
  <si>
    <t>Ammonia</t>
  </si>
  <si>
    <t>Methanol</t>
  </si>
  <si>
    <t>Chlorine</t>
  </si>
  <si>
    <t>Energy Intensity [btu/lb]</t>
  </si>
  <si>
    <t>Energy Intensity [GJ/ton]</t>
  </si>
  <si>
    <t>btu/lb --&gt; GJ/ton</t>
  </si>
  <si>
    <t>Practical minimum [btu/lb]</t>
  </si>
  <si>
    <t>Thermodynamic minimum [btu/lb]</t>
  </si>
  <si>
    <t>Practical minimum [GJ/ton]</t>
  </si>
  <si>
    <t>Thermodynamic minimum [GJ/ton]</t>
  </si>
  <si>
    <t>Technical Efficiency Limit [%]</t>
  </si>
  <si>
    <t>Eta.fu [%]</t>
  </si>
  <si>
    <t>https://www.isi.fraunhofer.de/content/dam/isi/dokumente/cce/2020/2-023-20_Fritz.pdf</t>
  </si>
  <si>
    <t>Fritz &amp; Aydemir (2020) - The energy of exergy – analysis of different olefin production routes</t>
  </si>
  <si>
    <t>Fakhroleslam &amp; Sadrameli (2020) - Thermal Cracking of Hydrocarbons for the Production of Light Olefins</t>
  </si>
  <si>
    <t>https://pubs.acs.org/doi/full/10.1021/acs.iecr.0c00923#</t>
  </si>
  <si>
    <t>DOE (2000) - Energy and Environmental Profile of the U.S. Chemical Industry</t>
  </si>
  <si>
    <t>Source/method</t>
  </si>
  <si>
    <t>DOE (2015)</t>
  </si>
  <si>
    <t>Steam Cracking</t>
  </si>
  <si>
    <t>Soda ash</t>
  </si>
  <si>
    <t>Energy intensity [GJ/ton]</t>
  </si>
  <si>
    <t>-</t>
  </si>
  <si>
    <t>https://www.sciencedirect.com/science/article/pii/0301421575900221</t>
  </si>
  <si>
    <t>Berry et al (1975) - An international comparison of polymers and their alternatives</t>
  </si>
  <si>
    <t>Material</t>
  </si>
  <si>
    <t>Ethylene</t>
  </si>
  <si>
    <t>Neelis et al (2008) - Energy Efficiency Improvement and Cost Saving Opportunities for the Petrochemical industry</t>
  </si>
  <si>
    <t>https://www.osti.gov/servlets/purl/937505</t>
  </si>
  <si>
    <t>DOE (2007)</t>
  </si>
  <si>
    <t>DOE (2007) - U.S. Energy requirements for Aluminum production</t>
  </si>
  <si>
    <t>https://www1.eere.energy.gov/manufacturing/resources/aluminum/pdfs/al_theoretical.pdf</t>
  </si>
  <si>
    <t>Energy intensity [Btu/lb]</t>
  </si>
  <si>
    <t>Propylene</t>
  </si>
  <si>
    <t>Benzene</t>
  </si>
  <si>
    <t>Distillate</t>
  </si>
  <si>
    <t>Quantity</t>
  </si>
  <si>
    <t>Energy.type</t>
  </si>
  <si>
    <t>Last.stage</t>
  </si>
  <si>
    <t>Method</t>
  </si>
  <si>
    <t>Hamel &amp; Brown (1979) - Energy Analysis of 108 Industrial Processes</t>
  </si>
  <si>
    <t>https://www.osti.gov/biblio/6201565-energy-analysis-industrial-processes</t>
  </si>
  <si>
    <t>btu/lb_to_gj/ton</t>
  </si>
  <si>
    <t>Unit Conversion</t>
  </si>
  <si>
    <t>Factor</t>
  </si>
  <si>
    <t>Process Temperature [C]</t>
  </si>
  <si>
    <t>HTH.850.C</t>
  </si>
  <si>
    <t>https://doi.org/10.1016/j.apenergy.2018.04.051</t>
  </si>
  <si>
    <t>Chen et al (2018) - Energy technology roadmap for ethylene industry in China</t>
  </si>
  <si>
    <t>Energy intensity [tce/ton]</t>
  </si>
  <si>
    <t>tce_to_gj</t>
  </si>
  <si>
    <t>https://www.sciencedirect.com/science/article/pii/S0306261917310255</t>
  </si>
  <si>
    <t>Griffin et al (2018) - Industrial energy use and carbon emissions reduction in the chemicals sector A UK perspective</t>
  </si>
  <si>
    <t>https://oaktrust.library.tamu.edu/bitstream/handle/1969.1/155081/THIRUVENKATASWAMY-THESIS-2015.pdf?sequence=1&amp;isAllowed=y</t>
  </si>
  <si>
    <t>THIRUVENKATASWAMY (2015) - SAFETY AND TECHNO-ECONOMIC ANALYSIS OF ETHYLENE TECHNOLOGIES</t>
  </si>
  <si>
    <t>https://doi.org/10.1016/j.energy.2008.01.002</t>
  </si>
  <si>
    <t>@article{ren2008cracking,</t>
  </si>
  <si>
    <t xml:space="preserve">  title = {Steam cracking and methane to olefins: Energy use, CO2 emissions and production costs},</t>
  </si>
  <si>
    <t xml:space="preserve">  journal = {Energy},</t>
  </si>
  <si>
    <t xml:space="preserve">  volume = {33},</t>
  </si>
  <si>
    <t xml:space="preserve">  number = {5},</t>
  </si>
  <si>
    <t xml:space="preserve">  pages = {817-833},</t>
  </si>
  <si>
    <t xml:space="preserve">  year = {2008},</t>
  </si>
  <si>
    <t xml:space="preserve">  issn = {0360-5442},</t>
  </si>
  <si>
    <t xml:space="preserve">  doi = {https://doi.org/10.1016/j.energy.2008.01.002},</t>
  </si>
  <si>
    <t xml:space="preserve">  author = {Tao Ren and Martin K. Patel and Kornelis Blok}</t>
  </si>
  <si>
    <t>}</t>
  </si>
  <si>
    <t>@article{chen2018ethylene,</t>
  </si>
  <si>
    <t xml:space="preserve">  title = {Energy technology roadmap for ethylene industry in China},</t>
  </si>
  <si>
    <t xml:space="preserve">  journal = {Applied Energy},</t>
  </si>
  <si>
    <t xml:space="preserve">  volume = {224},</t>
  </si>
  <si>
    <t xml:space="preserve">  pages = {160-174},</t>
  </si>
  <si>
    <t xml:space="preserve">  year = {2018},</t>
  </si>
  <si>
    <t xml:space="preserve">  issn = {0306-2619},</t>
  </si>
  <si>
    <t xml:space="preserve">  doi = {https://doi.org/10.1016/j.apenergy.2018.04.051},</t>
  </si>
  <si>
    <t xml:space="preserve">  author = {Jing-Ming Chen and Biying Yu and Yi-Ming Wei}</t>
  </si>
  <si>
    <t>Steam cracking furnaces</t>
  </si>
  <si>
    <t>E</t>
  </si>
  <si>
    <t>Final</t>
  </si>
  <si>
    <t>PCM</t>
  </si>
  <si>
    <t>eta.fu</t>
  </si>
  <si>
    <t>Saygin et al (2011)</t>
  </si>
  <si>
    <t>DOE (2000)</t>
  </si>
  <si>
    <t>Energy Intensity [GJ/ton] (revised)</t>
  </si>
  <si>
    <t>Efficiency [-]</t>
  </si>
  <si>
    <t>No clear trend. Set to 18.</t>
  </si>
  <si>
    <t>WRLD</t>
  </si>
  <si>
    <t>https://doi.org/10.1016/j.energy.2011.05.019</t>
  </si>
  <si>
    <t>@report{pellegrino2000,</t>
  </si>
  <si>
    <t xml:space="preserve">  title = {Energy and Environmental Profile of the Chemicals Industry},</t>
  </si>
  <si>
    <t xml:space="preserve">  author = {Pellegrino, Joan L.},</t>
  </si>
  <si>
    <t xml:space="preserve">  doi = {10.2172/1218625},</t>
  </si>
  <si>
    <t xml:space="preserve">  url = {https://www.osti.gov/biblio/1218625},</t>
  </si>
  <si>
    <t xml:space="preserve">  publisher = {US Department of Energy (DOE)},</t>
  </si>
  <si>
    <t xml:space="preserve">  place = {United States},</t>
  </si>
  <si>
    <t xml:space="preserve">  year = {2000},</t>
  </si>
  <si>
    <t xml:space="preserve">  month = {5}</t>
  </si>
  <si>
    <t>@report{choate2007,</t>
  </si>
  <si>
    <t xml:space="preserve">  title = {U.S. Energy Requirements for Aluminum Production},</t>
  </si>
  <si>
    <t xml:space="preserve">  author = {Choate, William T and Green, John AS},</t>
  </si>
  <si>
    <t xml:space="preserve">  url = {https://www.energy.gov/eere/amo/downloads/us-energy-requirements-aluminum-production},</t>
  </si>
  <si>
    <t xml:space="preserve">  year = {2007},</t>
  </si>
  <si>
    <t xml:space="preserve">  month = {2}</t>
  </si>
  <si>
    <t>@incollection{doe2015chem,</t>
  </si>
  <si>
    <t xml:space="preserve">  title={Bandwidth Study on Energy Use and Potential Energy Saving Opportunities in US Chemical Manufacturing},</t>
  </si>
  <si>
    <t xml:space="preserve">  author={DOE},</t>
  </si>
  <si>
    <t xml:space="preserve">  booktitle={Energy Efficiency and Renewable Energy},</t>
  </si>
  <si>
    <t xml:space="preserve">  year={2015},</t>
  </si>
  <si>
    <t xml:space="preserve">  url={https://www.energy.gov/eere/amo/downloads/bandwidth-study-us-chemical-manufacturing}</t>
  </si>
  <si>
    <t>@article{saygin2011,</t>
  </si>
  <si>
    <t xml:space="preserve">  title = {Potential of best practice technology to improve energy efficiency in the global chemical and petrochemical sector},</t>
  </si>
  <si>
    <t xml:space="preserve">  volume = {36},</t>
  </si>
  <si>
    <t xml:space="preserve">  number = {9},</t>
  </si>
  <si>
    <t xml:space="preserve">  pages = {5779-5790},</t>
  </si>
  <si>
    <t xml:space="preserve">  year = {2011},</t>
  </si>
  <si>
    <t xml:space="preserve">  doi = {https://doi.org/10.1016/j.energy.2011.05.019},</t>
  </si>
  <si>
    <t xml:space="preserve">  url = {https://www.sciencedirect.com/science/article/pii/S0360544211003446},</t>
  </si>
  <si>
    <t xml:space="preserve">  author = {D. Saygin and M.K. Patel and E. Worrell and C. Tam and D.J. Gielen}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</si>
</sst>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/>
  </cellStyleXfs>
  <cellXfs count="26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0" xfId="0" applyFont="1"/>
    <xf numFmtId="10" fontId="0" fillId="0" borderId="0" xfId="0" applyNumberFormat="1" applyAlignment="1">
      <alignment horizontal="center"/>
    </xf>
    <xf numFmtId="0" fontId="0" fillId="2" borderId="0" xfId="0" applyFill="1"/>
    <xf numFmtId="0" fontId="2" fillId="2" borderId="0" xfId="0" applyFont="1" applyFill="1"/>
    <xf numFmtId="0" fontId="0" fillId="0" borderId="0" xfId="0" applyFill="1" applyAlignment="1">
      <alignment horizontal="center"/>
    </xf>
    <xf numFmtId="0" fontId="0" fillId="0" borderId="0" xfId="0" applyFill="1"/>
    <xf numFmtId="0" fontId="7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2" fontId="0" fillId="0" borderId="0" xfId="0" applyNumberFormat="1" applyAlignment="1">
      <alignment horizontal="center"/>
    </xf>
    <xf numFmtId="0" fontId="4" fillId="0" borderId="1" xfId="2" applyFont="1" applyBorder="1" applyAlignment="1">
      <alignment horizontal="center"/>
    </xf>
    <xf numFmtId="0" fontId="9" fillId="0" borderId="0" xfId="0" applyFont="1" applyAlignment="1">
      <alignment horizontal="center"/>
    </xf>
    <xf numFmtId="10" fontId="8" fillId="0" borderId="0" xfId="0" applyNumberFormat="1" applyFont="1" applyAlignment="1">
      <alignment horizontal="center"/>
    </xf>
    <xf numFmtId="0" fontId="2" fillId="0" borderId="0" xfId="0" applyFont="1"/>
    <xf numFmtId="0" fontId="0" fillId="4" borderId="0" xfId="0" applyFill="1"/>
    <xf numFmtId="2" fontId="0" fillId="0" borderId="0" xfId="0" applyNumberForma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7" fillId="5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2" fillId="4" borderId="0" xfId="0" applyFont="1" applyFill="1"/>
  </cellXfs>
  <cellStyles count="3">
    <cellStyle name="Hyperlink" xfId="1" builtinId="8"/>
    <cellStyle name="Normal" xfId="0" builtinId="0"/>
    <cellStyle name="Normal 2 2 3" xfId="2" xr:uid="{00000000-0005-0000-0000-000002000000}"/>
  </cellStyles>
  <dxfs count="0"/>
  <tableStyles count="0" defaultTableStyle="TableStyleMedium2" defaultPivotStyle="PivotStyleLight16"/>
  <colors>
    <mruColors>
      <color rgb="FFD2A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485105</xdr:colOff>
      <xdr:row>30</xdr:row>
      <xdr:rowOff>85071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571500"/>
          <a:ext cx="5361905" cy="5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57150</xdr:rowOff>
    </xdr:from>
    <xdr:to>
      <xdr:col>24</xdr:col>
      <xdr:colOff>551771</xdr:colOff>
      <xdr:row>30</xdr:row>
      <xdr:rowOff>170769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438150"/>
          <a:ext cx="5428571" cy="5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15</xdr:col>
      <xdr:colOff>123200</xdr:colOff>
      <xdr:row>58</xdr:row>
      <xdr:rowOff>170809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6096000"/>
          <a:ext cx="5000000" cy="51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257175</xdr:colOff>
      <xdr:row>4</xdr:row>
      <xdr:rowOff>65716</xdr:rowOff>
    </xdr:from>
    <xdr:to>
      <xdr:col>16</xdr:col>
      <xdr:colOff>113165</xdr:colOff>
      <xdr:row>35</xdr:row>
      <xdr:rowOff>122794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27716"/>
          <a:ext cx="6561590" cy="5962578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4</xdr:row>
      <xdr:rowOff>38100</xdr:rowOff>
    </xdr:from>
    <xdr:to>
      <xdr:col>26</xdr:col>
      <xdr:colOff>27498</xdr:colOff>
      <xdr:row>17</xdr:row>
      <xdr:rowOff>42829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30125" y="800100"/>
          <a:ext cx="6085398" cy="24812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311264</xdr:colOff>
      <xdr:row>0</xdr:row>
      <xdr:rowOff>40822</xdr:rowOff>
    </xdr:from>
    <xdr:to>
      <xdr:col>27</xdr:col>
      <xdr:colOff>229998</xdr:colOff>
      <xdr:row>32</xdr:row>
      <xdr:rowOff>39753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6371" y="40822"/>
          <a:ext cx="6654270" cy="6094931"/>
        </a:xfrm>
        <a:prstGeom prst="rect">
          <a:avLst/>
        </a:prstGeom>
      </xdr:spPr>
    </xdr:pic>
    <xdr:clientData/>
  </xdr:twoCellAnchor>
  <xdr:twoCellAnchor editAs="oneCell">
    <xdr:from>
      <xdr:col>33</xdr:col>
      <xdr:colOff>84138</xdr:colOff>
      <xdr:row>24</xdr:row>
      <xdr:rowOff>90224</xdr:rowOff>
    </xdr:from>
    <xdr:to>
      <xdr:col>44</xdr:col>
      <xdr:colOff>534928</xdr:colOff>
      <xdr:row>49</xdr:row>
      <xdr:rowOff>47538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51388" y="4662224"/>
          <a:ext cx="7202958" cy="4719814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29</xdr:row>
      <xdr:rowOff>148167</xdr:rowOff>
    </xdr:from>
    <xdr:to>
      <xdr:col>6</xdr:col>
      <xdr:colOff>353445</xdr:colOff>
      <xdr:row>46</xdr:row>
      <xdr:rowOff>10584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67" y="5672667"/>
          <a:ext cx="6823830" cy="3100917"/>
        </a:xfrm>
        <a:prstGeom prst="rect">
          <a:avLst/>
        </a:prstGeom>
      </xdr:spPr>
    </xdr:pic>
    <xdr:clientData/>
  </xdr:twoCellAnchor>
  <xdr:twoCellAnchor editAs="oneCell">
    <xdr:from>
      <xdr:col>6</xdr:col>
      <xdr:colOff>683947</xdr:colOff>
      <xdr:row>30</xdr:row>
      <xdr:rowOff>50304</xdr:rowOff>
    </xdr:from>
    <xdr:to>
      <xdr:col>10</xdr:col>
      <xdr:colOff>778354</xdr:colOff>
      <xdr:row>52</xdr:row>
      <xdr:rowOff>95249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2780" y="5765304"/>
          <a:ext cx="7068824" cy="4235945"/>
        </a:xfrm>
        <a:prstGeom prst="rect">
          <a:avLst/>
        </a:prstGeom>
      </xdr:spPr>
    </xdr:pic>
    <xdr:clientData/>
  </xdr:twoCellAnchor>
  <xdr:twoCellAnchor editAs="oneCell">
    <xdr:from>
      <xdr:col>6</xdr:col>
      <xdr:colOff>797718</xdr:colOff>
      <xdr:row>52</xdr:row>
      <xdr:rowOff>10583</xdr:rowOff>
    </xdr:from>
    <xdr:to>
      <xdr:col>9</xdr:col>
      <xdr:colOff>1015621</xdr:colOff>
      <xdr:row>79</xdr:row>
      <xdr:rowOff>84667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6551" y="9916583"/>
          <a:ext cx="5467236" cy="5217584"/>
        </a:xfrm>
        <a:prstGeom prst="rect">
          <a:avLst/>
        </a:prstGeom>
      </xdr:spPr>
    </xdr:pic>
    <xdr:clientData/>
  </xdr:twoCellAnchor>
  <xdr:twoCellAnchor editAs="oneCell">
    <xdr:from>
      <xdr:col>32</xdr:col>
      <xdr:colOff>550333</xdr:colOff>
      <xdr:row>51</xdr:row>
      <xdr:rowOff>137584</xdr:rowOff>
    </xdr:from>
    <xdr:to>
      <xdr:col>41</xdr:col>
      <xdr:colOff>402560</xdr:colOff>
      <xdr:row>92</xdr:row>
      <xdr:rowOff>41370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03750" y="9853084"/>
          <a:ext cx="5376726" cy="7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351897</xdr:colOff>
      <xdr:row>46</xdr:row>
      <xdr:rowOff>120386</xdr:rowOff>
    </xdr:from>
    <xdr:to>
      <xdr:col>6</xdr:col>
      <xdr:colOff>328084</xdr:colOff>
      <xdr:row>82</xdr:row>
      <xdr:rowOff>22896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1897" y="8883386"/>
          <a:ext cx="6531239" cy="6760510"/>
        </a:xfrm>
        <a:prstGeom prst="rect">
          <a:avLst/>
        </a:prstGeom>
      </xdr:spPr>
    </xdr:pic>
    <xdr:clientData/>
  </xdr:twoCellAnchor>
  <xdr:twoCellAnchor editAs="oneCell">
    <xdr:from>
      <xdr:col>12</xdr:col>
      <xdr:colOff>433916</xdr:colOff>
      <xdr:row>33</xdr:row>
      <xdr:rowOff>148168</xdr:rowOff>
    </xdr:from>
    <xdr:to>
      <xdr:col>19</xdr:col>
      <xdr:colOff>316726</xdr:colOff>
      <xdr:row>80</xdr:row>
      <xdr:rowOff>23239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19737" y="6434668"/>
          <a:ext cx="6196524" cy="88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960207</xdr:colOff>
      <xdr:row>28</xdr:row>
      <xdr:rowOff>151378</xdr:rowOff>
    </xdr:from>
    <xdr:to>
      <xdr:col>12</xdr:col>
      <xdr:colOff>1893093</xdr:colOff>
      <xdr:row>56</xdr:row>
      <xdr:rowOff>112714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35488" y="5485378"/>
          <a:ext cx="7528949" cy="52953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323850</xdr:colOff>
      <xdr:row>4</xdr:row>
      <xdr:rowOff>0</xdr:rowOff>
    </xdr:from>
    <xdr:to>
      <xdr:col>21</xdr:col>
      <xdr:colOff>94517</xdr:colOff>
      <xdr:row>40</xdr:row>
      <xdr:rowOff>84857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850" y="571500"/>
          <a:ext cx="5866667" cy="6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20</xdr:col>
      <xdr:colOff>122895</xdr:colOff>
      <xdr:row>24</xdr:row>
      <xdr:rowOff>151929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52500"/>
          <a:ext cx="7438095" cy="37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33</xdr:col>
      <xdr:colOff>56232</xdr:colOff>
      <xdr:row>29</xdr:row>
      <xdr:rowOff>151809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1594" y="952500"/>
          <a:ext cx="7342857" cy="47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107156</xdr:colOff>
      <xdr:row>3</xdr:row>
      <xdr:rowOff>119062</xdr:rowOff>
    </xdr:from>
    <xdr:to>
      <xdr:col>30</xdr:col>
      <xdr:colOff>300725</xdr:colOff>
      <xdr:row>33</xdr:row>
      <xdr:rowOff>99300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4906" y="690562"/>
          <a:ext cx="13552381" cy="5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514351</xdr:colOff>
      <xdr:row>25</xdr:row>
      <xdr:rowOff>28575</xdr:rowOff>
    </xdr:from>
    <xdr:to>
      <xdr:col>18</xdr:col>
      <xdr:colOff>412691</xdr:colOff>
      <xdr:row>50</xdr:row>
      <xdr:rowOff>94561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4451" y="4791075"/>
          <a:ext cx="7213540" cy="4828486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0</xdr:row>
      <xdr:rowOff>0</xdr:rowOff>
    </xdr:from>
    <xdr:to>
      <xdr:col>18</xdr:col>
      <xdr:colOff>381000</xdr:colOff>
      <xdr:row>25</xdr:row>
      <xdr:rowOff>79772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1125" y="0"/>
          <a:ext cx="7115175" cy="48422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1</xdr:row>
      <xdr:rowOff>85725</xdr:rowOff>
    </xdr:from>
    <xdr:to>
      <xdr:col>20</xdr:col>
      <xdr:colOff>370708</xdr:colOff>
      <xdr:row>35</xdr:row>
      <xdr:rowOff>37296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9375" y="276225"/>
          <a:ext cx="6133333" cy="64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16</xdr:col>
      <xdr:colOff>275505</xdr:colOff>
      <xdr:row>18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571500"/>
          <a:ext cx="5761905" cy="3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547688</xdr:colOff>
      <xdr:row>0</xdr:row>
      <xdr:rowOff>0</xdr:rowOff>
    </xdr:from>
    <xdr:to>
      <xdr:col>19</xdr:col>
      <xdr:colOff>373044</xdr:colOff>
      <xdr:row>43</xdr:row>
      <xdr:rowOff>18024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0"/>
          <a:ext cx="6504762" cy="8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523874</xdr:colOff>
      <xdr:row>0</xdr:row>
      <xdr:rowOff>0</xdr:rowOff>
    </xdr:from>
    <xdr:to>
      <xdr:col>32</xdr:col>
      <xdr:colOff>134792</xdr:colOff>
      <xdr:row>47</xdr:row>
      <xdr:rowOff>122690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7468" y="0"/>
          <a:ext cx="7504762" cy="90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23811</xdr:colOff>
      <xdr:row>0</xdr:row>
      <xdr:rowOff>0</xdr:rowOff>
    </xdr:from>
    <xdr:to>
      <xdr:col>44</xdr:col>
      <xdr:colOff>213376</xdr:colOff>
      <xdr:row>47</xdr:row>
      <xdr:rowOff>132214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49" y="0"/>
          <a:ext cx="7476190" cy="90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323850</xdr:colOff>
      <xdr:row>4</xdr:row>
      <xdr:rowOff>0</xdr:rowOff>
    </xdr:from>
    <xdr:to>
      <xdr:col>26</xdr:col>
      <xdr:colOff>414735</xdr:colOff>
      <xdr:row>22</xdr:row>
      <xdr:rowOff>106647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49425" y="762000"/>
          <a:ext cx="5577284" cy="3535647"/>
        </a:xfrm>
        <a:prstGeom prst="rect">
          <a:avLst/>
        </a:prstGeom>
      </xdr:spPr>
    </xdr:pic>
    <xdr:clientData/>
  </xdr:twoCellAnchor>
  <xdr:twoCellAnchor editAs="oneCell">
    <xdr:from>
      <xdr:col>16</xdr:col>
      <xdr:colOff>583406</xdr:colOff>
      <xdr:row>23</xdr:row>
      <xdr:rowOff>33337</xdr:rowOff>
    </xdr:from>
    <xdr:to>
      <xdr:col>27</xdr:col>
      <xdr:colOff>165381</xdr:colOff>
      <xdr:row>40</xdr:row>
      <xdr:rowOff>31969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85094" y="4414837"/>
          <a:ext cx="6261381" cy="3237132"/>
        </a:xfrm>
        <a:prstGeom prst="rect">
          <a:avLst/>
        </a:prstGeom>
      </xdr:spPr>
    </xdr:pic>
    <xdr:clientData/>
  </xdr:twoCellAnchor>
  <xdr:twoCellAnchor editAs="oneCell">
    <xdr:from>
      <xdr:col>17</xdr:col>
      <xdr:colOff>54770</xdr:colOff>
      <xdr:row>39</xdr:row>
      <xdr:rowOff>171450</xdr:rowOff>
    </xdr:from>
    <xdr:to>
      <xdr:col>26</xdr:col>
      <xdr:colOff>566739</xdr:colOff>
      <xdr:row>51</xdr:row>
      <xdr:rowOff>87717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63676" y="7600950"/>
          <a:ext cx="5976937" cy="22022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121444</xdr:colOff>
      <xdr:row>51</xdr:row>
      <xdr:rowOff>11908</xdr:rowOff>
    </xdr:from>
    <xdr:to>
      <xdr:col>27</xdr:col>
      <xdr:colOff>35719</xdr:colOff>
      <xdr:row>61</xdr:row>
      <xdr:rowOff>64344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30350" y="9727408"/>
          <a:ext cx="5986462" cy="1957436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3</xdr:row>
      <xdr:rowOff>123825</xdr:rowOff>
    </xdr:from>
    <xdr:to>
      <xdr:col>17</xdr:col>
      <xdr:colOff>123005</xdr:colOff>
      <xdr:row>12</xdr:row>
      <xdr:rowOff>18849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6200" y="695325"/>
          <a:ext cx="6552381" cy="16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13</xdr:row>
      <xdr:rowOff>28575</xdr:rowOff>
    </xdr:from>
    <xdr:to>
      <xdr:col>16</xdr:col>
      <xdr:colOff>599273</xdr:colOff>
      <xdr:row>25</xdr:row>
      <xdr:rowOff>142575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6200" y="2505075"/>
          <a:ext cx="6419048" cy="24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276225</xdr:colOff>
      <xdr:row>2</xdr:row>
      <xdr:rowOff>114300</xdr:rowOff>
    </xdr:from>
    <xdr:to>
      <xdr:col>14</xdr:col>
      <xdr:colOff>27920</xdr:colOff>
      <xdr:row>37</xdr:row>
      <xdr:rowOff>170609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4225" y="495300"/>
          <a:ext cx="5238095" cy="67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400050</xdr:colOff>
      <xdr:row>3</xdr:row>
      <xdr:rowOff>19050</xdr:rowOff>
    </xdr:from>
    <xdr:to>
      <xdr:col>24</xdr:col>
      <xdr:colOff>389764</xdr:colOff>
      <xdr:row>24</xdr:row>
      <xdr:rowOff>132836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4450" y="590550"/>
          <a:ext cx="6085714" cy="41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307789</xdr:colOff>
      <xdr:row>2</xdr:row>
      <xdr:rowOff>142875</xdr:rowOff>
    </xdr:from>
    <xdr:to>
      <xdr:col>19</xdr:col>
      <xdr:colOff>210907</xdr:colOff>
      <xdr:row>27</xdr:row>
      <xdr:rowOff>180156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2758" y="523875"/>
          <a:ext cx="5975306" cy="47997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438150</xdr:colOff>
      <xdr:row>2</xdr:row>
      <xdr:rowOff>57150</xdr:rowOff>
    </xdr:from>
    <xdr:to>
      <xdr:col>27</xdr:col>
      <xdr:colOff>247649</xdr:colOff>
      <xdr:row>35</xdr:row>
      <xdr:rowOff>6330</xdr:rowOff>
    </xdr:to>
    <xdr:pic>
      <xdr:nvPicPr>
        <xdr:cNvPr id="2" name="Picture 1" descr="https://pubs.acs.org/na101/home/literatum/publisher/achs/journals/content/iecred/2020/iecred.2020.59.issue-27/acs.iecr.0c00923/20200702/images/large/ie0c00923_0002.jpe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0950" y="438150"/>
          <a:ext cx="5295899" cy="6235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400050</xdr:colOff>
      <xdr:row>1</xdr:row>
      <xdr:rowOff>148167</xdr:rowOff>
    </xdr:from>
    <xdr:to>
      <xdr:col>15</xdr:col>
      <xdr:colOff>504825</xdr:colOff>
      <xdr:row>15</xdr:row>
      <xdr:rowOff>123825</xdr:rowOff>
    </xdr:to>
    <xdr:pic>
      <xdr:nvPicPr>
        <xdr:cNvPr id="4" name="Picture 3" descr="https://pubs.acs.org/na101/home/literatum/publisher/achs/journals/content/iecred/2020/iecred.2020.59.issue-27/acs.iecr.0c00923/20200702/images/large/ie0c00923_0001.jpeg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338667"/>
          <a:ext cx="6200775" cy="2642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457200</xdr:colOff>
      <xdr:row>0</xdr:row>
      <xdr:rowOff>0</xdr:rowOff>
    </xdr:from>
    <xdr:to>
      <xdr:col>22</xdr:col>
      <xdr:colOff>475257</xdr:colOff>
      <xdr:row>47</xdr:row>
      <xdr:rowOff>65548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0"/>
          <a:ext cx="7942857" cy="90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dor/Downloads/Energ&#237;a%20inputs%20v3.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 refreshError="1"/>
      <sheetData sheetId="1" refreshError="1">
        <row r="2">
          <cell r="F2">
            <v>1.055056</v>
          </cell>
        </row>
        <row r="9">
          <cell r="L9">
            <v>0.79960317460317454</v>
          </cell>
          <cell r="N9">
            <v>40.299999999999997</v>
          </cell>
        </row>
        <row r="10">
          <cell r="N10">
            <v>36.840910000000001</v>
          </cell>
        </row>
        <row r="11">
          <cell r="M11">
            <v>22.4</v>
          </cell>
        </row>
        <row r="15">
          <cell r="F15">
            <v>3.5999999997119998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/>
      <sheetData sheetId="1">
        <row r="5">
          <cell r="W5">
            <v>70.142337662337667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 refreshError="1"/>
      <sheetData sheetId="1">
        <row r="3">
          <cell r="M3">
            <v>46.2</v>
          </cell>
        </row>
        <row r="4">
          <cell r="M4">
            <v>47.1</v>
          </cell>
        </row>
        <row r="5">
          <cell r="M5">
            <v>45.7</v>
          </cell>
        </row>
        <row r="9">
          <cell r="M9">
            <v>50.4</v>
          </cell>
        </row>
      </sheetData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/>
      <sheetData sheetId="1">
        <row r="5">
          <cell r="N5">
            <v>38.566230000000004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osti.gov/biblio/773773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1.eere.energy.gov/manufacturing/resources/aluminum/pdfs/al_theoretical.pdf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hyperlink" Target="https://www.energy.gov/sites/prod/files/2015/08/f26/chemical_bandwidth_report.pdf" TargetMode="Externa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oi.org/10.1016/j.energy.2008.01.0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hyperlink" Target="https://doi.org/10.1016/j.apenergy.2018.04.051" TargetMode="Externa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ciencedirect.com/science/article/pii/0301421575900221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sciencedirect.com/science/article/pii/S0306261917310255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oaktrust.library.tamu.edu/bitstream/handle/1969.1/155081/THIRUVENKATASWAMY-THESIS-2015.pdf?sequence=1&amp;isAllowed=y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osti.gov/biblio/6201565-energy-analysis-industrial-processe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www.osti.gov/biblio/773773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www.isi.fraunhofer.de/content/dam/isi/dokumente/cce/2020/2-023-20_Fritz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osti.gov/servlets/purl/937505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pubs.acs.org/doi/full/10.1021/acs.iecr.0c00923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www.sciencedirect.com/book/9781437735147/applied-plastics-engineering-handboo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4"/>
  <sheetViews>
    <sheetView tabSelected="1" workbookViewId="0">
      <selection activeCell="G3" sqref="G3"/>
    </sheetView>
  </sheetViews>
  <sheetFormatPr defaultColWidth="9.109375" defaultRowHeight="14.4" x14ac:dyDescent="0.3"/>
  <cols>
    <col min="1" max="16384" width="9.109375" style="19"/>
  </cols>
  <sheetData>
    <row r="1" spans="1:1" x14ac:dyDescent="0.3">
      <c r="A1" s="19" t="s">
        <v>96</v>
      </c>
    </row>
    <row r="2" spans="1:1" x14ac:dyDescent="0.3">
      <c r="A2" s="19" t="s">
        <v>97</v>
      </c>
    </row>
    <row r="3" spans="1:1" x14ac:dyDescent="0.3">
      <c r="A3" s="19" t="s">
        <v>98</v>
      </c>
    </row>
    <row r="4" spans="1:1" x14ac:dyDescent="0.3">
      <c r="A4" s="19" t="s">
        <v>99</v>
      </c>
    </row>
    <row r="5" spans="1:1" x14ac:dyDescent="0.3">
      <c r="A5" s="19" t="s">
        <v>100</v>
      </c>
    </row>
    <row r="6" spans="1:1" x14ac:dyDescent="0.3">
      <c r="A6" s="19" t="s">
        <v>101</v>
      </c>
    </row>
    <row r="7" spans="1:1" x14ac:dyDescent="0.3">
      <c r="A7" s="19" t="s">
        <v>102</v>
      </c>
    </row>
    <row r="8" spans="1:1" x14ac:dyDescent="0.3">
      <c r="A8" s="19" t="s">
        <v>103</v>
      </c>
    </row>
    <row r="9" spans="1:1" x14ac:dyDescent="0.3">
      <c r="A9" s="19" t="s">
        <v>104</v>
      </c>
    </row>
    <row r="10" spans="1:1" x14ac:dyDescent="0.3">
      <c r="A10" s="19" t="s">
        <v>105</v>
      </c>
    </row>
    <row r="11" spans="1:1" x14ac:dyDescent="0.3">
      <c r="A11" s="19" t="s">
        <v>106</v>
      </c>
    </row>
    <row r="13" spans="1:1" x14ac:dyDescent="0.3">
      <c r="A13" s="19" t="s">
        <v>107</v>
      </c>
    </row>
    <row r="14" spans="1:1" x14ac:dyDescent="0.3">
      <c r="A14" s="19" t="s">
        <v>108</v>
      </c>
    </row>
    <row r="15" spans="1:1" x14ac:dyDescent="0.3">
      <c r="A15" s="19" t="s">
        <v>109</v>
      </c>
    </row>
    <row r="16" spans="1:1" x14ac:dyDescent="0.3">
      <c r="A16" s="19" t="s">
        <v>110</v>
      </c>
    </row>
    <row r="17" spans="1:1" x14ac:dyDescent="0.3">
      <c r="A17" s="19" t="s">
        <v>111</v>
      </c>
    </row>
    <row r="18" spans="1:1" x14ac:dyDescent="0.3">
      <c r="A18" s="19" t="s">
        <v>112</v>
      </c>
    </row>
    <row r="19" spans="1:1" x14ac:dyDescent="0.3">
      <c r="A19" s="19" t="s">
        <v>113</v>
      </c>
    </row>
    <row r="20" spans="1:1" x14ac:dyDescent="0.3">
      <c r="A20" s="19" t="s">
        <v>114</v>
      </c>
    </row>
    <row r="21" spans="1:1" x14ac:dyDescent="0.3">
      <c r="A21" s="19" t="s">
        <v>115</v>
      </c>
    </row>
    <row r="22" spans="1:1" x14ac:dyDescent="0.3">
      <c r="A22" s="19" t="s">
        <v>106</v>
      </c>
    </row>
    <row r="24" spans="1:1" x14ac:dyDescent="0.3">
      <c r="A24" s="25" t="s">
        <v>128</v>
      </c>
    </row>
    <row r="25" spans="1:1" x14ac:dyDescent="0.3">
      <c r="A25" s="25" t="s">
        <v>129</v>
      </c>
    </row>
    <row r="26" spans="1:1" x14ac:dyDescent="0.3">
      <c r="A26" s="25" t="s">
        <v>130</v>
      </c>
    </row>
    <row r="27" spans="1:1" x14ac:dyDescent="0.3">
      <c r="A27" s="25" t="s">
        <v>131</v>
      </c>
    </row>
    <row r="28" spans="1:1" x14ac:dyDescent="0.3">
      <c r="A28" s="25" t="s">
        <v>132</v>
      </c>
    </row>
    <row r="29" spans="1:1" x14ac:dyDescent="0.3">
      <c r="A29" s="25" t="s">
        <v>133</v>
      </c>
    </row>
    <row r="30" spans="1:1" x14ac:dyDescent="0.3">
      <c r="A30" s="25" t="s">
        <v>134</v>
      </c>
    </row>
    <row r="31" spans="1:1" x14ac:dyDescent="0.3">
      <c r="A31" s="25" t="s">
        <v>135</v>
      </c>
    </row>
    <row r="32" spans="1:1" x14ac:dyDescent="0.3">
      <c r="A32" s="25" t="s">
        <v>136</v>
      </c>
    </row>
    <row r="33" spans="1:1" x14ac:dyDescent="0.3">
      <c r="A33" s="25" t="s">
        <v>106</v>
      </c>
    </row>
    <row r="34" spans="1:1" x14ac:dyDescent="0.3">
      <c r="A34" s="25"/>
    </row>
    <row r="35" spans="1:1" x14ac:dyDescent="0.3">
      <c r="A35" s="25" t="s">
        <v>137</v>
      </c>
    </row>
    <row r="36" spans="1:1" x14ac:dyDescent="0.3">
      <c r="A36" s="25" t="s">
        <v>138</v>
      </c>
    </row>
    <row r="37" spans="1:1" x14ac:dyDescent="0.3">
      <c r="A37" s="25" t="s">
        <v>139</v>
      </c>
    </row>
    <row r="38" spans="1:1" x14ac:dyDescent="0.3">
      <c r="A38" s="25" t="s">
        <v>140</v>
      </c>
    </row>
    <row r="39" spans="1:1" x14ac:dyDescent="0.3">
      <c r="A39" s="25" t="s">
        <v>133</v>
      </c>
    </row>
    <row r="40" spans="1:1" x14ac:dyDescent="0.3">
      <c r="A40" s="25" t="s">
        <v>134</v>
      </c>
    </row>
    <row r="41" spans="1:1" x14ac:dyDescent="0.3">
      <c r="A41" s="25" t="s">
        <v>141</v>
      </c>
    </row>
    <row r="42" spans="1:1" x14ac:dyDescent="0.3">
      <c r="A42" s="25" t="s">
        <v>142</v>
      </c>
    </row>
    <row r="43" spans="1:1" x14ac:dyDescent="0.3">
      <c r="A43" s="25" t="s">
        <v>106</v>
      </c>
    </row>
    <row r="44" spans="1:1" x14ac:dyDescent="0.3">
      <c r="A44" s="25"/>
    </row>
    <row r="45" spans="1:1" x14ac:dyDescent="0.3">
      <c r="A45" s="25" t="s">
        <v>143</v>
      </c>
    </row>
    <row r="46" spans="1:1" x14ac:dyDescent="0.3">
      <c r="A46" s="25" t="s">
        <v>144</v>
      </c>
    </row>
    <row r="47" spans="1:1" x14ac:dyDescent="0.3">
      <c r="A47" s="25" t="s">
        <v>145</v>
      </c>
    </row>
    <row r="48" spans="1:1" x14ac:dyDescent="0.3">
      <c r="A48" s="25" t="s">
        <v>146</v>
      </c>
    </row>
    <row r="49" spans="1:1" x14ac:dyDescent="0.3">
      <c r="A49" s="25" t="s">
        <v>147</v>
      </c>
    </row>
    <row r="50" spans="1:1" x14ac:dyDescent="0.3">
      <c r="A50" s="25" t="s">
        <v>148</v>
      </c>
    </row>
    <row r="51" spans="1:1" x14ac:dyDescent="0.3">
      <c r="A51" s="25" t="s">
        <v>106</v>
      </c>
    </row>
    <row r="52" spans="1:1" x14ac:dyDescent="0.3">
      <c r="A52" s="25"/>
    </row>
    <row r="53" spans="1:1" x14ac:dyDescent="0.3">
      <c r="A53" s="25" t="s">
        <v>149</v>
      </c>
    </row>
    <row r="54" spans="1:1" x14ac:dyDescent="0.3">
      <c r="A54" s="25" t="s">
        <v>150</v>
      </c>
    </row>
    <row r="55" spans="1:1" x14ac:dyDescent="0.3">
      <c r="A55" s="25" t="s">
        <v>98</v>
      </c>
    </row>
    <row r="56" spans="1:1" x14ac:dyDescent="0.3">
      <c r="A56" s="25" t="s">
        <v>151</v>
      </c>
    </row>
    <row r="57" spans="1:1" x14ac:dyDescent="0.3">
      <c r="A57" s="25" t="s">
        <v>152</v>
      </c>
    </row>
    <row r="58" spans="1:1" x14ac:dyDescent="0.3">
      <c r="A58" s="25" t="s">
        <v>153</v>
      </c>
    </row>
    <row r="59" spans="1:1" x14ac:dyDescent="0.3">
      <c r="A59" s="25" t="s">
        <v>154</v>
      </c>
    </row>
    <row r="60" spans="1:1" x14ac:dyDescent="0.3">
      <c r="A60" s="25" t="s">
        <v>103</v>
      </c>
    </row>
    <row r="61" spans="1:1" x14ac:dyDescent="0.3">
      <c r="A61" s="25" t="s">
        <v>155</v>
      </c>
    </row>
    <row r="62" spans="1:1" x14ac:dyDescent="0.3">
      <c r="A62" s="25" t="s">
        <v>156</v>
      </c>
    </row>
    <row r="63" spans="1:1" x14ac:dyDescent="0.3">
      <c r="A63" s="25" t="s">
        <v>157</v>
      </c>
    </row>
    <row r="64" spans="1:1" x14ac:dyDescent="0.3">
      <c r="A64" s="25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"/>
  <sheetViews>
    <sheetView zoomScale="80" zoomScaleNormal="80" workbookViewId="0">
      <selection activeCell="H15" sqref="H15"/>
    </sheetView>
  </sheetViews>
  <sheetFormatPr defaultColWidth="9.109375" defaultRowHeight="14.4" x14ac:dyDescent="0.3"/>
  <cols>
    <col min="1" max="1" width="9.109375" style="2"/>
    <col min="2" max="2" width="11.6640625" style="2" bestFit="1" customWidth="1"/>
    <col min="3" max="3" width="10.109375" style="2" bestFit="1" customWidth="1"/>
    <col min="4" max="4" width="12.33203125" style="2" customWidth="1"/>
    <col min="5" max="5" width="24.109375" style="2" bestFit="1" customWidth="1"/>
    <col min="6" max="6" width="12.5546875" style="2" customWidth="1"/>
    <col min="7" max="7" width="11.44140625" style="2" customWidth="1"/>
    <col min="8" max="16384" width="9.109375" style="2"/>
  </cols>
  <sheetData>
    <row r="1" spans="1:68" s="15" customFormat="1" x14ac:dyDescent="0.3">
      <c r="A1" s="15" t="s">
        <v>3</v>
      </c>
      <c r="B1" s="15" t="s">
        <v>77</v>
      </c>
      <c r="C1" s="15" t="s">
        <v>78</v>
      </c>
      <c r="D1" s="15" t="s">
        <v>79</v>
      </c>
      <c r="E1" s="15" t="s">
        <v>5</v>
      </c>
      <c r="F1" s="15" t="s">
        <v>6</v>
      </c>
      <c r="G1" s="15" t="s">
        <v>76</v>
      </c>
      <c r="H1" s="15">
        <v>1960</v>
      </c>
      <c r="I1" s="15">
        <v>1961</v>
      </c>
      <c r="J1" s="15">
        <v>1962</v>
      </c>
      <c r="K1" s="15">
        <v>1963</v>
      </c>
      <c r="L1" s="15">
        <v>1964</v>
      </c>
      <c r="M1" s="15">
        <v>1965</v>
      </c>
      <c r="N1" s="15">
        <v>1966</v>
      </c>
      <c r="O1" s="15">
        <v>1967</v>
      </c>
      <c r="P1" s="15">
        <v>1968</v>
      </c>
      <c r="Q1" s="15">
        <v>1969</v>
      </c>
      <c r="R1" s="15">
        <v>1970</v>
      </c>
      <c r="S1" s="15">
        <v>1971</v>
      </c>
      <c r="T1" s="15">
        <v>1972</v>
      </c>
      <c r="U1" s="15">
        <v>1973</v>
      </c>
      <c r="V1" s="15">
        <v>1974</v>
      </c>
      <c r="W1" s="15">
        <v>1975</v>
      </c>
      <c r="X1" s="15">
        <v>1976</v>
      </c>
      <c r="Y1" s="15">
        <v>1977</v>
      </c>
      <c r="Z1" s="15">
        <v>1978</v>
      </c>
      <c r="AA1" s="15">
        <v>1979</v>
      </c>
      <c r="AB1" s="15">
        <v>1980</v>
      </c>
      <c r="AC1" s="15">
        <v>1981</v>
      </c>
      <c r="AD1" s="15">
        <v>1982</v>
      </c>
      <c r="AE1" s="15">
        <v>1983</v>
      </c>
      <c r="AF1" s="15">
        <v>1984</v>
      </c>
      <c r="AG1" s="15">
        <v>1985</v>
      </c>
      <c r="AH1" s="15">
        <v>1986</v>
      </c>
      <c r="AI1" s="15">
        <v>1987</v>
      </c>
      <c r="AJ1" s="15">
        <v>1988</v>
      </c>
      <c r="AK1" s="15">
        <v>1989</v>
      </c>
      <c r="AL1" s="15">
        <v>1990</v>
      </c>
      <c r="AM1" s="15">
        <v>1991</v>
      </c>
      <c r="AN1" s="15">
        <v>1992</v>
      </c>
      <c r="AO1" s="15">
        <v>1993</v>
      </c>
      <c r="AP1" s="15">
        <v>1994</v>
      </c>
      <c r="AQ1" s="15">
        <v>1995</v>
      </c>
      <c r="AR1" s="15">
        <v>1996</v>
      </c>
      <c r="AS1" s="15">
        <v>1997</v>
      </c>
      <c r="AT1" s="15">
        <v>1998</v>
      </c>
      <c r="AU1" s="15">
        <v>1999</v>
      </c>
      <c r="AV1" s="15">
        <v>2000</v>
      </c>
      <c r="AW1" s="15">
        <v>2001</v>
      </c>
      <c r="AX1" s="15">
        <v>2002</v>
      </c>
      <c r="AY1" s="15">
        <v>2003</v>
      </c>
      <c r="AZ1" s="15">
        <v>2004</v>
      </c>
      <c r="BA1" s="15">
        <v>2005</v>
      </c>
      <c r="BB1" s="15">
        <v>2006</v>
      </c>
      <c r="BC1" s="15">
        <v>2007</v>
      </c>
      <c r="BD1" s="15">
        <v>2008</v>
      </c>
      <c r="BE1" s="15">
        <v>2009</v>
      </c>
      <c r="BF1" s="15">
        <v>2010</v>
      </c>
      <c r="BG1" s="15">
        <v>2011</v>
      </c>
      <c r="BH1" s="15">
        <v>2012</v>
      </c>
      <c r="BI1" s="15">
        <v>2013</v>
      </c>
      <c r="BJ1" s="15">
        <v>2014</v>
      </c>
      <c r="BK1" s="15">
        <v>2015</v>
      </c>
      <c r="BL1" s="15">
        <v>2016</v>
      </c>
      <c r="BM1" s="15">
        <v>2017</v>
      </c>
      <c r="BN1" s="15">
        <v>2018</v>
      </c>
      <c r="BO1" s="15">
        <v>2019</v>
      </c>
      <c r="BP1" s="15">
        <v>2020</v>
      </c>
    </row>
    <row r="2" spans="1:68" x14ac:dyDescent="0.3">
      <c r="A2" s="2" t="s">
        <v>9</v>
      </c>
      <c r="B2" s="16" t="s">
        <v>117</v>
      </c>
      <c r="C2" s="16" t="s">
        <v>118</v>
      </c>
      <c r="D2" s="16" t="s">
        <v>119</v>
      </c>
      <c r="E2" s="2" t="s">
        <v>116</v>
      </c>
      <c r="F2" s="2" t="s">
        <v>86</v>
      </c>
      <c r="G2" s="2" t="s">
        <v>120</v>
      </c>
      <c r="H2" s="7">
        <f t="array" ref="H2:BP2">TRANSPOSE(Calcs!G3:G63)</f>
        <v>0.65218455555555555</v>
      </c>
      <c r="I2" s="7">
        <v>0.65218455555555555</v>
      </c>
      <c r="J2" s="7">
        <v>0.65218455555555555</v>
      </c>
      <c r="K2" s="7">
        <v>0.65218455555555555</v>
      </c>
      <c r="L2" s="7">
        <v>0.65218455555555555</v>
      </c>
      <c r="M2" s="7">
        <v>0.65218455555555555</v>
      </c>
      <c r="N2" s="7">
        <v>0.65218455555555555</v>
      </c>
      <c r="O2" s="7">
        <v>0.65218455555555555</v>
      </c>
      <c r="P2" s="7">
        <v>0.65218455555555555</v>
      </c>
      <c r="Q2" s="7">
        <v>0.65218455555555555</v>
      </c>
      <c r="R2" s="7">
        <v>0.65218455555555555</v>
      </c>
      <c r="S2" s="7">
        <v>0.65218455555555555</v>
      </c>
      <c r="T2" s="7">
        <v>0.65218455555555555</v>
      </c>
      <c r="U2" s="7">
        <v>0.65218455555555555</v>
      </c>
      <c r="V2" s="7">
        <v>0.65218455555555555</v>
      </c>
      <c r="W2" s="7">
        <v>0.65218455555555555</v>
      </c>
      <c r="X2" s="7">
        <v>0.65218455555555555</v>
      </c>
      <c r="Y2" s="7">
        <v>0.65218455555555555</v>
      </c>
      <c r="Z2" s="7">
        <v>0.65218455555555555</v>
      </c>
      <c r="AA2" s="7">
        <v>0.65218455555555555</v>
      </c>
      <c r="AB2" s="7">
        <v>0.65218455555555555</v>
      </c>
      <c r="AC2" s="7">
        <v>0.65218455555555555</v>
      </c>
      <c r="AD2" s="7">
        <v>0.65218455555555555</v>
      </c>
      <c r="AE2" s="7">
        <v>0.65218455555555555</v>
      </c>
      <c r="AF2" s="7">
        <v>0.65218455555555555</v>
      </c>
      <c r="AG2" s="7">
        <v>0.65218455555555555</v>
      </c>
      <c r="AH2" s="7">
        <v>0.65218455555555555</v>
      </c>
      <c r="AI2" s="7">
        <v>0.65218455555555555</v>
      </c>
      <c r="AJ2" s="7">
        <v>0.65218455555555555</v>
      </c>
      <c r="AK2" s="7">
        <v>0.65218455555555555</v>
      </c>
      <c r="AL2" s="7">
        <v>0.65218455555555555</v>
      </c>
      <c r="AM2" s="7">
        <v>0.65218455555555555</v>
      </c>
      <c r="AN2" s="7">
        <v>0.65218455555555555</v>
      </c>
      <c r="AO2" s="7">
        <v>0.65218455555555555</v>
      </c>
      <c r="AP2" s="7">
        <v>0.65218455555555555</v>
      </c>
      <c r="AQ2" s="7">
        <v>0.65218455555555555</v>
      </c>
      <c r="AR2" s="7">
        <v>0.65218455555555555</v>
      </c>
      <c r="AS2" s="7">
        <v>0.65218455555555555</v>
      </c>
      <c r="AT2" s="7">
        <v>0.65218455555555555</v>
      </c>
      <c r="AU2" s="7">
        <v>0.65218455555555555</v>
      </c>
      <c r="AV2" s="7">
        <v>0.65218455555555555</v>
      </c>
      <c r="AW2" s="7">
        <v>0.65218455555555555</v>
      </c>
      <c r="AX2" s="7">
        <v>0.65218455555555555</v>
      </c>
      <c r="AY2" s="7">
        <v>0.65218455555555555</v>
      </c>
      <c r="AZ2" s="7">
        <v>0.65218455555555555</v>
      </c>
      <c r="BA2" s="7">
        <v>0.65218455555555555</v>
      </c>
      <c r="BB2" s="7">
        <v>0.65218455555555555</v>
      </c>
      <c r="BC2" s="7">
        <v>0.65218455555555555</v>
      </c>
      <c r="BD2" s="7">
        <v>0.65218455555555555</v>
      </c>
      <c r="BE2" s="7">
        <v>0.65218455555555555</v>
      </c>
      <c r="BF2" s="7">
        <v>0.65218455555555555</v>
      </c>
      <c r="BG2" s="7">
        <v>0.65218455555555555</v>
      </c>
      <c r="BH2" s="7">
        <v>0.65218455555555555</v>
      </c>
      <c r="BI2" s="7">
        <v>0.65218455555555555</v>
      </c>
      <c r="BJ2" s="7">
        <v>0.65218455555555555</v>
      </c>
      <c r="BK2" s="7">
        <v>0.65218455555555555</v>
      </c>
      <c r="BL2" s="7">
        <v>0.65218455555555555</v>
      </c>
      <c r="BM2" s="7">
        <v>0.65218455555555555</v>
      </c>
      <c r="BN2" s="7">
        <v>0.65218455555555555</v>
      </c>
      <c r="BO2" s="7">
        <v>0.65218455555555555</v>
      </c>
      <c r="BP2" s="7">
        <v>0.65218455555555555</v>
      </c>
    </row>
    <row r="3" spans="1:68" x14ac:dyDescent="0.3">
      <c r="A3" s="2" t="s">
        <v>126</v>
      </c>
      <c r="B3" s="16" t="s">
        <v>117</v>
      </c>
      <c r="C3" s="16" t="s">
        <v>118</v>
      </c>
      <c r="D3" s="16" t="s">
        <v>119</v>
      </c>
      <c r="E3" s="2" t="s">
        <v>116</v>
      </c>
      <c r="F3" s="2" t="s">
        <v>86</v>
      </c>
      <c r="G3" s="2" t="s">
        <v>120</v>
      </c>
      <c r="H3" s="7">
        <f>H2</f>
        <v>0.65218455555555555</v>
      </c>
      <c r="I3" s="7">
        <f t="shared" ref="I3:BP3" si="0">I2</f>
        <v>0.65218455555555555</v>
      </c>
      <c r="J3" s="7">
        <f t="shared" si="0"/>
        <v>0.65218455555555555</v>
      </c>
      <c r="K3" s="7">
        <f t="shared" si="0"/>
        <v>0.65218455555555555</v>
      </c>
      <c r="L3" s="7">
        <f t="shared" si="0"/>
        <v>0.65218455555555555</v>
      </c>
      <c r="M3" s="7">
        <f t="shared" si="0"/>
        <v>0.65218455555555555</v>
      </c>
      <c r="N3" s="7">
        <f t="shared" si="0"/>
        <v>0.65218455555555555</v>
      </c>
      <c r="O3" s="7">
        <f t="shared" si="0"/>
        <v>0.65218455555555555</v>
      </c>
      <c r="P3" s="7">
        <f t="shared" si="0"/>
        <v>0.65218455555555555</v>
      </c>
      <c r="Q3" s="7">
        <f t="shared" si="0"/>
        <v>0.65218455555555555</v>
      </c>
      <c r="R3" s="7">
        <f t="shared" si="0"/>
        <v>0.65218455555555555</v>
      </c>
      <c r="S3" s="7">
        <f t="shared" si="0"/>
        <v>0.65218455555555555</v>
      </c>
      <c r="T3" s="7">
        <f t="shared" si="0"/>
        <v>0.65218455555555555</v>
      </c>
      <c r="U3" s="7">
        <f t="shared" si="0"/>
        <v>0.65218455555555555</v>
      </c>
      <c r="V3" s="7">
        <f t="shared" si="0"/>
        <v>0.65218455555555555</v>
      </c>
      <c r="W3" s="7">
        <f t="shared" si="0"/>
        <v>0.65218455555555555</v>
      </c>
      <c r="X3" s="7">
        <f t="shared" si="0"/>
        <v>0.65218455555555555</v>
      </c>
      <c r="Y3" s="7">
        <f t="shared" si="0"/>
        <v>0.65218455555555555</v>
      </c>
      <c r="Z3" s="7">
        <f t="shared" si="0"/>
        <v>0.65218455555555555</v>
      </c>
      <c r="AA3" s="7">
        <f t="shared" si="0"/>
        <v>0.65218455555555555</v>
      </c>
      <c r="AB3" s="7">
        <f t="shared" si="0"/>
        <v>0.65218455555555555</v>
      </c>
      <c r="AC3" s="7">
        <f t="shared" si="0"/>
        <v>0.65218455555555555</v>
      </c>
      <c r="AD3" s="7">
        <f t="shared" si="0"/>
        <v>0.65218455555555555</v>
      </c>
      <c r="AE3" s="7">
        <f t="shared" si="0"/>
        <v>0.65218455555555555</v>
      </c>
      <c r="AF3" s="7">
        <f t="shared" si="0"/>
        <v>0.65218455555555555</v>
      </c>
      <c r="AG3" s="7">
        <f t="shared" si="0"/>
        <v>0.65218455555555555</v>
      </c>
      <c r="AH3" s="7">
        <f t="shared" si="0"/>
        <v>0.65218455555555555</v>
      </c>
      <c r="AI3" s="7">
        <f t="shared" si="0"/>
        <v>0.65218455555555555</v>
      </c>
      <c r="AJ3" s="7">
        <f t="shared" si="0"/>
        <v>0.65218455555555555</v>
      </c>
      <c r="AK3" s="7">
        <f t="shared" si="0"/>
        <v>0.65218455555555555</v>
      </c>
      <c r="AL3" s="7">
        <f t="shared" si="0"/>
        <v>0.65218455555555555</v>
      </c>
      <c r="AM3" s="7">
        <f t="shared" si="0"/>
        <v>0.65218455555555555</v>
      </c>
      <c r="AN3" s="7">
        <f t="shared" si="0"/>
        <v>0.65218455555555555</v>
      </c>
      <c r="AO3" s="7">
        <f t="shared" si="0"/>
        <v>0.65218455555555555</v>
      </c>
      <c r="AP3" s="7">
        <f t="shared" si="0"/>
        <v>0.65218455555555555</v>
      </c>
      <c r="AQ3" s="7">
        <f t="shared" si="0"/>
        <v>0.65218455555555555</v>
      </c>
      <c r="AR3" s="7">
        <f t="shared" si="0"/>
        <v>0.65218455555555555</v>
      </c>
      <c r="AS3" s="7">
        <f t="shared" si="0"/>
        <v>0.65218455555555555</v>
      </c>
      <c r="AT3" s="7">
        <f t="shared" si="0"/>
        <v>0.65218455555555555</v>
      </c>
      <c r="AU3" s="7">
        <f t="shared" si="0"/>
        <v>0.65218455555555555</v>
      </c>
      <c r="AV3" s="7">
        <f t="shared" si="0"/>
        <v>0.65218455555555555</v>
      </c>
      <c r="AW3" s="7">
        <f t="shared" si="0"/>
        <v>0.65218455555555555</v>
      </c>
      <c r="AX3" s="7">
        <f t="shared" si="0"/>
        <v>0.65218455555555555</v>
      </c>
      <c r="AY3" s="7">
        <f t="shared" si="0"/>
        <v>0.65218455555555555</v>
      </c>
      <c r="AZ3" s="7">
        <f t="shared" si="0"/>
        <v>0.65218455555555555</v>
      </c>
      <c r="BA3" s="7">
        <f t="shared" si="0"/>
        <v>0.65218455555555555</v>
      </c>
      <c r="BB3" s="7">
        <f t="shared" si="0"/>
        <v>0.65218455555555555</v>
      </c>
      <c r="BC3" s="7">
        <f t="shared" si="0"/>
        <v>0.65218455555555555</v>
      </c>
      <c r="BD3" s="7">
        <f t="shared" si="0"/>
        <v>0.65218455555555555</v>
      </c>
      <c r="BE3" s="7">
        <f t="shared" si="0"/>
        <v>0.65218455555555555</v>
      </c>
      <c r="BF3" s="7">
        <f t="shared" si="0"/>
        <v>0.65218455555555555</v>
      </c>
      <c r="BG3" s="7">
        <f t="shared" si="0"/>
        <v>0.65218455555555555</v>
      </c>
      <c r="BH3" s="7">
        <f t="shared" si="0"/>
        <v>0.65218455555555555</v>
      </c>
      <c r="BI3" s="7">
        <f t="shared" si="0"/>
        <v>0.65218455555555555</v>
      </c>
      <c r="BJ3" s="7">
        <f t="shared" si="0"/>
        <v>0.65218455555555555</v>
      </c>
      <c r="BK3" s="7">
        <f t="shared" si="0"/>
        <v>0.65218455555555555</v>
      </c>
      <c r="BL3" s="7">
        <f t="shared" si="0"/>
        <v>0.65218455555555555</v>
      </c>
      <c r="BM3" s="7">
        <f t="shared" si="0"/>
        <v>0.65218455555555555</v>
      </c>
      <c r="BN3" s="7">
        <f t="shared" si="0"/>
        <v>0.65218455555555555</v>
      </c>
      <c r="BO3" s="7">
        <f t="shared" si="0"/>
        <v>0.65218455555555555</v>
      </c>
      <c r="BP3" s="7">
        <f t="shared" si="0"/>
        <v>0.65218455555555555</v>
      </c>
    </row>
    <row r="4" spans="1:68" x14ac:dyDescent="0.3">
      <c r="B4" s="17"/>
      <c r="C4" s="17"/>
      <c r="D4" s="17"/>
    </row>
    <row r="5" spans="1:68" x14ac:dyDescent="0.3">
      <c r="B5" s="17"/>
      <c r="C5" s="17"/>
      <c r="D5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topLeftCell="A32" zoomScale="80" zoomScaleNormal="80" workbookViewId="0">
      <pane xSplit="1" topLeftCell="B1" activePane="topRight" state="frozen"/>
      <selection pane="topRight" activeCell="G52" sqref="G52"/>
    </sheetView>
  </sheetViews>
  <sheetFormatPr defaultRowHeight="14.4" x14ac:dyDescent="0.3"/>
  <cols>
    <col min="1" max="2" width="9.109375" style="2"/>
    <col min="3" max="3" width="23.5546875" bestFit="1" customWidth="1"/>
    <col min="4" max="4" width="19.109375" bestFit="1" customWidth="1"/>
    <col min="5" max="5" width="32.6640625" bestFit="1" customWidth="1"/>
    <col min="6" max="6" width="27" bestFit="1" customWidth="1"/>
    <col min="7" max="8" width="19.109375" customWidth="1"/>
  </cols>
  <sheetData>
    <row r="1" spans="1:9" x14ac:dyDescent="0.3">
      <c r="C1" s="13" t="s">
        <v>9</v>
      </c>
      <c r="D1" s="13"/>
      <c r="E1" s="13"/>
      <c r="F1" s="13"/>
      <c r="G1" s="13"/>
    </row>
    <row r="2" spans="1:9" s="4" customFormat="1" x14ac:dyDescent="0.3">
      <c r="A2" s="5" t="s">
        <v>4</v>
      </c>
      <c r="B2" s="5"/>
      <c r="C2" s="5" t="s">
        <v>44</v>
      </c>
      <c r="D2" s="5" t="s">
        <v>57</v>
      </c>
      <c r="E2" s="5" t="s">
        <v>123</v>
      </c>
      <c r="F2" s="5" t="s">
        <v>57</v>
      </c>
      <c r="G2" s="5" t="s">
        <v>124</v>
      </c>
      <c r="H2" s="5"/>
      <c r="I2" s="5"/>
    </row>
    <row r="3" spans="1:9" x14ac:dyDescent="0.3">
      <c r="A3" s="2">
        <v>1960</v>
      </c>
      <c r="C3" s="2"/>
      <c r="D3" s="2"/>
      <c r="E3" s="14">
        <v>18</v>
      </c>
      <c r="F3" s="2" t="s">
        <v>125</v>
      </c>
      <c r="G3" s="7">
        <f>DOE_2015!$J$5/Calcs!E3</f>
        <v>0.65218455555555555</v>
      </c>
      <c r="H3" s="2"/>
      <c r="I3" s="2"/>
    </row>
    <row r="4" spans="1:9" x14ac:dyDescent="0.3">
      <c r="A4" s="2">
        <v>1961</v>
      </c>
      <c r="C4" s="2"/>
      <c r="D4" s="2"/>
      <c r="E4" s="14">
        <v>18</v>
      </c>
      <c r="F4" s="2" t="s">
        <v>125</v>
      </c>
      <c r="G4" s="7">
        <f>DOE_2015!$J$5/Calcs!E4</f>
        <v>0.65218455555555555</v>
      </c>
      <c r="H4" s="2"/>
      <c r="I4" s="2"/>
    </row>
    <row r="5" spans="1:9" x14ac:dyDescent="0.3">
      <c r="A5" s="2">
        <v>1962</v>
      </c>
      <c r="C5" s="2"/>
      <c r="D5" s="2"/>
      <c r="E5" s="14">
        <v>18</v>
      </c>
      <c r="F5" s="2" t="s">
        <v>125</v>
      </c>
      <c r="G5" s="7">
        <f>DOE_2015!$J$5/Calcs!E5</f>
        <v>0.65218455555555555</v>
      </c>
      <c r="H5" s="2"/>
      <c r="I5" s="2"/>
    </row>
    <row r="6" spans="1:9" x14ac:dyDescent="0.3">
      <c r="A6" s="2">
        <v>1963</v>
      </c>
      <c r="C6" s="2"/>
      <c r="D6" s="2"/>
      <c r="E6" s="14">
        <v>18</v>
      </c>
      <c r="F6" s="2" t="s">
        <v>125</v>
      </c>
      <c r="G6" s="7">
        <f>DOE_2015!$J$5/Calcs!E6</f>
        <v>0.65218455555555555</v>
      </c>
      <c r="H6" s="2"/>
      <c r="I6" s="2"/>
    </row>
    <row r="7" spans="1:9" x14ac:dyDescent="0.3">
      <c r="A7" s="2">
        <v>1964</v>
      </c>
      <c r="C7" s="2"/>
      <c r="D7" s="2"/>
      <c r="E7" s="14">
        <v>18</v>
      </c>
      <c r="F7" s="2" t="s">
        <v>125</v>
      </c>
      <c r="G7" s="7">
        <f>DOE_2015!$J$5/Calcs!E7</f>
        <v>0.65218455555555555</v>
      </c>
      <c r="H7" s="2"/>
      <c r="I7" s="2"/>
    </row>
    <row r="8" spans="1:9" x14ac:dyDescent="0.3">
      <c r="A8" s="2">
        <v>1965</v>
      </c>
      <c r="C8" s="2"/>
      <c r="D8" s="2"/>
      <c r="E8" s="14">
        <v>18</v>
      </c>
      <c r="F8" s="2" t="s">
        <v>125</v>
      </c>
      <c r="G8" s="7">
        <f>DOE_2015!$J$5/Calcs!E8</f>
        <v>0.65218455555555555</v>
      </c>
      <c r="H8" s="2"/>
      <c r="I8" s="2"/>
    </row>
    <row r="9" spans="1:9" x14ac:dyDescent="0.3">
      <c r="A9" s="2">
        <v>1966</v>
      </c>
      <c r="C9" s="2"/>
      <c r="D9" s="2"/>
      <c r="E9" s="14">
        <v>18</v>
      </c>
      <c r="F9" s="2" t="s">
        <v>125</v>
      </c>
      <c r="G9" s="7">
        <f>DOE_2015!$J$5/Calcs!E9</f>
        <v>0.65218455555555555</v>
      </c>
      <c r="H9" s="2"/>
      <c r="I9" s="2"/>
    </row>
    <row r="10" spans="1:9" x14ac:dyDescent="0.3">
      <c r="A10" s="2">
        <v>1967</v>
      </c>
      <c r="C10" s="10"/>
      <c r="D10" s="10"/>
      <c r="E10" s="14">
        <v>18</v>
      </c>
      <c r="F10" s="2" t="s">
        <v>125</v>
      </c>
      <c r="G10" s="7">
        <f>DOE_2015!$J$5/Calcs!E10</f>
        <v>0.65218455555555555</v>
      </c>
      <c r="H10" s="10"/>
      <c r="I10" s="2"/>
    </row>
    <row r="11" spans="1:9" x14ac:dyDescent="0.3">
      <c r="A11" s="2">
        <v>1968</v>
      </c>
      <c r="C11" s="2"/>
      <c r="D11" s="2"/>
      <c r="E11" s="14">
        <v>18</v>
      </c>
      <c r="F11" s="2" t="s">
        <v>125</v>
      </c>
      <c r="G11" s="7">
        <f>DOE_2015!$J$5/Calcs!E11</f>
        <v>0.65218455555555555</v>
      </c>
      <c r="H11" s="2"/>
      <c r="I11" s="2"/>
    </row>
    <row r="12" spans="1:9" x14ac:dyDescent="0.3">
      <c r="A12" s="2">
        <v>1969</v>
      </c>
      <c r="C12" s="2"/>
      <c r="D12" s="2"/>
      <c r="E12" s="14">
        <v>18</v>
      </c>
      <c r="F12" s="2" t="s">
        <v>125</v>
      </c>
      <c r="G12" s="7">
        <f>DOE_2015!$J$5/Calcs!E12</f>
        <v>0.65218455555555555</v>
      </c>
      <c r="H12" s="2"/>
      <c r="I12" s="2"/>
    </row>
    <row r="13" spans="1:9" x14ac:dyDescent="0.3">
      <c r="A13" s="2">
        <v>1970</v>
      </c>
      <c r="C13" s="2"/>
      <c r="D13" s="2"/>
      <c r="E13" s="14">
        <v>18</v>
      </c>
      <c r="F13" s="2" t="s">
        <v>125</v>
      </c>
      <c r="G13" s="7">
        <f>DOE_2015!$J$5/Calcs!E13</f>
        <v>0.65218455555555555</v>
      </c>
      <c r="H13" s="2"/>
      <c r="I13" s="2"/>
    </row>
    <row r="14" spans="1:9" x14ac:dyDescent="0.3">
      <c r="A14" s="2">
        <v>1971</v>
      </c>
      <c r="C14" s="2"/>
      <c r="D14" s="2"/>
      <c r="E14" s="14">
        <v>18</v>
      </c>
      <c r="F14" s="2" t="s">
        <v>125</v>
      </c>
      <c r="G14" s="7">
        <f>DOE_2015!$J$5/Calcs!E14</f>
        <v>0.65218455555555555</v>
      </c>
      <c r="H14" s="2"/>
      <c r="I14" s="2"/>
    </row>
    <row r="15" spans="1:9" x14ac:dyDescent="0.3">
      <c r="A15" s="2">
        <v>1972</v>
      </c>
      <c r="C15" s="2"/>
      <c r="D15" s="2"/>
      <c r="E15" s="14">
        <v>18</v>
      </c>
      <c r="F15" s="2" t="s">
        <v>125</v>
      </c>
      <c r="G15" s="7">
        <f>DOE_2015!$J$5/Calcs!E15</f>
        <v>0.65218455555555555</v>
      </c>
      <c r="H15" s="2"/>
      <c r="I15" s="2"/>
    </row>
    <row r="16" spans="1:9" x14ac:dyDescent="0.3">
      <c r="A16" s="2">
        <v>1973</v>
      </c>
      <c r="C16" s="2"/>
      <c r="D16" s="2"/>
      <c r="E16" s="14">
        <v>18</v>
      </c>
      <c r="F16" s="2" t="s">
        <v>125</v>
      </c>
      <c r="G16" s="7">
        <f>DOE_2015!$J$5/Calcs!E16</f>
        <v>0.65218455555555555</v>
      </c>
      <c r="H16" s="2"/>
      <c r="I16" s="2"/>
    </row>
    <row r="17" spans="1:9" x14ac:dyDescent="0.3">
      <c r="A17" s="2">
        <v>1974</v>
      </c>
      <c r="C17" s="2"/>
      <c r="D17" s="2"/>
      <c r="E17" s="14">
        <v>18</v>
      </c>
      <c r="F17" s="2" t="s">
        <v>125</v>
      </c>
      <c r="G17" s="7">
        <f>DOE_2015!$J$5/Calcs!E17</f>
        <v>0.65218455555555555</v>
      </c>
      <c r="H17" s="2"/>
      <c r="I17" s="2"/>
    </row>
    <row r="18" spans="1:9" x14ac:dyDescent="0.3">
      <c r="A18" s="2">
        <v>1975</v>
      </c>
      <c r="C18" s="2"/>
      <c r="D18" s="2"/>
      <c r="E18" s="14">
        <v>18</v>
      </c>
      <c r="F18" s="2" t="s">
        <v>125</v>
      </c>
      <c r="G18" s="7">
        <f>DOE_2015!$J$5/Calcs!E18</f>
        <v>0.65218455555555555</v>
      </c>
      <c r="H18" s="2"/>
      <c r="I18" s="2"/>
    </row>
    <row r="19" spans="1:9" x14ac:dyDescent="0.3">
      <c r="A19" s="2">
        <v>1976</v>
      </c>
      <c r="C19" s="2"/>
      <c r="D19" s="2"/>
      <c r="E19" s="14">
        <v>18</v>
      </c>
      <c r="F19" s="2" t="s">
        <v>125</v>
      </c>
      <c r="G19" s="7">
        <f>DOE_2015!$J$5/Calcs!E19</f>
        <v>0.65218455555555555</v>
      </c>
      <c r="H19" s="2"/>
      <c r="I19" s="2"/>
    </row>
    <row r="20" spans="1:9" x14ac:dyDescent="0.3">
      <c r="A20" s="2">
        <v>1977</v>
      </c>
      <c r="C20" s="2"/>
      <c r="D20" s="2"/>
      <c r="E20" s="14">
        <v>18</v>
      </c>
      <c r="F20" s="2" t="s">
        <v>125</v>
      </c>
      <c r="G20" s="7">
        <f>DOE_2015!$J$5/Calcs!E20</f>
        <v>0.65218455555555555</v>
      </c>
      <c r="H20" s="2"/>
      <c r="I20" s="2"/>
    </row>
    <row r="21" spans="1:9" x14ac:dyDescent="0.3">
      <c r="A21" s="2">
        <v>1978</v>
      </c>
      <c r="C21" s="2"/>
      <c r="D21" s="2"/>
      <c r="E21" s="14">
        <v>18</v>
      </c>
      <c r="F21" s="2" t="s">
        <v>125</v>
      </c>
      <c r="G21" s="7">
        <f>DOE_2015!$J$5/Calcs!E21</f>
        <v>0.65218455555555555</v>
      </c>
      <c r="H21" s="2"/>
      <c r="I21" s="2"/>
    </row>
    <row r="22" spans="1:9" x14ac:dyDescent="0.3">
      <c r="A22" s="2">
        <v>1979</v>
      </c>
      <c r="C22" s="2"/>
      <c r="D22" s="2"/>
      <c r="E22" s="14">
        <v>18</v>
      </c>
      <c r="F22" s="2" t="s">
        <v>125</v>
      </c>
      <c r="G22" s="7">
        <f>DOE_2015!$J$5/Calcs!E22</f>
        <v>0.65218455555555555</v>
      </c>
      <c r="H22" s="2"/>
      <c r="I22" s="2"/>
    </row>
    <row r="23" spans="1:9" x14ac:dyDescent="0.3">
      <c r="A23" s="2">
        <v>1980</v>
      </c>
      <c r="C23" s="2"/>
      <c r="D23" s="2"/>
      <c r="E23" s="14">
        <v>18</v>
      </c>
      <c r="F23" s="2" t="s">
        <v>125</v>
      </c>
      <c r="G23" s="7">
        <f>DOE_2015!$J$5/Calcs!E23</f>
        <v>0.65218455555555555</v>
      </c>
      <c r="H23" s="2"/>
      <c r="I23" s="2"/>
    </row>
    <row r="24" spans="1:9" x14ac:dyDescent="0.3">
      <c r="A24" s="2">
        <v>1981</v>
      </c>
      <c r="C24" s="2"/>
      <c r="D24" s="2"/>
      <c r="E24" s="14">
        <v>18</v>
      </c>
      <c r="F24" s="2" t="s">
        <v>125</v>
      </c>
      <c r="G24" s="7">
        <f>DOE_2015!$J$5/Calcs!E24</f>
        <v>0.65218455555555555</v>
      </c>
      <c r="H24" s="2"/>
      <c r="I24" s="2"/>
    </row>
    <row r="25" spans="1:9" x14ac:dyDescent="0.3">
      <c r="A25" s="2">
        <v>1982</v>
      </c>
      <c r="C25" s="2"/>
      <c r="D25" s="2"/>
      <c r="E25" s="14">
        <v>18</v>
      </c>
      <c r="F25" s="2" t="s">
        <v>125</v>
      </c>
      <c r="G25" s="7">
        <f>DOE_2015!$J$5/Calcs!E25</f>
        <v>0.65218455555555555</v>
      </c>
      <c r="H25" s="2"/>
      <c r="I25" s="2"/>
    </row>
    <row r="26" spans="1:9" x14ac:dyDescent="0.3">
      <c r="A26" s="2">
        <v>1983</v>
      </c>
      <c r="C26" s="2"/>
      <c r="D26" s="2"/>
      <c r="E26" s="14">
        <v>18</v>
      </c>
      <c r="F26" s="2" t="s">
        <v>125</v>
      </c>
      <c r="G26" s="7">
        <f>DOE_2015!$J$5/Calcs!E26</f>
        <v>0.65218455555555555</v>
      </c>
      <c r="H26" s="2"/>
      <c r="I26" s="2"/>
    </row>
    <row r="27" spans="1:9" x14ac:dyDescent="0.3">
      <c r="A27" s="2">
        <v>1984</v>
      </c>
      <c r="C27" s="2"/>
      <c r="D27" s="2"/>
      <c r="E27" s="14">
        <v>18</v>
      </c>
      <c r="F27" s="2" t="s">
        <v>125</v>
      </c>
      <c r="G27" s="7">
        <f>DOE_2015!$J$5/Calcs!E27</f>
        <v>0.65218455555555555</v>
      </c>
      <c r="H27" s="2"/>
      <c r="I27" s="2"/>
    </row>
    <row r="28" spans="1:9" x14ac:dyDescent="0.3">
      <c r="A28" s="2">
        <v>1985</v>
      </c>
      <c r="C28" s="2"/>
      <c r="D28" s="2"/>
      <c r="E28" s="14">
        <v>18</v>
      </c>
      <c r="F28" s="2" t="s">
        <v>125</v>
      </c>
      <c r="G28" s="7">
        <f>DOE_2015!$J$5/Calcs!E28</f>
        <v>0.65218455555555555</v>
      </c>
      <c r="H28" s="2"/>
      <c r="I28" s="2"/>
    </row>
    <row r="29" spans="1:9" x14ac:dyDescent="0.3">
      <c r="A29" s="2">
        <v>1986</v>
      </c>
      <c r="C29" s="2"/>
      <c r="D29" s="2"/>
      <c r="E29" s="14">
        <v>18</v>
      </c>
      <c r="F29" s="2" t="s">
        <v>125</v>
      </c>
      <c r="G29" s="7">
        <f>DOE_2015!$J$5/Calcs!E29</f>
        <v>0.65218455555555555</v>
      </c>
      <c r="H29" s="2"/>
      <c r="I29" s="2"/>
    </row>
    <row r="30" spans="1:9" x14ac:dyDescent="0.3">
      <c r="A30" s="2">
        <v>1987</v>
      </c>
      <c r="C30" s="2"/>
      <c r="D30" s="2"/>
      <c r="E30" s="14">
        <v>18</v>
      </c>
      <c r="F30" s="2" t="s">
        <v>125</v>
      </c>
      <c r="G30" s="7">
        <f>DOE_2015!$J$5/Calcs!E30</f>
        <v>0.65218455555555555</v>
      </c>
      <c r="H30" s="2"/>
      <c r="I30" s="2"/>
    </row>
    <row r="31" spans="1:9" x14ac:dyDescent="0.3">
      <c r="A31" s="2">
        <v>1988</v>
      </c>
      <c r="C31" s="2"/>
      <c r="D31" s="2"/>
      <c r="E31" s="14">
        <v>18</v>
      </c>
      <c r="F31" s="2" t="s">
        <v>125</v>
      </c>
      <c r="G31" s="7">
        <f>DOE_2015!$J$5/Calcs!E31</f>
        <v>0.65218455555555555</v>
      </c>
      <c r="H31" s="2"/>
      <c r="I31" s="2"/>
    </row>
    <row r="32" spans="1:9" x14ac:dyDescent="0.3">
      <c r="A32" s="2">
        <v>1989</v>
      </c>
      <c r="C32" s="2"/>
      <c r="D32" s="2"/>
      <c r="E32" s="14">
        <v>18</v>
      </c>
      <c r="F32" s="2" t="s">
        <v>125</v>
      </c>
      <c r="G32" s="7">
        <f>DOE_2015!$J$5/Calcs!E32</f>
        <v>0.65218455555555555</v>
      </c>
      <c r="H32" s="2"/>
      <c r="I32" s="2"/>
    </row>
    <row r="33" spans="1:9" x14ac:dyDescent="0.3">
      <c r="A33" s="2">
        <v>1990</v>
      </c>
      <c r="C33" s="2"/>
      <c r="D33" s="2"/>
      <c r="E33" s="14">
        <v>18</v>
      </c>
      <c r="F33" s="2" t="s">
        <v>125</v>
      </c>
      <c r="G33" s="7">
        <f>DOE_2015!$J$5/Calcs!E33</f>
        <v>0.65218455555555555</v>
      </c>
      <c r="H33" s="2"/>
      <c r="I33" s="2"/>
    </row>
    <row r="34" spans="1:9" x14ac:dyDescent="0.3">
      <c r="A34" s="2">
        <v>1991</v>
      </c>
      <c r="C34" s="2"/>
      <c r="D34" s="2"/>
      <c r="E34" s="14">
        <v>18</v>
      </c>
      <c r="F34" s="2" t="s">
        <v>125</v>
      </c>
      <c r="G34" s="7">
        <f>DOE_2015!$J$5/Calcs!E34</f>
        <v>0.65218455555555555</v>
      </c>
      <c r="H34" s="2"/>
      <c r="I34" s="2"/>
    </row>
    <row r="35" spans="1:9" x14ac:dyDescent="0.3">
      <c r="A35" s="2">
        <v>1992</v>
      </c>
      <c r="C35" s="2"/>
      <c r="D35" s="2"/>
      <c r="E35" s="14">
        <v>18</v>
      </c>
      <c r="F35" s="2" t="s">
        <v>125</v>
      </c>
      <c r="G35" s="7">
        <f>DOE_2015!$J$5/Calcs!E35</f>
        <v>0.65218455555555555</v>
      </c>
      <c r="H35" s="2"/>
      <c r="I35" s="2"/>
    </row>
    <row r="36" spans="1:9" x14ac:dyDescent="0.3">
      <c r="A36" s="2">
        <v>1993</v>
      </c>
      <c r="C36" s="2"/>
      <c r="D36" s="2"/>
      <c r="E36" s="14">
        <v>18</v>
      </c>
      <c r="F36" s="2" t="s">
        <v>125</v>
      </c>
      <c r="G36" s="7">
        <f>DOE_2015!$J$5/Calcs!E36</f>
        <v>0.65218455555555555</v>
      </c>
      <c r="H36" s="2"/>
      <c r="I36" s="2"/>
    </row>
    <row r="37" spans="1:9" x14ac:dyDescent="0.3">
      <c r="A37" s="2">
        <v>1994</v>
      </c>
      <c r="C37" s="2"/>
      <c r="D37" s="2"/>
      <c r="E37" s="14">
        <v>18</v>
      </c>
      <c r="F37" s="2" t="s">
        <v>125</v>
      </c>
      <c r="G37" s="7">
        <f>DOE_2015!$J$5/Calcs!E37</f>
        <v>0.65218455555555555</v>
      </c>
      <c r="H37" s="2"/>
      <c r="I37" s="2"/>
    </row>
    <row r="38" spans="1:9" x14ac:dyDescent="0.3">
      <c r="A38" s="2">
        <v>1995</v>
      </c>
      <c r="C38" s="2"/>
      <c r="D38" s="2"/>
      <c r="E38" s="14">
        <v>18</v>
      </c>
      <c r="F38" s="2" t="s">
        <v>125</v>
      </c>
      <c r="G38" s="7">
        <f>DOE_2015!$J$5/Calcs!E38</f>
        <v>0.65218455555555555</v>
      </c>
      <c r="H38" s="2"/>
      <c r="I38" s="2"/>
    </row>
    <row r="39" spans="1:9" x14ac:dyDescent="0.3">
      <c r="A39" s="2">
        <v>1996</v>
      </c>
      <c r="C39" s="2"/>
      <c r="D39" s="2"/>
      <c r="E39" s="14">
        <v>18</v>
      </c>
      <c r="F39" s="2" t="s">
        <v>125</v>
      </c>
      <c r="G39" s="7">
        <f>DOE_2015!$J$5/Calcs!E39</f>
        <v>0.65218455555555555</v>
      </c>
      <c r="H39" s="2"/>
      <c r="I39" s="2"/>
    </row>
    <row r="40" spans="1:9" x14ac:dyDescent="0.3">
      <c r="A40" s="2">
        <v>1997</v>
      </c>
      <c r="C40" s="14">
        <f>DOE_2000!F6</f>
        <v>17.914852804512563</v>
      </c>
      <c r="D40" s="2" t="s">
        <v>122</v>
      </c>
      <c r="E40" s="14">
        <v>18</v>
      </c>
      <c r="F40" s="2" t="s">
        <v>125</v>
      </c>
      <c r="G40" s="7">
        <f>DOE_2015!$J$5/Calcs!E40</f>
        <v>0.65218455555555555</v>
      </c>
      <c r="H40" s="2"/>
      <c r="I40" s="2"/>
    </row>
    <row r="41" spans="1:9" x14ac:dyDescent="0.3">
      <c r="A41" s="2">
        <v>1998</v>
      </c>
      <c r="C41" s="2"/>
      <c r="D41" s="2"/>
      <c r="E41" s="14">
        <v>18</v>
      </c>
      <c r="F41" s="2" t="s">
        <v>125</v>
      </c>
      <c r="G41" s="7">
        <f>DOE_2015!$J$5/Calcs!E41</f>
        <v>0.65218455555555555</v>
      </c>
      <c r="H41" s="2"/>
      <c r="I41" s="2"/>
    </row>
    <row r="42" spans="1:9" x14ac:dyDescent="0.3">
      <c r="A42" s="2">
        <v>1999</v>
      </c>
      <c r="C42" s="2"/>
      <c r="D42" s="2"/>
      <c r="E42" s="14">
        <v>18</v>
      </c>
      <c r="F42" s="2" t="s">
        <v>125</v>
      </c>
      <c r="G42" s="7">
        <f>DOE_2015!$J$5/Calcs!E42</f>
        <v>0.65218455555555555</v>
      </c>
      <c r="H42" s="2"/>
      <c r="I42" s="2"/>
    </row>
    <row r="43" spans="1:9" x14ac:dyDescent="0.3">
      <c r="A43" s="2">
        <v>2000</v>
      </c>
      <c r="C43" s="2"/>
      <c r="D43" s="2"/>
      <c r="E43" s="14">
        <v>18</v>
      </c>
      <c r="F43" s="2" t="s">
        <v>125</v>
      </c>
      <c r="G43" s="7">
        <f>DOE_2015!$J$5/Calcs!E43</f>
        <v>0.65218455555555555</v>
      </c>
      <c r="H43" s="2"/>
      <c r="I43" s="2"/>
    </row>
    <row r="44" spans="1:9" x14ac:dyDescent="0.3">
      <c r="A44" s="2">
        <v>2001</v>
      </c>
      <c r="C44" s="2"/>
      <c r="D44" s="2"/>
      <c r="E44" s="14">
        <v>18</v>
      </c>
      <c r="F44" s="2" t="s">
        <v>125</v>
      </c>
      <c r="G44" s="7">
        <f>DOE_2015!$J$5/Calcs!E44</f>
        <v>0.65218455555555555</v>
      </c>
      <c r="H44" s="2"/>
      <c r="I44" s="2"/>
    </row>
    <row r="45" spans="1:9" x14ac:dyDescent="0.3">
      <c r="A45" s="2">
        <v>2002</v>
      </c>
      <c r="C45" s="14">
        <f>DOE_2007!E7</f>
        <v>18.856882846816845</v>
      </c>
      <c r="D45" s="2" t="s">
        <v>69</v>
      </c>
      <c r="E45" s="14">
        <v>18</v>
      </c>
      <c r="F45" s="2" t="s">
        <v>125</v>
      </c>
      <c r="G45" s="7">
        <f>DOE_2015!$J$5/Calcs!E45</f>
        <v>0.65218455555555555</v>
      </c>
      <c r="H45" s="2"/>
      <c r="I45" s="2"/>
    </row>
    <row r="46" spans="1:9" x14ac:dyDescent="0.3">
      <c r="A46" s="2">
        <v>2003</v>
      </c>
      <c r="C46" s="14"/>
      <c r="D46" s="2"/>
      <c r="E46" s="14">
        <v>18</v>
      </c>
      <c r="F46" s="2" t="s">
        <v>125</v>
      </c>
      <c r="G46" s="7">
        <f>DOE_2015!$J$5/Calcs!E46</f>
        <v>0.65218455555555555</v>
      </c>
      <c r="H46" s="2"/>
      <c r="I46" s="2"/>
    </row>
    <row r="47" spans="1:9" x14ac:dyDescent="0.3">
      <c r="A47" s="2">
        <v>2004</v>
      </c>
      <c r="C47" s="14"/>
      <c r="D47" s="2"/>
      <c r="E47" s="14">
        <v>18</v>
      </c>
      <c r="F47" s="2" t="s">
        <v>125</v>
      </c>
      <c r="G47" s="7">
        <f>DOE_2015!$J$5/Calcs!E47</f>
        <v>0.65218455555555555</v>
      </c>
      <c r="H47" s="2"/>
      <c r="I47" s="2"/>
    </row>
    <row r="48" spans="1:9" x14ac:dyDescent="0.3">
      <c r="A48" s="2">
        <v>2005</v>
      </c>
      <c r="C48" s="14"/>
      <c r="D48" s="2"/>
      <c r="E48" s="14">
        <v>18</v>
      </c>
      <c r="F48" s="2" t="s">
        <v>125</v>
      </c>
      <c r="G48" s="7">
        <f>DOE_2015!$J$5/Calcs!E48</f>
        <v>0.65218455555555555</v>
      </c>
      <c r="H48" s="2"/>
      <c r="I48" s="2"/>
    </row>
    <row r="49" spans="1:9" s="11" customFormat="1" x14ac:dyDescent="0.3">
      <c r="A49" s="10">
        <v>2006</v>
      </c>
      <c r="B49" s="10"/>
      <c r="C49" s="20">
        <f>Saygin_2011!C11</f>
        <v>18.3</v>
      </c>
      <c r="D49" s="10" t="s">
        <v>121</v>
      </c>
      <c r="E49" s="14">
        <v>18</v>
      </c>
      <c r="F49" s="2" t="s">
        <v>125</v>
      </c>
      <c r="G49" s="7">
        <f>DOE_2015!$J$5/Calcs!E49</f>
        <v>0.65218455555555555</v>
      </c>
      <c r="H49" s="10"/>
      <c r="I49" s="10"/>
    </row>
    <row r="50" spans="1:9" x14ac:dyDescent="0.3">
      <c r="A50" s="2">
        <v>2007</v>
      </c>
      <c r="C50" s="14"/>
      <c r="D50" s="2"/>
      <c r="E50" s="14">
        <v>18</v>
      </c>
      <c r="F50" s="2" t="s">
        <v>125</v>
      </c>
      <c r="G50" s="7">
        <f>DOE_2015!$J$5/Calcs!E50</f>
        <v>0.65218455555555555</v>
      </c>
      <c r="H50" s="2"/>
      <c r="I50" s="2"/>
    </row>
    <row r="51" spans="1:9" x14ac:dyDescent="0.3">
      <c r="A51" s="2">
        <v>2008</v>
      </c>
      <c r="C51" s="14"/>
      <c r="D51" s="2"/>
      <c r="E51" s="14">
        <v>18</v>
      </c>
      <c r="F51" s="2" t="s">
        <v>125</v>
      </c>
      <c r="G51" s="7">
        <f>DOE_2015!$J$5/Calcs!E51</f>
        <v>0.65218455555555555</v>
      </c>
      <c r="H51" s="2"/>
      <c r="I51" s="2"/>
    </row>
    <row r="52" spans="1:9" s="11" customFormat="1" x14ac:dyDescent="0.3">
      <c r="A52" s="10">
        <v>2009</v>
      </c>
      <c r="B52" s="10"/>
      <c r="C52" s="20">
        <f>DOE_2015!H5</f>
        <v>18.300968000000001</v>
      </c>
      <c r="D52" s="10" t="s">
        <v>58</v>
      </c>
      <c r="E52" s="14">
        <v>18</v>
      </c>
      <c r="F52" s="2" t="s">
        <v>125</v>
      </c>
      <c r="G52" s="7">
        <f>DOE_2015!$J$5/Calcs!E52</f>
        <v>0.65218455555555555</v>
      </c>
      <c r="H52" s="10"/>
      <c r="I52" s="10"/>
    </row>
    <row r="53" spans="1:9" x14ac:dyDescent="0.3">
      <c r="A53" s="2">
        <v>2010</v>
      </c>
      <c r="C53" s="2"/>
      <c r="D53" s="2"/>
      <c r="E53" s="14">
        <v>18</v>
      </c>
      <c r="F53" s="2" t="s">
        <v>125</v>
      </c>
      <c r="G53" s="7">
        <f>DOE_2015!$J$5/Calcs!E53</f>
        <v>0.65218455555555555</v>
      </c>
      <c r="H53" s="2"/>
      <c r="I53" s="2"/>
    </row>
    <row r="54" spans="1:9" x14ac:dyDescent="0.3">
      <c r="A54" s="2">
        <v>2011</v>
      </c>
      <c r="C54" s="2"/>
      <c r="D54" s="2"/>
      <c r="E54" s="14">
        <v>18</v>
      </c>
      <c r="F54" s="2" t="s">
        <v>125</v>
      </c>
      <c r="G54" s="7">
        <f>DOE_2015!$J$5/Calcs!E54</f>
        <v>0.65218455555555555</v>
      </c>
      <c r="H54" s="2"/>
      <c r="I54" s="2"/>
    </row>
    <row r="55" spans="1:9" x14ac:dyDescent="0.3">
      <c r="A55" s="2">
        <v>2012</v>
      </c>
      <c r="C55" s="2"/>
      <c r="D55" s="2"/>
      <c r="E55" s="14">
        <v>18</v>
      </c>
      <c r="F55" s="2" t="s">
        <v>125</v>
      </c>
      <c r="G55" s="7">
        <f>DOE_2015!$J$5/Calcs!E55</f>
        <v>0.65218455555555555</v>
      </c>
      <c r="H55" s="2"/>
      <c r="I55" s="2"/>
    </row>
    <row r="56" spans="1:9" x14ac:dyDescent="0.3">
      <c r="A56" s="2">
        <v>2013</v>
      </c>
      <c r="C56" s="2"/>
      <c r="D56" s="2"/>
      <c r="E56" s="14">
        <v>18</v>
      </c>
      <c r="F56" s="2" t="s">
        <v>125</v>
      </c>
      <c r="G56" s="7">
        <f>DOE_2015!$J$5/Calcs!E56</f>
        <v>0.65218455555555555</v>
      </c>
      <c r="H56" s="2"/>
      <c r="I56" s="2"/>
    </row>
    <row r="57" spans="1:9" x14ac:dyDescent="0.3">
      <c r="A57" s="2">
        <v>2014</v>
      </c>
      <c r="C57" s="2"/>
      <c r="D57" s="2"/>
      <c r="E57" s="14">
        <v>18</v>
      </c>
      <c r="F57" s="2" t="s">
        <v>125</v>
      </c>
      <c r="G57" s="7">
        <f>DOE_2015!$J$5/Calcs!E57</f>
        <v>0.65218455555555555</v>
      </c>
      <c r="H57" s="2"/>
      <c r="I57" s="2"/>
    </row>
    <row r="58" spans="1:9" x14ac:dyDescent="0.3">
      <c r="A58" s="2">
        <v>2015</v>
      </c>
      <c r="C58" s="2"/>
      <c r="D58" s="2"/>
      <c r="E58" s="14">
        <v>18</v>
      </c>
      <c r="F58" s="2" t="s">
        <v>125</v>
      </c>
      <c r="G58" s="7">
        <f>DOE_2015!$J$5/Calcs!E58</f>
        <v>0.65218455555555555</v>
      </c>
      <c r="H58" s="2"/>
      <c r="I58" s="2"/>
    </row>
    <row r="59" spans="1:9" x14ac:dyDescent="0.3">
      <c r="A59" s="2">
        <v>2016</v>
      </c>
      <c r="C59" s="2"/>
      <c r="D59" s="2"/>
      <c r="E59" s="14">
        <v>18</v>
      </c>
      <c r="F59" s="2" t="s">
        <v>125</v>
      </c>
      <c r="G59" s="7">
        <f>DOE_2015!$J$5/Calcs!E59</f>
        <v>0.65218455555555555</v>
      </c>
      <c r="H59" s="2"/>
      <c r="I59" s="2"/>
    </row>
    <row r="60" spans="1:9" x14ac:dyDescent="0.3">
      <c r="A60" s="2">
        <v>2017</v>
      </c>
      <c r="C60" s="2"/>
      <c r="D60" s="2"/>
      <c r="E60" s="14">
        <v>18</v>
      </c>
      <c r="F60" s="2" t="s">
        <v>125</v>
      </c>
      <c r="G60" s="7">
        <f>DOE_2015!$J$5/Calcs!E60</f>
        <v>0.65218455555555555</v>
      </c>
      <c r="H60" s="2"/>
      <c r="I60" s="2"/>
    </row>
    <row r="61" spans="1:9" x14ac:dyDescent="0.3">
      <c r="A61" s="2">
        <v>2018</v>
      </c>
      <c r="C61" s="2"/>
      <c r="D61" s="2"/>
      <c r="E61" s="14">
        <v>18</v>
      </c>
      <c r="F61" s="2" t="s">
        <v>125</v>
      </c>
      <c r="G61" s="7">
        <f>DOE_2015!$J$5/Calcs!E61</f>
        <v>0.65218455555555555</v>
      </c>
      <c r="H61" s="2"/>
      <c r="I61" s="2"/>
    </row>
    <row r="62" spans="1:9" x14ac:dyDescent="0.3">
      <c r="A62" s="2">
        <v>2019</v>
      </c>
      <c r="C62" s="2"/>
      <c r="D62" s="2"/>
      <c r="E62" s="14">
        <v>18</v>
      </c>
      <c r="F62" s="2" t="s">
        <v>125</v>
      </c>
      <c r="G62" s="7">
        <f>DOE_2015!$J$5/Calcs!E62</f>
        <v>0.65218455555555555</v>
      </c>
      <c r="H62" s="2"/>
      <c r="I62" s="2"/>
    </row>
    <row r="63" spans="1:9" x14ac:dyDescent="0.3">
      <c r="A63" s="2">
        <v>2020</v>
      </c>
      <c r="C63" s="2"/>
      <c r="D63" s="2"/>
      <c r="E63" s="14">
        <v>18</v>
      </c>
      <c r="F63" s="2" t="s">
        <v>125</v>
      </c>
      <c r="G63" s="7">
        <f>DOE_2015!$J$5/Calcs!E63</f>
        <v>0.65218455555555555</v>
      </c>
      <c r="H63" s="2"/>
      <c r="I63" s="2"/>
    </row>
    <row r="64" spans="1:9" x14ac:dyDescent="0.3">
      <c r="C64" s="2"/>
      <c r="D64" s="2"/>
      <c r="E64" s="2"/>
      <c r="F64" s="2"/>
      <c r="G64" s="2"/>
      <c r="H64" s="2"/>
      <c r="I64" s="2"/>
    </row>
    <row r="65" spans="3:9" x14ac:dyDescent="0.3">
      <c r="C65" s="2"/>
      <c r="D65" s="2"/>
      <c r="E65" s="2"/>
      <c r="F65" s="2"/>
      <c r="G65" s="2"/>
      <c r="H65" s="2"/>
      <c r="I65" s="2"/>
    </row>
    <row r="66" spans="3:9" x14ac:dyDescent="0.3">
      <c r="C66" s="2"/>
      <c r="D66" s="2"/>
      <c r="E66" s="2"/>
      <c r="F66" s="2"/>
      <c r="G66" s="2"/>
      <c r="H66" s="2"/>
      <c r="I66" s="2"/>
    </row>
    <row r="67" spans="3:9" x14ac:dyDescent="0.3">
      <c r="C67" s="2"/>
      <c r="D67" s="2"/>
      <c r="E67" s="2"/>
      <c r="F67" s="2"/>
      <c r="G67" s="2"/>
      <c r="H67" s="2"/>
      <c r="I67" s="2"/>
    </row>
    <row r="68" spans="3:9" x14ac:dyDescent="0.3">
      <c r="C68" s="2"/>
      <c r="D68" s="2"/>
      <c r="E68" s="2"/>
      <c r="F68" s="2"/>
      <c r="G68" s="2"/>
      <c r="H68" s="2"/>
      <c r="I68" s="2"/>
    </row>
    <row r="69" spans="3:9" x14ac:dyDescent="0.3">
      <c r="C69" s="2"/>
      <c r="D69" s="2"/>
      <c r="E69" s="2"/>
      <c r="F69" s="2"/>
      <c r="G69" s="2"/>
      <c r="H69" s="2"/>
      <c r="I69" s="2"/>
    </row>
    <row r="70" spans="3:9" x14ac:dyDescent="0.3">
      <c r="C70" s="2"/>
      <c r="D70" s="2"/>
      <c r="E70" s="2"/>
      <c r="F70" s="2"/>
      <c r="G70" s="2"/>
      <c r="H70" s="2"/>
      <c r="I70" s="2"/>
    </row>
    <row r="71" spans="3:9" x14ac:dyDescent="0.3">
      <c r="C71" s="2"/>
      <c r="D71" s="2"/>
      <c r="E71" s="2"/>
      <c r="F71" s="2"/>
      <c r="G71" s="2"/>
      <c r="H71" s="2"/>
      <c r="I71" s="2"/>
    </row>
    <row r="72" spans="3:9" x14ac:dyDescent="0.3">
      <c r="C72" s="2"/>
      <c r="D72" s="2"/>
      <c r="E72" s="2"/>
      <c r="F72" s="2"/>
      <c r="G72" s="2"/>
      <c r="H72" s="2"/>
      <c r="I72" s="2"/>
    </row>
    <row r="73" spans="3:9" x14ac:dyDescent="0.3">
      <c r="C73" s="2"/>
      <c r="D73" s="2"/>
      <c r="E73" s="2"/>
      <c r="F73" s="2"/>
      <c r="G73" s="2"/>
      <c r="H73" s="2"/>
      <c r="I73" s="2"/>
    </row>
    <row r="74" spans="3:9" x14ac:dyDescent="0.3">
      <c r="C74" s="2"/>
      <c r="D74" s="2"/>
      <c r="E74" s="2"/>
      <c r="F74" s="2"/>
      <c r="G74" s="2"/>
      <c r="H74" s="2"/>
      <c r="I74" s="2"/>
    </row>
    <row r="75" spans="3:9" x14ac:dyDescent="0.3">
      <c r="C75" s="2"/>
      <c r="D75" s="2"/>
      <c r="E75" s="2"/>
      <c r="F75" s="2"/>
      <c r="G75" s="2"/>
      <c r="H75" s="2"/>
      <c r="I75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F6"/>
  <sheetViews>
    <sheetView workbookViewId="0"/>
  </sheetViews>
  <sheetFormatPr defaultRowHeight="14.4" x14ac:dyDescent="0.3"/>
  <cols>
    <col min="1" max="1" width="8.6640625" customWidth="1"/>
    <col min="2" max="2" width="21.6640625" bestFit="1" customWidth="1"/>
    <col min="3" max="3" width="23.109375" bestFit="1" customWidth="1"/>
    <col min="4" max="4" width="10.5546875" bestFit="1" customWidth="1"/>
    <col min="5" max="5" width="23.109375" bestFit="1" customWidth="1"/>
    <col min="6" max="6" width="23.5546875" bestFit="1" customWidth="1"/>
  </cols>
  <sheetData>
    <row r="1" spans="1:6" x14ac:dyDescent="0.3">
      <c r="A1" t="s">
        <v>56</v>
      </c>
    </row>
    <row r="2" spans="1:6" x14ac:dyDescent="0.3">
      <c r="A2" s="1" t="s">
        <v>30</v>
      </c>
    </row>
    <row r="5" spans="1:6" x14ac:dyDescent="0.3">
      <c r="A5" s="3" t="s">
        <v>4</v>
      </c>
      <c r="B5" s="3" t="s">
        <v>5</v>
      </c>
      <c r="C5" s="3" t="s">
        <v>85</v>
      </c>
      <c r="D5" s="3" t="s">
        <v>6</v>
      </c>
      <c r="E5" s="3" t="s">
        <v>72</v>
      </c>
      <c r="F5" s="3" t="s">
        <v>61</v>
      </c>
    </row>
    <row r="6" spans="1:6" x14ac:dyDescent="0.3">
      <c r="A6" s="2">
        <v>1997</v>
      </c>
      <c r="B6" s="2" t="s">
        <v>31</v>
      </c>
      <c r="C6" s="2">
        <f>Kutz_2011!B5</f>
        <v>850</v>
      </c>
      <c r="D6" s="2" t="s">
        <v>86</v>
      </c>
      <c r="E6" s="2">
        <f>231+5931+770+770</f>
        <v>7702</v>
      </c>
      <c r="F6" s="2">
        <f>E6*btu_lb_to_gj_ton</f>
        <v>17.914852804512563</v>
      </c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E27"/>
  <sheetViews>
    <sheetView workbookViewId="0"/>
  </sheetViews>
  <sheetFormatPr defaultRowHeight="14.4" x14ac:dyDescent="0.3"/>
  <cols>
    <col min="3" max="3" width="20.44140625" bestFit="1" customWidth="1"/>
    <col min="4" max="4" width="23.109375" bestFit="1" customWidth="1"/>
    <col min="5" max="5" width="23.44140625" bestFit="1" customWidth="1"/>
  </cols>
  <sheetData>
    <row r="1" spans="1:5" x14ac:dyDescent="0.3">
      <c r="A1" t="s">
        <v>70</v>
      </c>
    </row>
    <row r="2" spans="1:5" x14ac:dyDescent="0.3">
      <c r="A2" s="1" t="s">
        <v>71</v>
      </c>
    </row>
    <row r="5" spans="1:5" x14ac:dyDescent="0.3">
      <c r="A5" s="3" t="s">
        <v>4</v>
      </c>
      <c r="B5" s="3" t="s">
        <v>3</v>
      </c>
      <c r="C5" s="3" t="s">
        <v>32</v>
      </c>
      <c r="D5" s="3" t="s">
        <v>72</v>
      </c>
      <c r="E5" s="3" t="s">
        <v>61</v>
      </c>
    </row>
    <row r="6" spans="1:5" x14ac:dyDescent="0.3">
      <c r="A6" s="2">
        <v>2002</v>
      </c>
      <c r="B6" s="2" t="s">
        <v>9</v>
      </c>
      <c r="C6" s="2" t="s">
        <v>40</v>
      </c>
      <c r="D6" s="2">
        <v>12150</v>
      </c>
      <c r="E6" s="14">
        <f>D6*btu_lb_to_gj_ton</f>
        <v>28.260901269128489</v>
      </c>
    </row>
    <row r="7" spans="1:5" x14ac:dyDescent="0.3">
      <c r="A7" s="2">
        <v>2002</v>
      </c>
      <c r="B7" s="2" t="s">
        <v>9</v>
      </c>
      <c r="C7" s="2" t="s">
        <v>66</v>
      </c>
      <c r="D7" s="2">
        <v>8107</v>
      </c>
      <c r="E7" s="14">
        <f>D7*btu_lb_to_gj_ton</f>
        <v>18.856882846816845</v>
      </c>
    </row>
    <row r="8" spans="1:5" x14ac:dyDescent="0.3">
      <c r="A8" s="2">
        <v>2002</v>
      </c>
      <c r="B8" s="2" t="s">
        <v>9</v>
      </c>
      <c r="C8" s="2" t="s">
        <v>73</v>
      </c>
      <c r="D8" s="2">
        <v>1351</v>
      </c>
      <c r="E8" s="14">
        <f>D8*btu_lb_to_gj_ton</f>
        <v>3.1424261411187318</v>
      </c>
    </row>
    <row r="9" spans="1:5" x14ac:dyDescent="0.3">
      <c r="A9" s="2">
        <v>2002</v>
      </c>
      <c r="B9" s="2" t="s">
        <v>9</v>
      </c>
      <c r="C9" s="2" t="s">
        <v>74</v>
      </c>
      <c r="D9" s="2">
        <v>1255</v>
      </c>
      <c r="E9" s="14">
        <f>D9*btu_lb_to_gj_ton</f>
        <v>2.9191301310910496</v>
      </c>
    </row>
    <row r="10" spans="1:5" x14ac:dyDescent="0.3">
      <c r="A10" s="2">
        <v>2002</v>
      </c>
      <c r="B10" s="2" t="s">
        <v>9</v>
      </c>
      <c r="C10" s="2" t="s">
        <v>75</v>
      </c>
      <c r="D10" s="2">
        <v>990</v>
      </c>
      <c r="E10" s="14">
        <f>D10*btu_lb_to_gj_ton</f>
        <v>2.3027401034104695</v>
      </c>
    </row>
    <row r="11" spans="1:5" x14ac:dyDescent="0.3">
      <c r="A11" s="2"/>
      <c r="B11" s="2"/>
      <c r="C11" s="2"/>
      <c r="D11" s="2"/>
      <c r="E11" s="2"/>
    </row>
    <row r="12" spans="1:5" x14ac:dyDescent="0.3">
      <c r="A12" s="2"/>
      <c r="B12" s="2"/>
      <c r="C12" s="2"/>
      <c r="D12" s="2"/>
      <c r="E12" s="2"/>
    </row>
    <row r="13" spans="1:5" x14ac:dyDescent="0.3">
      <c r="A13" s="2"/>
      <c r="B13" s="2"/>
      <c r="C13" s="2"/>
      <c r="D13" s="2"/>
      <c r="E13" s="2"/>
    </row>
    <row r="14" spans="1:5" x14ac:dyDescent="0.3">
      <c r="A14" s="2"/>
      <c r="B14" s="2"/>
      <c r="C14" s="2"/>
      <c r="D14" s="2"/>
      <c r="E14" s="2"/>
    </row>
    <row r="15" spans="1:5" x14ac:dyDescent="0.3">
      <c r="A15" s="2"/>
      <c r="B15" s="2"/>
      <c r="C15" s="2"/>
      <c r="D15" s="2"/>
      <c r="E15" s="2"/>
    </row>
    <row r="16" spans="1:5" x14ac:dyDescent="0.3">
      <c r="A16" s="2"/>
      <c r="B16" s="2"/>
      <c r="C16" s="2"/>
      <c r="D16" s="2"/>
      <c r="E16" s="2"/>
    </row>
    <row r="17" spans="1:5" x14ac:dyDescent="0.3">
      <c r="A17" s="2"/>
      <c r="B17" s="2"/>
      <c r="C17" s="2"/>
      <c r="D17" s="2"/>
      <c r="E17" s="2"/>
    </row>
    <row r="18" spans="1:5" x14ac:dyDescent="0.3">
      <c r="A18" s="2"/>
      <c r="B18" s="2"/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/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A23" s="2"/>
      <c r="B23" s="2"/>
      <c r="C23" s="2"/>
      <c r="D23" s="2"/>
      <c r="E23" s="2"/>
    </row>
    <row r="24" spans="1:5" x14ac:dyDescent="0.3">
      <c r="A24" s="2"/>
      <c r="B24" s="2"/>
      <c r="C24" s="2"/>
      <c r="D24" s="2"/>
      <c r="E24" s="2"/>
    </row>
    <row r="25" spans="1:5" x14ac:dyDescent="0.3">
      <c r="A25" s="2"/>
      <c r="B25" s="2"/>
      <c r="C25" s="2"/>
      <c r="D25" s="2"/>
      <c r="E25" s="2"/>
    </row>
    <row r="26" spans="1:5" x14ac:dyDescent="0.3">
      <c r="A26" s="2"/>
      <c r="B26" s="2"/>
      <c r="C26" s="2"/>
      <c r="D26" s="2"/>
      <c r="E26" s="2"/>
    </row>
    <row r="27" spans="1:5" x14ac:dyDescent="0.3">
      <c r="A27" s="2"/>
      <c r="B27" s="2"/>
      <c r="C27" s="2"/>
      <c r="D27" s="2"/>
      <c r="E27" s="2"/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N30"/>
  <sheetViews>
    <sheetView zoomScale="80" zoomScaleNormal="80" workbookViewId="0"/>
  </sheetViews>
  <sheetFormatPr defaultRowHeight="14.4" x14ac:dyDescent="0.3"/>
  <cols>
    <col min="3" max="3" width="30.109375" bestFit="1" customWidth="1"/>
    <col min="4" max="4" width="26.88671875" customWidth="1"/>
    <col min="5" max="5" width="12.109375" customWidth="1"/>
    <col min="6" max="6" width="10.5546875" bestFit="1" customWidth="1"/>
    <col min="7" max="7" width="23.109375" bestFit="1" customWidth="1"/>
    <col min="8" max="8" width="30.109375" bestFit="1" customWidth="1"/>
    <col min="9" max="9" width="25.33203125" bestFit="1" customWidth="1"/>
    <col min="10" max="10" width="25.88671875" bestFit="1" customWidth="1"/>
    <col min="11" max="11" width="32.44140625" bestFit="1" customWidth="1"/>
    <col min="12" max="12" width="40.5546875" bestFit="1" customWidth="1"/>
    <col min="13" max="13" width="35.88671875" bestFit="1" customWidth="1"/>
    <col min="14" max="14" width="12.88671875" bestFit="1" customWidth="1"/>
  </cols>
  <sheetData>
    <row r="1" spans="1:14" x14ac:dyDescent="0.3">
      <c r="A1" t="s">
        <v>0</v>
      </c>
    </row>
    <row r="2" spans="1:14" x14ac:dyDescent="0.3">
      <c r="A2" s="1" t="s">
        <v>1</v>
      </c>
      <c r="H2" s="6" t="s">
        <v>45</v>
      </c>
      <c r="I2">
        <v>2.3259999999999999E-3</v>
      </c>
    </row>
    <row r="3" spans="1:1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4" x14ac:dyDescent="0.3">
      <c r="A4" s="3" t="s">
        <v>3</v>
      </c>
      <c r="B4" s="3" t="s">
        <v>4</v>
      </c>
      <c r="C4" s="3" t="s">
        <v>5</v>
      </c>
      <c r="D4" s="3" t="s">
        <v>36</v>
      </c>
      <c r="E4" s="3" t="s">
        <v>32</v>
      </c>
      <c r="F4" s="3" t="s">
        <v>6</v>
      </c>
      <c r="G4" s="3" t="s">
        <v>43</v>
      </c>
      <c r="H4" s="3" t="s">
        <v>44</v>
      </c>
      <c r="I4" s="3" t="s">
        <v>46</v>
      </c>
      <c r="J4" s="3" t="s">
        <v>48</v>
      </c>
      <c r="K4" s="3" t="s">
        <v>47</v>
      </c>
      <c r="L4" s="3" t="s">
        <v>49</v>
      </c>
      <c r="M4" s="3" t="s">
        <v>50</v>
      </c>
      <c r="N4" s="3" t="s">
        <v>51</v>
      </c>
    </row>
    <row r="5" spans="1:14" x14ac:dyDescent="0.3">
      <c r="A5" s="2" t="s">
        <v>9</v>
      </c>
      <c r="B5" s="2">
        <v>2009</v>
      </c>
      <c r="C5" s="2" t="s">
        <v>31</v>
      </c>
      <c r="D5" s="2" t="s">
        <v>37</v>
      </c>
      <c r="E5" s="2" t="s">
        <v>39</v>
      </c>
      <c r="F5" s="2"/>
      <c r="G5" s="2">
        <v>7868</v>
      </c>
      <c r="H5" s="2">
        <f t="shared" ref="H5:H29" si="0">G5*$I$2</f>
        <v>18.300968000000001</v>
      </c>
      <c r="I5" s="2">
        <v>5047</v>
      </c>
      <c r="J5" s="2">
        <f t="shared" ref="J5:J9" si="1">I5*$I$2</f>
        <v>11.739322</v>
      </c>
      <c r="K5" s="2">
        <v>998</v>
      </c>
      <c r="L5" s="2">
        <f>K5*$I$2</f>
        <v>2.321348</v>
      </c>
      <c r="M5" s="7">
        <f>L5/J5</f>
        <v>0.19774123241529623</v>
      </c>
      <c r="N5" s="7">
        <f>L5/H5</f>
        <v>0.12684290798169801</v>
      </c>
    </row>
    <row r="6" spans="1:14" x14ac:dyDescent="0.3">
      <c r="A6" s="2" t="s">
        <v>8</v>
      </c>
      <c r="B6" s="2">
        <v>2009</v>
      </c>
      <c r="C6" s="2" t="s">
        <v>31</v>
      </c>
      <c r="D6" s="2" t="s">
        <v>37</v>
      </c>
      <c r="E6" s="2" t="s">
        <v>39</v>
      </c>
      <c r="F6" s="2"/>
      <c r="G6" s="2">
        <v>6750</v>
      </c>
      <c r="H6" s="2">
        <f t="shared" si="0"/>
        <v>15.7005</v>
      </c>
      <c r="I6" s="2">
        <v>5047</v>
      </c>
      <c r="J6" s="2">
        <f t="shared" si="1"/>
        <v>11.739322</v>
      </c>
      <c r="K6" s="2">
        <v>998</v>
      </c>
      <c r="L6" s="2">
        <f t="shared" ref="L6:L9" si="2">K6*$I$2</f>
        <v>2.321348</v>
      </c>
      <c r="M6" s="7">
        <f t="shared" ref="M6:M9" si="3">L6/J6</f>
        <v>0.19774123241529623</v>
      </c>
      <c r="N6" s="7">
        <f t="shared" ref="N6:N9" si="4">L6/H6</f>
        <v>0.14785185185185185</v>
      </c>
    </row>
    <row r="7" spans="1:14" x14ac:dyDescent="0.3">
      <c r="A7" s="2" t="s">
        <v>12</v>
      </c>
      <c r="B7" s="2">
        <v>2009</v>
      </c>
      <c r="C7" s="2" t="s">
        <v>31</v>
      </c>
      <c r="D7" s="2" t="s">
        <v>37</v>
      </c>
      <c r="E7" s="2" t="s">
        <v>39</v>
      </c>
      <c r="F7" s="2"/>
      <c r="G7" s="2">
        <v>7180</v>
      </c>
      <c r="H7" s="2">
        <f t="shared" si="0"/>
        <v>16.700679999999998</v>
      </c>
      <c r="I7" s="2">
        <v>5047</v>
      </c>
      <c r="J7" s="2">
        <f t="shared" si="1"/>
        <v>11.739322</v>
      </c>
      <c r="K7" s="2">
        <v>998</v>
      </c>
      <c r="L7" s="2">
        <f t="shared" si="2"/>
        <v>2.321348</v>
      </c>
      <c r="M7" s="7">
        <f t="shared" si="3"/>
        <v>0.19774123241529623</v>
      </c>
      <c r="N7" s="7">
        <f t="shared" si="4"/>
        <v>0.13899721448467967</v>
      </c>
    </row>
    <row r="8" spans="1:14" x14ac:dyDescent="0.3">
      <c r="A8" s="2" t="s">
        <v>14</v>
      </c>
      <c r="B8" s="2">
        <v>2009</v>
      </c>
      <c r="C8" s="2" t="s">
        <v>31</v>
      </c>
      <c r="D8" s="2" t="s">
        <v>37</v>
      </c>
      <c r="E8" s="2" t="s">
        <v>39</v>
      </c>
      <c r="F8" s="2"/>
      <c r="G8" s="2">
        <v>7180</v>
      </c>
      <c r="H8" s="2">
        <f>G8*$I$2</f>
        <v>16.700679999999998</v>
      </c>
      <c r="I8" s="2">
        <v>5047</v>
      </c>
      <c r="J8" s="2">
        <f t="shared" si="1"/>
        <v>11.739322</v>
      </c>
      <c r="K8" s="2">
        <v>998</v>
      </c>
      <c r="L8" s="2">
        <f t="shared" si="2"/>
        <v>2.321348</v>
      </c>
      <c r="M8" s="7">
        <f t="shared" si="3"/>
        <v>0.19774123241529623</v>
      </c>
      <c r="N8" s="7">
        <f t="shared" si="4"/>
        <v>0.13899721448467967</v>
      </c>
    </row>
    <row r="9" spans="1:14" x14ac:dyDescent="0.3">
      <c r="A9" s="2" t="s">
        <v>19</v>
      </c>
      <c r="B9" s="2">
        <v>2009</v>
      </c>
      <c r="C9" s="2" t="s">
        <v>31</v>
      </c>
      <c r="D9" s="2" t="s">
        <v>37</v>
      </c>
      <c r="E9" s="2" t="s">
        <v>39</v>
      </c>
      <c r="F9" s="2"/>
      <c r="G9" s="2">
        <v>7266</v>
      </c>
      <c r="H9" s="2">
        <f t="shared" si="0"/>
        <v>16.900715999999999</v>
      </c>
      <c r="I9" s="2">
        <v>5047</v>
      </c>
      <c r="J9" s="2">
        <f t="shared" si="1"/>
        <v>11.739322</v>
      </c>
      <c r="K9" s="2">
        <v>998</v>
      </c>
      <c r="L9" s="2">
        <f t="shared" si="2"/>
        <v>2.321348</v>
      </c>
      <c r="M9" s="7">
        <f t="shared" si="3"/>
        <v>0.19774123241529623</v>
      </c>
      <c r="N9" s="7">
        <f t="shared" si="4"/>
        <v>0.13735205064684833</v>
      </c>
    </row>
    <row r="10" spans="1:14" x14ac:dyDescent="0.3">
      <c r="A10" s="2" t="s">
        <v>9</v>
      </c>
      <c r="B10" s="2">
        <v>2009</v>
      </c>
      <c r="C10" s="2" t="s">
        <v>33</v>
      </c>
      <c r="D10" s="2" t="s">
        <v>37</v>
      </c>
      <c r="E10" s="2" t="s">
        <v>40</v>
      </c>
      <c r="F10" s="2"/>
      <c r="G10" s="2">
        <v>16337</v>
      </c>
      <c r="H10" s="2">
        <f t="shared" si="0"/>
        <v>37.999862</v>
      </c>
      <c r="I10" s="2">
        <v>2457</v>
      </c>
      <c r="J10" s="2">
        <f>I10*$I$2</f>
        <v>5.714982</v>
      </c>
      <c r="K10" s="2"/>
      <c r="L10" s="2"/>
    </row>
    <row r="11" spans="1:14" x14ac:dyDescent="0.3">
      <c r="A11" s="2" t="s">
        <v>8</v>
      </c>
      <c r="B11" s="2">
        <v>2009</v>
      </c>
      <c r="C11" s="2" t="s">
        <v>33</v>
      </c>
      <c r="D11" s="2" t="s">
        <v>37</v>
      </c>
      <c r="E11" s="2" t="s">
        <v>40</v>
      </c>
      <c r="F11" s="2"/>
      <c r="G11" s="2">
        <v>16036</v>
      </c>
      <c r="H11" s="2">
        <f t="shared" si="0"/>
        <v>37.299735999999996</v>
      </c>
      <c r="I11" s="2">
        <v>2457</v>
      </c>
      <c r="J11" s="2">
        <f t="shared" ref="J11:J29" si="5">I11*$I$2</f>
        <v>5.714982</v>
      </c>
      <c r="K11" s="2"/>
      <c r="L11" s="2"/>
    </row>
    <row r="12" spans="1:14" x14ac:dyDescent="0.3">
      <c r="A12" s="2" t="s">
        <v>12</v>
      </c>
      <c r="B12" s="2">
        <v>2009</v>
      </c>
      <c r="C12" s="2" t="s">
        <v>33</v>
      </c>
      <c r="D12" s="2" t="s">
        <v>37</v>
      </c>
      <c r="E12" s="2" t="s">
        <v>40</v>
      </c>
      <c r="F12" s="2"/>
      <c r="G12" s="2">
        <v>21324</v>
      </c>
      <c r="H12" s="2">
        <f t="shared" si="0"/>
        <v>49.599623999999999</v>
      </c>
      <c r="I12" s="2">
        <v>2457</v>
      </c>
      <c r="J12" s="2">
        <f t="shared" si="5"/>
        <v>5.714982</v>
      </c>
      <c r="K12" s="2"/>
      <c r="L12" s="2"/>
    </row>
    <row r="13" spans="1:14" x14ac:dyDescent="0.3">
      <c r="A13" s="2" t="s">
        <v>14</v>
      </c>
      <c r="B13" s="2">
        <v>2009</v>
      </c>
      <c r="C13" s="2" t="s">
        <v>33</v>
      </c>
      <c r="D13" s="2" t="s">
        <v>37</v>
      </c>
      <c r="E13" s="2" t="s">
        <v>40</v>
      </c>
      <c r="F13" s="2"/>
      <c r="G13" s="2">
        <v>17283</v>
      </c>
      <c r="H13" s="2">
        <f t="shared" si="0"/>
        <v>40.200257999999998</v>
      </c>
      <c r="I13" s="2">
        <v>2457</v>
      </c>
      <c r="J13" s="2">
        <f t="shared" si="5"/>
        <v>5.714982</v>
      </c>
      <c r="K13" s="2"/>
      <c r="L13" s="2"/>
    </row>
    <row r="14" spans="1:14" x14ac:dyDescent="0.3">
      <c r="A14" s="2" t="s">
        <v>19</v>
      </c>
      <c r="B14" s="2">
        <v>2009</v>
      </c>
      <c r="C14" s="2" t="s">
        <v>33</v>
      </c>
      <c r="D14" s="2" t="s">
        <v>37</v>
      </c>
      <c r="E14" s="2" t="s">
        <v>40</v>
      </c>
      <c r="F14" s="2"/>
      <c r="G14" s="2">
        <v>17885</v>
      </c>
      <c r="H14" s="2">
        <f t="shared" si="0"/>
        <v>41.60051</v>
      </c>
      <c r="I14" s="2">
        <v>2457</v>
      </c>
      <c r="J14" s="2">
        <f t="shared" si="5"/>
        <v>5.714982</v>
      </c>
      <c r="K14" s="2"/>
      <c r="L14" s="2"/>
    </row>
    <row r="15" spans="1:14" x14ac:dyDescent="0.3">
      <c r="A15" s="2" t="s">
        <v>9</v>
      </c>
      <c r="B15" s="2">
        <v>2009</v>
      </c>
      <c r="C15" s="2" t="s">
        <v>34</v>
      </c>
      <c r="D15" s="2" t="s">
        <v>37</v>
      </c>
      <c r="E15" s="2" t="s">
        <v>41</v>
      </c>
      <c r="F15" s="2"/>
      <c r="G15" s="2">
        <v>4901</v>
      </c>
      <c r="H15" s="2">
        <f t="shared" si="0"/>
        <v>11.399725999999999</v>
      </c>
      <c r="I15" s="2">
        <v>3921</v>
      </c>
      <c r="J15" s="2">
        <f t="shared" si="5"/>
        <v>9.1202459999999999</v>
      </c>
      <c r="K15" s="2"/>
      <c r="L15" s="2"/>
    </row>
    <row r="16" spans="1:14" x14ac:dyDescent="0.3">
      <c r="A16" s="2" t="s">
        <v>8</v>
      </c>
      <c r="B16" s="2">
        <v>2009</v>
      </c>
      <c r="C16" s="2" t="s">
        <v>34</v>
      </c>
      <c r="D16" s="2" t="s">
        <v>37</v>
      </c>
      <c r="E16" s="2" t="s">
        <v>41</v>
      </c>
      <c r="F16" s="2"/>
      <c r="G16" s="2">
        <v>5331</v>
      </c>
      <c r="H16" s="2">
        <f t="shared" si="0"/>
        <v>12.399906</v>
      </c>
      <c r="I16" s="2">
        <v>3921</v>
      </c>
      <c r="J16" s="2">
        <f t="shared" si="5"/>
        <v>9.1202459999999999</v>
      </c>
      <c r="K16" s="2"/>
      <c r="L16" s="2"/>
    </row>
    <row r="17" spans="1:12" x14ac:dyDescent="0.3">
      <c r="A17" s="2" t="s">
        <v>12</v>
      </c>
      <c r="B17" s="2">
        <v>2009</v>
      </c>
      <c r="C17" s="2" t="s">
        <v>34</v>
      </c>
      <c r="D17" s="2" t="s">
        <v>37</v>
      </c>
      <c r="E17" s="2" t="s">
        <v>41</v>
      </c>
      <c r="F17" s="2"/>
      <c r="G17" s="2">
        <v>6449</v>
      </c>
      <c r="H17" s="2">
        <f t="shared" si="0"/>
        <v>15.000373999999999</v>
      </c>
      <c r="I17" s="2">
        <v>3921</v>
      </c>
      <c r="J17" s="2">
        <f t="shared" si="5"/>
        <v>9.1202459999999999</v>
      </c>
      <c r="K17" s="2"/>
      <c r="L17" s="2"/>
    </row>
    <row r="18" spans="1:12" x14ac:dyDescent="0.3">
      <c r="A18" s="2" t="s">
        <v>14</v>
      </c>
      <c r="B18" s="2">
        <v>2009</v>
      </c>
      <c r="C18" s="2" t="s">
        <v>34</v>
      </c>
      <c r="D18" s="2" t="s">
        <v>37</v>
      </c>
      <c r="E18" s="2" t="s">
        <v>41</v>
      </c>
      <c r="F18" s="2"/>
      <c r="G18" s="2">
        <v>4686</v>
      </c>
      <c r="H18" s="2">
        <f t="shared" si="0"/>
        <v>10.899635999999999</v>
      </c>
      <c r="I18" s="2">
        <v>3921</v>
      </c>
      <c r="J18" s="2">
        <f t="shared" si="5"/>
        <v>9.1202459999999999</v>
      </c>
      <c r="K18" s="2"/>
      <c r="L18" s="2"/>
    </row>
    <row r="19" spans="1:12" x14ac:dyDescent="0.3">
      <c r="A19" s="2" t="s">
        <v>19</v>
      </c>
      <c r="B19" s="2">
        <v>2009</v>
      </c>
      <c r="C19" s="2" t="s">
        <v>34</v>
      </c>
      <c r="D19" s="2" t="s">
        <v>37</v>
      </c>
      <c r="E19" s="2" t="s">
        <v>41</v>
      </c>
      <c r="F19" s="2"/>
      <c r="G19" s="2">
        <v>4686</v>
      </c>
      <c r="H19" s="2">
        <f t="shared" si="0"/>
        <v>10.899635999999999</v>
      </c>
      <c r="I19" s="2">
        <v>3921</v>
      </c>
      <c r="J19" s="2">
        <f t="shared" si="5"/>
        <v>9.1202459999999999</v>
      </c>
      <c r="K19" s="2"/>
      <c r="L19" s="2"/>
    </row>
    <row r="20" spans="1:12" x14ac:dyDescent="0.3">
      <c r="A20" s="2" t="s">
        <v>9</v>
      </c>
      <c r="B20" s="2">
        <v>2009</v>
      </c>
      <c r="C20" s="2" t="s">
        <v>35</v>
      </c>
      <c r="D20" s="2" t="s">
        <v>37</v>
      </c>
      <c r="E20" s="2" t="s">
        <v>42</v>
      </c>
      <c r="F20" s="2"/>
      <c r="G20" s="2">
        <v>2021</v>
      </c>
      <c r="H20" s="2">
        <f t="shared" si="0"/>
        <v>4.7008460000000003</v>
      </c>
      <c r="I20" s="2">
        <v>4932</v>
      </c>
      <c r="J20" s="2">
        <f t="shared" si="5"/>
        <v>11.471831999999999</v>
      </c>
      <c r="K20" s="2"/>
      <c r="L20" s="2"/>
    </row>
    <row r="21" spans="1:12" x14ac:dyDescent="0.3">
      <c r="A21" s="2" t="s">
        <v>8</v>
      </c>
      <c r="B21" s="2">
        <v>2009</v>
      </c>
      <c r="C21" s="2" t="s">
        <v>35</v>
      </c>
      <c r="D21" s="2" t="s">
        <v>37</v>
      </c>
      <c r="E21" s="2" t="s">
        <v>42</v>
      </c>
      <c r="F21" s="2"/>
      <c r="G21" s="2">
        <v>989</v>
      </c>
      <c r="H21" s="2">
        <f t="shared" si="0"/>
        <v>2.300414</v>
      </c>
      <c r="I21" s="2">
        <v>4932</v>
      </c>
      <c r="J21" s="2">
        <f t="shared" si="5"/>
        <v>11.471831999999999</v>
      </c>
      <c r="K21" s="2"/>
      <c r="L21" s="2"/>
    </row>
    <row r="22" spans="1:12" x14ac:dyDescent="0.3">
      <c r="A22" s="2" t="s">
        <v>12</v>
      </c>
      <c r="B22" s="2">
        <v>2009</v>
      </c>
      <c r="C22" s="2" t="s">
        <v>35</v>
      </c>
      <c r="D22" s="2" t="s">
        <v>37</v>
      </c>
      <c r="E22" s="2" t="s">
        <v>42</v>
      </c>
      <c r="F22" s="2"/>
      <c r="G22" s="2">
        <v>1161</v>
      </c>
      <c r="H22" s="2">
        <f t="shared" si="0"/>
        <v>2.7004859999999997</v>
      </c>
      <c r="I22" s="2">
        <v>4932</v>
      </c>
      <c r="J22" s="2">
        <f t="shared" si="5"/>
        <v>11.471831999999999</v>
      </c>
      <c r="K22" s="2"/>
      <c r="L22" s="2"/>
    </row>
    <row r="23" spans="1:12" x14ac:dyDescent="0.3">
      <c r="A23" s="2" t="s">
        <v>14</v>
      </c>
      <c r="B23" s="2">
        <v>2009</v>
      </c>
      <c r="C23" s="2" t="s">
        <v>35</v>
      </c>
      <c r="D23" s="2" t="s">
        <v>37</v>
      </c>
      <c r="E23" s="2" t="s">
        <v>42</v>
      </c>
      <c r="F23" s="2"/>
      <c r="G23" s="2">
        <v>258</v>
      </c>
      <c r="H23" s="2">
        <f t="shared" si="0"/>
        <v>0.60010799999999997</v>
      </c>
      <c r="I23" s="2">
        <v>4932</v>
      </c>
      <c r="J23" s="2">
        <f t="shared" si="5"/>
        <v>11.471831999999999</v>
      </c>
      <c r="K23" s="2"/>
      <c r="L23" s="2"/>
    </row>
    <row r="24" spans="1:12" x14ac:dyDescent="0.3">
      <c r="A24" s="2" t="s">
        <v>19</v>
      </c>
      <c r="B24" s="2">
        <v>2009</v>
      </c>
      <c r="C24" s="2" t="s">
        <v>35</v>
      </c>
      <c r="D24" s="2" t="s">
        <v>37</v>
      </c>
      <c r="E24" s="2" t="s">
        <v>42</v>
      </c>
      <c r="F24" s="2"/>
      <c r="G24" s="2">
        <v>1247</v>
      </c>
      <c r="H24" s="2">
        <f t="shared" si="0"/>
        <v>2.900522</v>
      </c>
      <c r="I24" s="2">
        <v>4932</v>
      </c>
      <c r="J24" s="2">
        <f t="shared" si="5"/>
        <v>11.471831999999999</v>
      </c>
      <c r="K24" s="2"/>
      <c r="L24" s="2"/>
    </row>
    <row r="25" spans="1:12" x14ac:dyDescent="0.3">
      <c r="A25" s="2" t="s">
        <v>9</v>
      </c>
      <c r="B25" s="2">
        <v>2009</v>
      </c>
      <c r="C25" s="2" t="s">
        <v>35</v>
      </c>
      <c r="D25" s="2" t="s">
        <v>38</v>
      </c>
      <c r="E25" s="2" t="s">
        <v>42</v>
      </c>
      <c r="F25" s="2"/>
      <c r="G25" s="2">
        <v>4557</v>
      </c>
      <c r="H25" s="2">
        <f t="shared" si="0"/>
        <v>10.599582</v>
      </c>
      <c r="I25" s="2">
        <v>4932</v>
      </c>
      <c r="J25" s="2">
        <f t="shared" si="5"/>
        <v>11.471831999999999</v>
      </c>
      <c r="K25" s="2"/>
      <c r="L25" s="2"/>
    </row>
    <row r="26" spans="1:12" x14ac:dyDescent="0.3">
      <c r="A26" s="2" t="s">
        <v>8</v>
      </c>
      <c r="B26" s="2">
        <v>2009</v>
      </c>
      <c r="C26" s="2" t="s">
        <v>35</v>
      </c>
      <c r="D26" s="2" t="s">
        <v>38</v>
      </c>
      <c r="E26" s="2" t="s">
        <v>42</v>
      </c>
      <c r="F26" s="2"/>
      <c r="G26" s="2">
        <v>4729</v>
      </c>
      <c r="H26" s="2">
        <f t="shared" si="0"/>
        <v>10.999654</v>
      </c>
      <c r="I26" s="2">
        <v>4932</v>
      </c>
      <c r="J26" s="2">
        <f t="shared" si="5"/>
        <v>11.471831999999999</v>
      </c>
      <c r="K26" s="2"/>
      <c r="L26" s="2"/>
    </row>
    <row r="27" spans="1:12" x14ac:dyDescent="0.3">
      <c r="A27" s="2" t="s">
        <v>12</v>
      </c>
      <c r="B27" s="2">
        <v>2009</v>
      </c>
      <c r="C27" s="2" t="s">
        <v>35</v>
      </c>
      <c r="D27" s="2" t="s">
        <v>38</v>
      </c>
      <c r="E27" s="2" t="s">
        <v>42</v>
      </c>
      <c r="F27" s="2"/>
      <c r="G27" s="2">
        <v>6191</v>
      </c>
      <c r="H27" s="2">
        <f t="shared" si="0"/>
        <v>14.400266</v>
      </c>
      <c r="I27" s="2">
        <v>4932</v>
      </c>
      <c r="J27" s="2">
        <f t="shared" si="5"/>
        <v>11.471831999999999</v>
      </c>
      <c r="K27" s="2"/>
      <c r="L27" s="2"/>
    </row>
    <row r="28" spans="1:12" x14ac:dyDescent="0.3">
      <c r="A28" s="2" t="s">
        <v>14</v>
      </c>
      <c r="B28" s="2">
        <v>2009</v>
      </c>
      <c r="C28" s="2" t="s">
        <v>35</v>
      </c>
      <c r="D28" s="2" t="s">
        <v>38</v>
      </c>
      <c r="E28" s="2" t="s">
        <v>42</v>
      </c>
      <c r="F28" s="2"/>
      <c r="G28" s="2">
        <v>4815</v>
      </c>
      <c r="H28" s="2">
        <f t="shared" si="0"/>
        <v>11.19969</v>
      </c>
      <c r="I28" s="2">
        <v>4932</v>
      </c>
      <c r="J28" s="2">
        <f t="shared" si="5"/>
        <v>11.471831999999999</v>
      </c>
      <c r="K28" s="2"/>
      <c r="L28" s="2"/>
    </row>
    <row r="29" spans="1:12" x14ac:dyDescent="0.3">
      <c r="A29" s="2" t="s">
        <v>19</v>
      </c>
      <c r="B29" s="2">
        <v>2009</v>
      </c>
      <c r="C29" s="2" t="s">
        <v>35</v>
      </c>
      <c r="D29" s="2" t="s">
        <v>38</v>
      </c>
      <c r="E29" s="2" t="s">
        <v>42</v>
      </c>
      <c r="F29" s="2"/>
      <c r="G29" s="2">
        <v>4643</v>
      </c>
      <c r="H29" s="2">
        <f t="shared" si="0"/>
        <v>10.799618000000001</v>
      </c>
      <c r="I29" s="2">
        <v>4932</v>
      </c>
      <c r="J29" s="2">
        <f t="shared" si="5"/>
        <v>11.471831999999999</v>
      </c>
      <c r="K29" s="2"/>
      <c r="L29" s="2"/>
    </row>
    <row r="30" spans="1:12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</sheetData>
  <hyperlinks>
    <hyperlink ref="A2" r:id="rId1" xr:uid="{00000000-0004-0000-0300-000000000000}"/>
  </hyperlinks>
  <pageMargins left="0.7" right="0.7" top="0.75" bottom="0.75" header="0.3" footer="0.3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H31"/>
  <sheetViews>
    <sheetView workbookViewId="0">
      <selection activeCell="A2" sqref="A2"/>
    </sheetView>
  </sheetViews>
  <sheetFormatPr defaultRowHeight="14.4" x14ac:dyDescent="0.3"/>
  <cols>
    <col min="1" max="1" width="12.6640625" customWidth="1"/>
    <col min="3" max="3" width="14.5546875" bestFit="1" customWidth="1"/>
    <col min="4" max="4" width="11.33203125" customWidth="1"/>
    <col min="5" max="5" width="9.6640625" bestFit="1" customWidth="1"/>
    <col min="6" max="6" width="11.33203125" customWidth="1"/>
  </cols>
  <sheetData>
    <row r="1" spans="1:8" x14ac:dyDescent="0.3">
      <c r="A1" t="s">
        <v>2</v>
      </c>
    </row>
    <row r="2" spans="1:8" x14ac:dyDescent="0.3">
      <c r="A2" s="1" t="s">
        <v>127</v>
      </c>
    </row>
    <row r="4" spans="1:8" x14ac:dyDescent="0.3">
      <c r="C4" s="9" t="s">
        <v>61</v>
      </c>
      <c r="D4" s="8"/>
    </row>
    <row r="5" spans="1:8" x14ac:dyDescent="0.3">
      <c r="A5" s="3" t="s">
        <v>3</v>
      </c>
      <c r="B5" s="3" t="s">
        <v>4</v>
      </c>
      <c r="C5" s="3" t="s">
        <v>59</v>
      </c>
      <c r="D5" s="21" t="s">
        <v>40</v>
      </c>
      <c r="E5" s="21" t="s">
        <v>41</v>
      </c>
      <c r="F5" s="21" t="s">
        <v>42</v>
      </c>
      <c r="G5" s="21" t="s">
        <v>60</v>
      </c>
      <c r="H5" s="2"/>
    </row>
    <row r="6" spans="1:8" x14ac:dyDescent="0.3">
      <c r="A6" s="2" t="s">
        <v>7</v>
      </c>
      <c r="B6" s="2">
        <v>2006</v>
      </c>
      <c r="C6" s="2">
        <v>12.6</v>
      </c>
      <c r="D6" s="22">
        <v>14.3</v>
      </c>
      <c r="E6" s="22" t="s">
        <v>62</v>
      </c>
      <c r="F6" s="22">
        <v>1.9</v>
      </c>
      <c r="G6" s="22">
        <v>10.6</v>
      </c>
      <c r="H6" s="2"/>
    </row>
    <row r="7" spans="1:8" x14ac:dyDescent="0.3">
      <c r="A7" s="2" t="s">
        <v>20</v>
      </c>
      <c r="B7" s="2">
        <v>2006</v>
      </c>
      <c r="C7" s="12">
        <v>15.3</v>
      </c>
      <c r="D7" s="23">
        <v>14.3</v>
      </c>
      <c r="E7" s="23">
        <v>10</v>
      </c>
      <c r="F7" s="23">
        <v>1.2</v>
      </c>
      <c r="G7" s="23">
        <v>11.6</v>
      </c>
      <c r="H7" s="2"/>
    </row>
    <row r="8" spans="1:8" x14ac:dyDescent="0.3">
      <c r="A8" s="2" t="s">
        <v>21</v>
      </c>
      <c r="B8" s="2">
        <v>2006</v>
      </c>
      <c r="C8" s="12">
        <v>15.3</v>
      </c>
      <c r="D8" s="23">
        <v>14.3</v>
      </c>
      <c r="E8" s="23">
        <v>10</v>
      </c>
      <c r="F8" s="23">
        <v>1.2</v>
      </c>
      <c r="G8" s="23">
        <v>11.6</v>
      </c>
      <c r="H8" s="2"/>
    </row>
    <row r="9" spans="1:8" x14ac:dyDescent="0.3">
      <c r="A9" s="2" t="s">
        <v>22</v>
      </c>
      <c r="B9" s="2">
        <v>2006</v>
      </c>
      <c r="C9" s="12">
        <v>15.3</v>
      </c>
      <c r="D9" s="23">
        <v>14.3</v>
      </c>
      <c r="E9" s="23">
        <v>10</v>
      </c>
      <c r="F9" s="23">
        <v>1.2</v>
      </c>
      <c r="G9" s="23">
        <v>11.6</v>
      </c>
      <c r="H9" s="2"/>
    </row>
    <row r="10" spans="1:8" x14ac:dyDescent="0.3">
      <c r="A10" s="2" t="s">
        <v>8</v>
      </c>
      <c r="B10" s="2">
        <v>2006</v>
      </c>
      <c r="C10" s="2">
        <v>15.7</v>
      </c>
      <c r="D10" s="22">
        <v>16.600000000000001</v>
      </c>
      <c r="E10" s="22">
        <v>12.4</v>
      </c>
      <c r="F10" s="24">
        <v>2.2999999999999998</v>
      </c>
      <c r="G10" s="24">
        <v>11.6</v>
      </c>
      <c r="H10" s="2"/>
    </row>
    <row r="11" spans="1:8" x14ac:dyDescent="0.3">
      <c r="A11" s="2" t="s">
        <v>9</v>
      </c>
      <c r="B11" s="2">
        <v>2006</v>
      </c>
      <c r="C11" s="2">
        <v>18.3</v>
      </c>
      <c r="D11" s="22">
        <v>17.3</v>
      </c>
      <c r="E11" s="22">
        <v>11.4</v>
      </c>
      <c r="F11" s="24">
        <v>4.7</v>
      </c>
      <c r="G11" s="24">
        <v>6.9</v>
      </c>
      <c r="H11" s="2"/>
    </row>
    <row r="12" spans="1:8" x14ac:dyDescent="0.3">
      <c r="A12" s="2" t="s">
        <v>10</v>
      </c>
      <c r="B12" s="2">
        <v>2006</v>
      </c>
      <c r="C12" s="2">
        <v>17.100000000000001</v>
      </c>
      <c r="D12" s="22">
        <v>15.3</v>
      </c>
      <c r="E12" s="22">
        <v>10</v>
      </c>
      <c r="F12" s="22">
        <v>4.4000000000000004</v>
      </c>
      <c r="G12" s="22">
        <v>11.7</v>
      </c>
      <c r="H12" s="2"/>
    </row>
    <row r="13" spans="1:8" x14ac:dyDescent="0.3">
      <c r="A13" s="2" t="s">
        <v>11</v>
      </c>
      <c r="B13" s="2">
        <v>2006</v>
      </c>
      <c r="C13" s="2">
        <v>18.3</v>
      </c>
      <c r="D13" s="22">
        <v>17.2</v>
      </c>
      <c r="E13" s="22">
        <v>10</v>
      </c>
      <c r="F13" s="22">
        <v>4.7</v>
      </c>
      <c r="G13" s="22">
        <v>6.9</v>
      </c>
      <c r="H13" s="2"/>
    </row>
    <row r="14" spans="1:8" x14ac:dyDescent="0.3">
      <c r="A14" s="2" t="s">
        <v>12</v>
      </c>
      <c r="B14" s="2">
        <v>2006</v>
      </c>
      <c r="C14" s="2">
        <v>16.7</v>
      </c>
      <c r="D14" s="22">
        <v>28.9</v>
      </c>
      <c r="E14" s="22">
        <v>15</v>
      </c>
      <c r="F14" s="22">
        <v>2.7</v>
      </c>
      <c r="G14" s="22">
        <v>13.8</v>
      </c>
      <c r="H14" s="2"/>
    </row>
    <row r="15" spans="1:8" x14ac:dyDescent="0.3">
      <c r="A15" s="2" t="s">
        <v>13</v>
      </c>
      <c r="B15" s="2">
        <v>2006</v>
      </c>
      <c r="C15" s="2">
        <v>15.9</v>
      </c>
      <c r="D15" s="22">
        <v>16.5</v>
      </c>
      <c r="E15" s="22" t="s">
        <v>62</v>
      </c>
      <c r="F15" s="22">
        <v>2.2999999999999998</v>
      </c>
      <c r="G15" s="22">
        <v>11.6</v>
      </c>
      <c r="H15" s="2"/>
    </row>
    <row r="16" spans="1:8" x14ac:dyDescent="0.3">
      <c r="A16" s="2" t="s">
        <v>14</v>
      </c>
      <c r="B16" s="2">
        <v>2006</v>
      </c>
      <c r="C16" s="2">
        <v>12.6</v>
      </c>
      <c r="D16" s="22">
        <v>19.5</v>
      </c>
      <c r="E16" s="22">
        <v>10.9</v>
      </c>
      <c r="F16" s="22">
        <v>0.6</v>
      </c>
      <c r="G16" s="22">
        <v>13.6</v>
      </c>
      <c r="H16" s="2"/>
    </row>
    <row r="17" spans="1:8" x14ac:dyDescent="0.3">
      <c r="A17" s="2" t="s">
        <v>15</v>
      </c>
      <c r="B17" s="2">
        <v>2006</v>
      </c>
      <c r="C17" s="2">
        <v>18.3</v>
      </c>
      <c r="D17" s="22">
        <v>15</v>
      </c>
      <c r="E17" s="22" t="s">
        <v>62</v>
      </c>
      <c r="F17" s="22">
        <v>0.4</v>
      </c>
      <c r="G17" s="22">
        <v>1.6</v>
      </c>
      <c r="H17" s="2"/>
    </row>
    <row r="18" spans="1:8" x14ac:dyDescent="0.3">
      <c r="A18" s="2" t="s">
        <v>16</v>
      </c>
      <c r="B18" s="2">
        <v>2006</v>
      </c>
      <c r="C18" s="2">
        <v>16.7</v>
      </c>
      <c r="D18" s="22">
        <v>21.3</v>
      </c>
      <c r="E18" s="22" t="s">
        <v>62</v>
      </c>
      <c r="F18" s="22">
        <v>1.9</v>
      </c>
      <c r="G18" s="22">
        <v>10.6</v>
      </c>
      <c r="H18" s="2"/>
    </row>
    <row r="19" spans="1:8" x14ac:dyDescent="0.3">
      <c r="A19" s="2" t="s">
        <v>17</v>
      </c>
      <c r="B19" s="2">
        <v>2006</v>
      </c>
      <c r="C19" s="2">
        <v>18.3</v>
      </c>
      <c r="D19" s="22">
        <v>15.3</v>
      </c>
      <c r="E19" s="22">
        <v>10</v>
      </c>
      <c r="F19" s="22">
        <v>2.9</v>
      </c>
      <c r="G19" s="22">
        <v>11.6</v>
      </c>
      <c r="H19" s="2"/>
    </row>
    <row r="20" spans="1:8" x14ac:dyDescent="0.3">
      <c r="A20" s="2" t="s">
        <v>18</v>
      </c>
      <c r="B20" s="2">
        <v>2006</v>
      </c>
      <c r="C20" s="2">
        <v>16.7</v>
      </c>
      <c r="D20" s="22">
        <v>16.3</v>
      </c>
      <c r="E20" s="22" t="s">
        <v>62</v>
      </c>
      <c r="F20" s="22">
        <v>2.9</v>
      </c>
      <c r="G20" s="22">
        <v>13.7</v>
      </c>
      <c r="H20" s="2"/>
    </row>
    <row r="21" spans="1:8" x14ac:dyDescent="0.3">
      <c r="A21" s="2" t="s">
        <v>19</v>
      </c>
      <c r="B21" s="2">
        <v>2006</v>
      </c>
      <c r="C21" s="2">
        <v>16.899999999999999</v>
      </c>
      <c r="D21" s="22">
        <v>20.9</v>
      </c>
      <c r="E21" s="22">
        <v>10.9</v>
      </c>
      <c r="F21" s="22">
        <v>2.9</v>
      </c>
      <c r="G21" s="22">
        <v>10.9</v>
      </c>
      <c r="H21" s="2"/>
    </row>
    <row r="22" spans="1:8" x14ac:dyDescent="0.3">
      <c r="A22" s="2"/>
      <c r="B22" s="2"/>
      <c r="C22" s="2"/>
      <c r="D22" s="2"/>
      <c r="E22" s="2"/>
      <c r="F22" s="2"/>
      <c r="G22" s="2"/>
      <c r="H22" s="2"/>
    </row>
    <row r="23" spans="1:8" x14ac:dyDescent="0.3">
      <c r="A23" s="2"/>
      <c r="B23" s="2"/>
      <c r="C23" s="2"/>
      <c r="D23" s="2"/>
      <c r="E23" s="2"/>
      <c r="F23" s="2"/>
      <c r="G23" s="2"/>
      <c r="H23" s="2"/>
    </row>
    <row r="24" spans="1:8" x14ac:dyDescent="0.3">
      <c r="A24" s="2"/>
      <c r="B24" s="2"/>
      <c r="C24" s="2"/>
      <c r="D24" s="2"/>
      <c r="E24" s="2"/>
      <c r="F24" s="2"/>
      <c r="G24" s="2"/>
      <c r="H24" s="2"/>
    </row>
    <row r="25" spans="1:8" x14ac:dyDescent="0.3">
      <c r="A25" s="2"/>
      <c r="B25" s="2"/>
      <c r="C25" s="2"/>
      <c r="D25" s="2"/>
      <c r="E25" s="2"/>
      <c r="F25" s="2"/>
      <c r="G25" s="2"/>
      <c r="H25" s="2"/>
    </row>
    <row r="26" spans="1:8" x14ac:dyDescent="0.3">
      <c r="A26" s="2"/>
      <c r="B26" s="2"/>
      <c r="C26" s="2"/>
      <c r="D26" s="2"/>
      <c r="E26" s="2"/>
      <c r="F26" s="2"/>
      <c r="G26" s="2"/>
      <c r="H26" s="2"/>
    </row>
    <row r="27" spans="1:8" x14ac:dyDescent="0.3">
      <c r="A27" s="2"/>
      <c r="B27" s="2"/>
      <c r="C27" s="2"/>
      <c r="D27" s="2"/>
      <c r="E27" s="2"/>
      <c r="F27" s="2"/>
      <c r="G27" s="2"/>
      <c r="H27" s="2"/>
    </row>
    <row r="28" spans="1:8" x14ac:dyDescent="0.3">
      <c r="A28" s="2"/>
      <c r="B28" s="2"/>
      <c r="C28" s="2"/>
      <c r="D28" s="2"/>
      <c r="E28" s="2"/>
      <c r="F28" s="2"/>
      <c r="G28" s="2"/>
      <c r="H28" s="2"/>
    </row>
    <row r="29" spans="1:8" x14ac:dyDescent="0.3">
      <c r="A29" s="2"/>
      <c r="B29" s="2"/>
      <c r="C29" s="2"/>
      <c r="D29" s="2"/>
      <c r="E29" s="2"/>
      <c r="F29" s="2"/>
      <c r="G29" s="2"/>
      <c r="H29" s="2"/>
    </row>
    <row r="30" spans="1:8" x14ac:dyDescent="0.3">
      <c r="A30" s="2"/>
      <c r="B30" s="2"/>
      <c r="C30" s="2"/>
      <c r="D30" s="2"/>
      <c r="E30" s="2"/>
      <c r="F30" s="2"/>
      <c r="G30" s="2"/>
      <c r="H30" s="2"/>
    </row>
    <row r="31" spans="1:8" x14ac:dyDescent="0.3">
      <c r="A31" s="2"/>
      <c r="B31" s="2"/>
      <c r="C31" s="2"/>
      <c r="D31" s="2"/>
      <c r="E31" s="2"/>
      <c r="F31" s="2"/>
      <c r="G31" s="2"/>
      <c r="H31" s="2"/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"/>
  <sheetViews>
    <sheetView zoomScale="80" zoomScaleNormal="80" workbookViewId="0">
      <selection activeCell="F35" sqref="F35"/>
    </sheetView>
  </sheetViews>
  <sheetFormatPr defaultRowHeight="14.4" x14ac:dyDescent="0.3"/>
  <sheetData>
    <row r="2" spans="1:1" x14ac:dyDescent="0.3">
      <c r="A2" s="1" t="s">
        <v>95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2"/>
  <sheetViews>
    <sheetView zoomScale="80" zoomScaleNormal="80" workbookViewId="0">
      <selection activeCell="E15" sqref="E15"/>
    </sheetView>
  </sheetViews>
  <sheetFormatPr defaultRowHeight="14.4" x14ac:dyDescent="0.3"/>
  <cols>
    <col min="1" max="1" width="11.109375" customWidth="1"/>
    <col min="2" max="2" width="26" bestFit="1" customWidth="1"/>
    <col min="3" max="3" width="24.6640625" customWidth="1"/>
    <col min="5" max="5" width="19.33203125" customWidth="1"/>
  </cols>
  <sheetData>
    <row r="1" spans="1:3" x14ac:dyDescent="0.3">
      <c r="A1" t="s">
        <v>88</v>
      </c>
    </row>
    <row r="2" spans="1:3" x14ac:dyDescent="0.3">
      <c r="A2" s="1" t="s">
        <v>87</v>
      </c>
    </row>
    <row r="5" spans="1:3" x14ac:dyDescent="0.3">
      <c r="A5" s="3" t="s">
        <v>4</v>
      </c>
      <c r="B5" s="3" t="s">
        <v>89</v>
      </c>
      <c r="C5" s="3" t="s">
        <v>61</v>
      </c>
    </row>
    <row r="6" spans="1:3" x14ac:dyDescent="0.3">
      <c r="A6" s="2">
        <v>2005</v>
      </c>
      <c r="B6" s="2">
        <v>1.075</v>
      </c>
      <c r="C6" s="2">
        <f t="shared" ref="C6:C16" si="0">B6*tce_to_gj</f>
        <v>31.505669999999999</v>
      </c>
    </row>
    <row r="7" spans="1:3" x14ac:dyDescent="0.3">
      <c r="A7" s="2">
        <v>2006</v>
      </c>
      <c r="B7" s="2">
        <v>1.016</v>
      </c>
      <c r="C7" s="2">
        <f t="shared" si="0"/>
        <v>29.776521600000002</v>
      </c>
    </row>
    <row r="8" spans="1:3" x14ac:dyDescent="0.3">
      <c r="A8" s="2">
        <v>2007</v>
      </c>
      <c r="B8" s="2">
        <v>1.0269999999999999</v>
      </c>
      <c r="C8" s="2">
        <f t="shared" si="0"/>
        <v>30.098905199999997</v>
      </c>
    </row>
    <row r="9" spans="1:3" x14ac:dyDescent="0.3">
      <c r="A9" s="2">
        <v>2008</v>
      </c>
      <c r="B9" s="2">
        <v>1.01</v>
      </c>
      <c r="C9" s="2">
        <f t="shared" si="0"/>
        <v>29.600676</v>
      </c>
    </row>
    <row r="10" spans="1:3" x14ac:dyDescent="0.3">
      <c r="A10" s="2">
        <v>2009</v>
      </c>
      <c r="B10" s="2">
        <v>0.98</v>
      </c>
      <c r="C10" s="2">
        <f t="shared" si="0"/>
        <v>28.721447999999999</v>
      </c>
    </row>
    <row r="11" spans="1:3" x14ac:dyDescent="0.3">
      <c r="A11" s="2">
        <v>2010</v>
      </c>
      <c r="B11" s="2">
        <v>0.94899999999999995</v>
      </c>
      <c r="C11" s="2">
        <f t="shared" si="0"/>
        <v>27.812912399999998</v>
      </c>
    </row>
    <row r="12" spans="1:3" x14ac:dyDescent="0.3">
      <c r="A12" s="2">
        <v>2011</v>
      </c>
      <c r="B12" s="2">
        <v>0.89500000000000002</v>
      </c>
      <c r="C12" s="2">
        <f t="shared" si="0"/>
        <v>26.230302000000002</v>
      </c>
    </row>
    <row r="13" spans="1:3" x14ac:dyDescent="0.3">
      <c r="A13" s="2">
        <v>2012</v>
      </c>
      <c r="B13" s="2">
        <v>0.89500000000000002</v>
      </c>
      <c r="C13" s="2">
        <f t="shared" si="0"/>
        <v>26.230302000000002</v>
      </c>
    </row>
    <row r="14" spans="1:3" x14ac:dyDescent="0.3">
      <c r="A14" s="2">
        <v>2013</v>
      </c>
      <c r="B14" s="2">
        <v>0.88200000000000001</v>
      </c>
      <c r="C14" s="2">
        <f t="shared" si="0"/>
        <v>25.849303200000001</v>
      </c>
    </row>
    <row r="15" spans="1:3" x14ac:dyDescent="0.3">
      <c r="A15" s="2">
        <v>2014</v>
      </c>
      <c r="B15" s="2">
        <v>0.85899999999999999</v>
      </c>
      <c r="C15" s="2">
        <f t="shared" si="0"/>
        <v>25.175228400000002</v>
      </c>
    </row>
    <row r="16" spans="1:3" x14ac:dyDescent="0.3">
      <c r="A16" s="2">
        <v>2015</v>
      </c>
      <c r="B16" s="2">
        <v>0.84799999999999998</v>
      </c>
      <c r="C16" s="2">
        <f t="shared" si="0"/>
        <v>24.8528448</v>
      </c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/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</sheetData>
  <hyperlinks>
    <hyperlink ref="A2" r:id="rId1" xr:uid="{00000000-0004-0000-0800-000000000000}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workbookViewId="0">
      <selection activeCell="E14" sqref="E14"/>
    </sheetView>
  </sheetViews>
  <sheetFormatPr defaultRowHeight="14.4" x14ac:dyDescent="0.3"/>
  <cols>
    <col min="4" max="4" width="23.44140625" bestFit="1" customWidth="1"/>
  </cols>
  <sheetData>
    <row r="1" spans="1:4" x14ac:dyDescent="0.3">
      <c r="A1" t="s">
        <v>64</v>
      </c>
    </row>
    <row r="2" spans="1:4" x14ac:dyDescent="0.3">
      <c r="A2" s="1" t="s">
        <v>63</v>
      </c>
    </row>
    <row r="4" spans="1:4" x14ac:dyDescent="0.3">
      <c r="A4" s="3" t="s">
        <v>4</v>
      </c>
      <c r="B4" s="3" t="s">
        <v>3</v>
      </c>
      <c r="C4" s="3" t="s">
        <v>65</v>
      </c>
      <c r="D4" s="3" t="s">
        <v>44</v>
      </c>
    </row>
    <row r="5" spans="1:4" x14ac:dyDescent="0.3">
      <c r="A5" s="2">
        <v>1967</v>
      </c>
      <c r="B5" s="2" t="s">
        <v>9</v>
      </c>
      <c r="C5" s="2" t="s">
        <v>66</v>
      </c>
      <c r="D5" s="2">
        <v>16.7</v>
      </c>
    </row>
  </sheetData>
  <hyperlinks>
    <hyperlink ref="A2" r:id="rId1" xr:uid="{00000000-0004-0000-0900-000000000000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"/>
  <sheetViews>
    <sheetView workbookViewId="0">
      <selection activeCell="H25" sqref="H25"/>
    </sheetView>
  </sheetViews>
  <sheetFormatPr defaultRowHeight="14.4" x14ac:dyDescent="0.3"/>
  <sheetData>
    <row r="1" spans="1:1" x14ac:dyDescent="0.3">
      <c r="A1" t="s">
        <v>92</v>
      </c>
    </row>
    <row r="2" spans="1:1" x14ac:dyDescent="0.3">
      <c r="A2" s="1" t="s">
        <v>91</v>
      </c>
    </row>
  </sheetData>
  <hyperlinks>
    <hyperlink ref="A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zoomScale="80" zoomScaleNormal="80" workbookViewId="0">
      <selection activeCell="A2" sqref="A2"/>
    </sheetView>
  </sheetViews>
  <sheetFormatPr defaultRowHeight="14.4" x14ac:dyDescent="0.3"/>
  <sheetData>
    <row r="1" spans="1:1" x14ac:dyDescent="0.3">
      <c r="A1" t="s">
        <v>94</v>
      </c>
    </row>
    <row r="2" spans="1:1" x14ac:dyDescent="0.3">
      <c r="A2" s="1" t="s">
        <v>93</v>
      </c>
    </row>
  </sheetData>
  <hyperlinks>
    <hyperlink ref="A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8"/>
  <sheetViews>
    <sheetView zoomScale="80" zoomScaleNormal="80" workbookViewId="0">
      <selection activeCell="E5" sqref="E5"/>
    </sheetView>
  </sheetViews>
  <sheetFormatPr defaultRowHeight="14.4" x14ac:dyDescent="0.3"/>
  <cols>
    <col min="2" max="2" width="24.109375" bestFit="1" customWidth="1"/>
    <col min="3" max="3" width="24.109375" customWidth="1"/>
    <col min="4" max="4" width="12.88671875" customWidth="1"/>
    <col min="5" max="5" width="24.33203125" customWidth="1"/>
    <col min="6" max="6" width="25.5546875" customWidth="1"/>
  </cols>
  <sheetData>
    <row r="1" spans="1:8" x14ac:dyDescent="0.3">
      <c r="A1" t="s">
        <v>80</v>
      </c>
    </row>
    <row r="2" spans="1:8" x14ac:dyDescent="0.3">
      <c r="A2" s="1" t="s">
        <v>81</v>
      </c>
    </row>
    <row r="4" spans="1:8" x14ac:dyDescent="0.3">
      <c r="A4" s="3" t="s">
        <v>4</v>
      </c>
      <c r="B4" s="3" t="s">
        <v>5</v>
      </c>
      <c r="C4" s="3" t="s">
        <v>85</v>
      </c>
      <c r="D4" s="3" t="s">
        <v>6</v>
      </c>
      <c r="E4" s="3" t="s">
        <v>72</v>
      </c>
      <c r="F4" s="3" t="s">
        <v>61</v>
      </c>
      <c r="G4" s="2"/>
      <c r="H4" s="2"/>
    </row>
    <row r="5" spans="1:8" x14ac:dyDescent="0.3">
      <c r="A5" s="2">
        <v>1979</v>
      </c>
      <c r="B5" s="2" t="s">
        <v>31</v>
      </c>
      <c r="C5" s="2">
        <f>Kutz_2011!B5</f>
        <v>850</v>
      </c>
      <c r="D5" s="2" t="s">
        <v>86</v>
      </c>
      <c r="E5" s="2">
        <v>1396</v>
      </c>
      <c r="F5" s="2">
        <f>E5*btu_lb_to_gj_ton</f>
        <v>3.2470961458192074</v>
      </c>
      <c r="G5" s="2"/>
      <c r="H5" s="2"/>
    </row>
    <row r="6" spans="1:8" x14ac:dyDescent="0.3">
      <c r="A6" s="2"/>
      <c r="B6" s="2"/>
      <c r="C6" s="2"/>
      <c r="D6" s="2"/>
      <c r="E6" s="2"/>
      <c r="F6" s="2"/>
      <c r="G6" s="2"/>
      <c r="H6" s="2"/>
    </row>
    <row r="7" spans="1:8" x14ac:dyDescent="0.3">
      <c r="A7" s="2"/>
      <c r="B7" s="2"/>
      <c r="C7" s="2"/>
      <c r="D7" s="2"/>
      <c r="E7" s="2"/>
      <c r="F7" s="2"/>
      <c r="G7" s="2"/>
      <c r="H7" s="2"/>
    </row>
    <row r="8" spans="1:8" x14ac:dyDescent="0.3">
      <c r="A8" s="2"/>
      <c r="B8" s="2"/>
      <c r="C8" s="2"/>
      <c r="D8" s="2"/>
      <c r="E8" s="2"/>
      <c r="F8" s="2"/>
      <c r="G8" s="2"/>
      <c r="H8" s="2"/>
    </row>
    <row r="9" spans="1:8" x14ac:dyDescent="0.3">
      <c r="A9" s="2"/>
      <c r="B9" s="2"/>
      <c r="C9" s="2"/>
      <c r="D9" s="2"/>
      <c r="E9" s="2"/>
      <c r="F9" s="2"/>
      <c r="G9" s="2"/>
      <c r="H9" s="2"/>
    </row>
    <row r="10" spans="1:8" x14ac:dyDescent="0.3">
      <c r="A10" s="2"/>
      <c r="B10" s="2"/>
      <c r="C10" s="2"/>
      <c r="D10" s="2"/>
      <c r="E10" s="2"/>
      <c r="F10" s="2"/>
      <c r="G10" s="2"/>
      <c r="H10" s="2"/>
    </row>
    <row r="11" spans="1:8" x14ac:dyDescent="0.3">
      <c r="A11" s="2"/>
      <c r="B11" s="2"/>
      <c r="C11" s="2"/>
      <c r="D11" s="2"/>
      <c r="E11" s="2"/>
      <c r="F11" s="2"/>
      <c r="G11" s="2"/>
      <c r="H11" s="2"/>
    </row>
    <row r="12" spans="1:8" x14ac:dyDescent="0.3">
      <c r="A12" s="2"/>
      <c r="B12" s="2"/>
      <c r="C12" s="2"/>
      <c r="D12" s="2"/>
      <c r="E12" s="2"/>
      <c r="F12" s="2"/>
      <c r="G12" s="2"/>
      <c r="H12" s="2"/>
    </row>
    <row r="13" spans="1:8" x14ac:dyDescent="0.3">
      <c r="A13" s="2"/>
      <c r="D13" s="2"/>
      <c r="E13" s="2"/>
      <c r="F13" s="2"/>
      <c r="G13" s="2"/>
      <c r="H13" s="2"/>
    </row>
    <row r="14" spans="1:8" x14ac:dyDescent="0.3">
      <c r="A14" s="2"/>
      <c r="B14" s="2"/>
      <c r="C14" s="2"/>
      <c r="D14" s="2"/>
      <c r="E14" s="2"/>
      <c r="F14" s="2"/>
      <c r="G14" s="2"/>
      <c r="H14" s="2"/>
    </row>
    <row r="15" spans="1:8" x14ac:dyDescent="0.3">
      <c r="A15" s="2"/>
      <c r="B15" s="2"/>
      <c r="C15" s="2"/>
      <c r="D15" s="2"/>
      <c r="E15" s="2"/>
      <c r="F15" s="2"/>
      <c r="G15" s="2"/>
      <c r="H15" s="2"/>
    </row>
    <row r="16" spans="1:8" x14ac:dyDescent="0.3">
      <c r="A16" s="2"/>
      <c r="B16" s="2"/>
      <c r="C16" s="2"/>
      <c r="D16" s="2"/>
      <c r="E16" s="2"/>
      <c r="F16" s="2"/>
      <c r="G16" s="2"/>
      <c r="H16" s="2"/>
    </row>
    <row r="17" spans="1:8" x14ac:dyDescent="0.3">
      <c r="A17" s="2"/>
      <c r="B17" s="2"/>
      <c r="C17" s="2"/>
      <c r="D17" s="2"/>
      <c r="E17" s="2"/>
      <c r="F17" s="2"/>
      <c r="G17" s="2"/>
      <c r="H17" s="2"/>
    </row>
    <row r="18" spans="1:8" x14ac:dyDescent="0.3">
      <c r="A18" s="2"/>
      <c r="B18" s="2"/>
      <c r="C18" s="2"/>
      <c r="D18" s="2"/>
      <c r="E18" s="2"/>
      <c r="F18" s="2"/>
      <c r="G18" s="2"/>
      <c r="H18" s="2"/>
    </row>
  </sheetData>
  <hyperlinks>
    <hyperlink ref="A2" r:id="rId1" xr:uid="{00000000-0004-0000-0C00-000000000000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zoomScale="80" zoomScaleNormal="80" workbookViewId="0">
      <selection activeCell="E7" sqref="E7"/>
    </sheetView>
  </sheetViews>
  <sheetFormatPr defaultRowHeight="14.4" x14ac:dyDescent="0.3"/>
  <cols>
    <col min="2" max="2" width="24" customWidth="1"/>
    <col min="3" max="3" width="23.109375" bestFit="1" customWidth="1"/>
    <col min="4" max="4" width="11.44140625" customWidth="1"/>
    <col min="5" max="5" width="23.109375" bestFit="1" customWidth="1"/>
    <col min="6" max="6" width="23.5546875" bestFit="1" customWidth="1"/>
  </cols>
  <sheetData>
    <row r="1" spans="1:5" x14ac:dyDescent="0.3">
      <c r="A1" t="s">
        <v>29</v>
      </c>
    </row>
    <row r="2" spans="1:5" x14ac:dyDescent="0.3">
      <c r="A2" s="1" t="s">
        <v>30</v>
      </c>
    </row>
    <row r="5" spans="1:5" x14ac:dyDescent="0.3">
      <c r="A5" s="3" t="s">
        <v>4</v>
      </c>
      <c r="B5" s="3" t="s">
        <v>5</v>
      </c>
      <c r="C5" s="3" t="s">
        <v>85</v>
      </c>
      <c r="D5" s="3" t="s">
        <v>6</v>
      </c>
      <c r="E5" s="3" t="s">
        <v>61</v>
      </c>
    </row>
    <row r="6" spans="1:5" x14ac:dyDescent="0.3">
      <c r="A6" s="2">
        <v>1997</v>
      </c>
      <c r="B6" s="2" t="s">
        <v>31</v>
      </c>
      <c r="C6" s="2">
        <f>Kutz_2011!B5</f>
        <v>850</v>
      </c>
      <c r="D6" s="2" t="s">
        <v>86</v>
      </c>
      <c r="E6" s="2">
        <v>26</v>
      </c>
    </row>
  </sheetData>
  <hyperlinks>
    <hyperlink ref="A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2"/>
  <sheetViews>
    <sheetView workbookViewId="0">
      <selection activeCell="B13" sqref="B1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s="1" t="s">
        <v>52</v>
      </c>
    </row>
  </sheetData>
  <hyperlinks>
    <hyperlink ref="A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5"/>
  <sheetViews>
    <sheetView zoomScale="90" zoomScaleNormal="90" workbookViewId="0">
      <selection activeCell="E6" sqref="E6"/>
    </sheetView>
  </sheetViews>
  <sheetFormatPr defaultRowHeight="14.4" x14ac:dyDescent="0.3"/>
  <cols>
    <col min="2" max="2" width="21.6640625" bestFit="1" customWidth="1"/>
    <col min="3" max="3" width="23.109375" bestFit="1" customWidth="1"/>
    <col min="4" max="4" width="10.5546875" bestFit="1" customWidth="1"/>
    <col min="5" max="5" width="23.109375" bestFit="1" customWidth="1"/>
    <col min="6" max="6" width="23.5546875" bestFit="1" customWidth="1"/>
  </cols>
  <sheetData>
    <row r="1" spans="1:6" x14ac:dyDescent="0.3">
      <c r="A1" t="s">
        <v>67</v>
      </c>
    </row>
    <row r="2" spans="1:6" x14ac:dyDescent="0.3">
      <c r="A2" s="1" t="s">
        <v>68</v>
      </c>
    </row>
    <row r="4" spans="1:6" x14ac:dyDescent="0.3">
      <c r="A4" s="3" t="s">
        <v>4</v>
      </c>
      <c r="B4" s="3" t="s">
        <v>5</v>
      </c>
      <c r="C4" s="3" t="s">
        <v>85</v>
      </c>
      <c r="D4" s="3" t="s">
        <v>6</v>
      </c>
      <c r="E4" s="3" t="s">
        <v>72</v>
      </c>
      <c r="F4" s="3" t="s">
        <v>61</v>
      </c>
    </row>
    <row r="5" spans="1:6" x14ac:dyDescent="0.3">
      <c r="A5" s="2">
        <v>1997</v>
      </c>
      <c r="B5" s="2" t="s">
        <v>31</v>
      </c>
      <c r="C5" s="2">
        <f>Kutz_2011!B5</f>
        <v>850</v>
      </c>
      <c r="D5" s="2" t="s">
        <v>86</v>
      </c>
      <c r="E5" s="2">
        <v>11588</v>
      </c>
      <c r="F5" s="2">
        <f>E5*btu_lb_to_gj_ton</f>
        <v>26.953689210424766</v>
      </c>
    </row>
  </sheetData>
  <hyperlinks>
    <hyperlink ref="A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2"/>
  <sheetViews>
    <sheetView workbookViewId="0">
      <selection activeCell="O26" sqref="O26"/>
    </sheetView>
  </sheetViews>
  <sheetFormatPr defaultRowHeight="14.4" x14ac:dyDescent="0.3"/>
  <sheetData>
    <row r="1" spans="1:1" x14ac:dyDescent="0.3">
      <c r="A1" t="s">
        <v>54</v>
      </c>
    </row>
    <row r="2" spans="1:1" x14ac:dyDescent="0.3">
      <c r="A2" s="1" t="s">
        <v>55</v>
      </c>
    </row>
  </sheetData>
  <hyperlinks>
    <hyperlink ref="A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"/>
  <sheetViews>
    <sheetView workbookViewId="0">
      <selection activeCell="B7" sqref="B7"/>
    </sheetView>
  </sheetViews>
  <sheetFormatPr defaultRowHeight="14.4" x14ac:dyDescent="0.3"/>
  <cols>
    <col min="1" max="1" width="15.5546875" customWidth="1"/>
    <col min="2" max="2" width="15.6640625" bestFit="1" customWidth="1"/>
    <col min="3" max="3" width="15.5546875" bestFit="1" customWidth="1"/>
  </cols>
  <sheetData>
    <row r="1" spans="1:3" x14ac:dyDescent="0.3">
      <c r="A1" t="s">
        <v>23</v>
      </c>
    </row>
    <row r="2" spans="1:3" x14ac:dyDescent="0.3">
      <c r="A2" s="1" t="s">
        <v>24</v>
      </c>
    </row>
    <row r="4" spans="1:3" x14ac:dyDescent="0.3">
      <c r="A4" s="3" t="s">
        <v>25</v>
      </c>
      <c r="B4" s="3" t="s">
        <v>27</v>
      </c>
      <c r="C4" s="3" t="s">
        <v>28</v>
      </c>
    </row>
    <row r="5" spans="1:3" x14ac:dyDescent="0.3">
      <c r="A5" s="2" t="s">
        <v>26</v>
      </c>
      <c r="B5" s="2">
        <v>850</v>
      </c>
      <c r="C5" s="2">
        <f>B5+273.15</f>
        <v>1123.1500000000001</v>
      </c>
    </row>
  </sheetData>
  <hyperlinks>
    <hyperlink ref="A2" r:id="rId1" location="book-description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3"/>
  <sheetViews>
    <sheetView workbookViewId="0">
      <selection activeCell="C15" sqref="C14:C15"/>
    </sheetView>
  </sheetViews>
  <sheetFormatPr defaultRowHeight="14.4" x14ac:dyDescent="0.3"/>
  <cols>
    <col min="1" max="1" width="16" style="2" bestFit="1" customWidth="1"/>
    <col min="2" max="2" width="9.109375" style="2"/>
  </cols>
  <sheetData>
    <row r="1" spans="1:2" s="18" customFormat="1" x14ac:dyDescent="0.3">
      <c r="A1" s="3" t="s">
        <v>83</v>
      </c>
      <c r="B1" s="3" t="s">
        <v>84</v>
      </c>
    </row>
    <row r="2" spans="1:2" x14ac:dyDescent="0.3">
      <c r="A2" s="2" t="s">
        <v>82</v>
      </c>
      <c r="B2" s="2">
        <f>0.0000010550559*(1/0.00045359237)</f>
        <v>2.3260001044550197E-3</v>
      </c>
    </row>
    <row r="3" spans="1:2" x14ac:dyDescent="0.3">
      <c r="A3" s="2" t="s">
        <v>90</v>
      </c>
      <c r="B3" s="2">
        <v>29.307600000000001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</vt:i4>
      </vt:variant>
    </vt:vector>
  </HeadingPairs>
  <TitlesOfParts>
    <vt:vector size="21" baseType="lpstr">
      <vt:lpstr>REFS</vt:lpstr>
      <vt:lpstr>FIN_ETA</vt:lpstr>
      <vt:lpstr>Calcs</vt:lpstr>
      <vt:lpstr>DOE_2000</vt:lpstr>
      <vt:lpstr>DOE_2007</vt:lpstr>
      <vt:lpstr>DOE_2015</vt:lpstr>
      <vt:lpstr>Saygin_2011</vt:lpstr>
      <vt:lpstr>Ren_2008</vt:lpstr>
      <vt:lpstr>Chen_2018</vt:lpstr>
      <vt:lpstr>Berry_1975</vt:lpstr>
      <vt:lpstr>Griffin_2018</vt:lpstr>
      <vt:lpstr>Thiruven..._2015</vt:lpstr>
      <vt:lpstr>Hamel_1979</vt:lpstr>
      <vt:lpstr>Worrell_2000</vt:lpstr>
      <vt:lpstr>Fritz_2020</vt:lpstr>
      <vt:lpstr>Neelis_2008</vt:lpstr>
      <vt:lpstr>Fakhroleslam_2020</vt:lpstr>
      <vt:lpstr>Kutz_2011</vt:lpstr>
      <vt:lpstr>Units</vt:lpstr>
      <vt:lpstr>btu_lb_to_gj_ton</vt:lpstr>
      <vt:lpstr>tce_to_gj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2022-07-07T13:20:04Z</dcterms:modified>
</cp:coreProperties>
</file>