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Televisions\"/>
    </mc:Choice>
  </mc:AlternateContent>
  <xr:revisionPtr revIDLastSave="0" documentId="13_ncr:1_{0AE08999-649B-42BE-8338-3C00068DA581}" xr6:coauthVersionLast="47" xr6:coauthVersionMax="47" xr10:uidLastSave="{00000000-0000-0000-0000-000000000000}"/>
  <bookViews>
    <workbookView xWindow="-135" yWindow="-135" windowWidth="29070" windowHeight="16470" activeTab="4" xr2:uid="{00000000-000D-0000-FFFF-FFFF00000000}"/>
  </bookViews>
  <sheets>
    <sheet name="REFS" sheetId="8" r:id="rId1"/>
    <sheet name="FIN_ETA" sheetId="2" r:id="rId2"/>
    <sheet name="Calcs" sheetId="7" r:id="rId3"/>
    <sheet name="EnergyStar_2021" sheetId="6" r:id="rId4"/>
    <sheet name="Heun_2019" sheetId="3" r:id="rId5"/>
  </sheets>
  <externalReferences>
    <externalReference r:id="rId6"/>
    <externalReference r:id="rId7"/>
    <externalReference r:id="rId8"/>
  </externalReferences>
  <definedNames>
    <definedName name="COP_max" localSheetId="2">'[1]Domestic refrigeration'!$B$12</definedName>
    <definedName name="COP_max">'[2]Domestic refrigeration'!$B$12</definedName>
    <definedName name="deltaE_food" localSheetId="2">#REF!</definedName>
    <definedName name="deltaE_food">#REF!</definedName>
    <definedName name="Ep_tot_cap_2000" localSheetId="2">#REF!</definedName>
    <definedName name="Ep_tot_cap_2000">#REF!</definedName>
    <definedName name="eta_charcoal" localSheetId="2">[3]Afrane_2012!$B$6</definedName>
    <definedName name="eta_charcoal">'[2]Stove efficiencies'!$B$6</definedName>
    <definedName name="eta_firewood">'[2]Stove efficiencies'!$B$5</definedName>
    <definedName name="eta_kerosene">'[2]Stove efficiencies'!$B$7</definedName>
    <definedName name="eta_LPG">'[2]Stove efficiencies'!$B$8</definedName>
    <definedName name="N_ml" localSheetId="2">#REF!</definedName>
    <definedName name="N_ml">#REF!</definedName>
    <definedName name="phi_Combustible_renewables" localSheetId="2">[1]phi_heat!$C$17</definedName>
    <definedName name="phi_Combustible_renewables">[2]phi_heat!$C$17</definedName>
    <definedName name="phi_Electricity" localSheetId="2">[1]phi_heat!$C$28</definedName>
    <definedName name="phi_Electricity">[2]phi_heat!$C$28</definedName>
    <definedName name="phi_Feed" localSheetId="2">[1]phi_heat!$C$27</definedName>
    <definedName name="phi_Feed">[2]phi_heat!$C$27</definedName>
    <definedName name="phi_Food" localSheetId="2">[1]phi_heat!$C$26</definedName>
    <definedName name="phi_Food">[2]phi_heat!$C$26</definedName>
    <definedName name="phi_HTH.600.C" localSheetId="2">[1]phi_heat!$C$10</definedName>
    <definedName name="phi_HTH.600.C">[2]phi_heat!$C$10</definedName>
    <definedName name="phi_Hydro" localSheetId="2">[1]phi_heat!$C$19</definedName>
    <definedName name="phi_Hydro">[2]phi_heat!$C$19</definedName>
    <definedName name="phi_LTH.neg20.C" localSheetId="2">[1]phi_heat!$C$6</definedName>
    <definedName name="phi_LTH.neg20.C">[2]phi_heat!$C$6</definedName>
    <definedName name="phi_MTH.100.C" localSheetId="2">[1]phi_heat!$C$8</definedName>
    <definedName name="phi_MTH.100.C">[2]phi_heat!$C$8</definedName>
    <definedName name="phi_MTH.200.C" localSheetId="2">[1]phi_heat!$C$9</definedName>
    <definedName name="phi_MTH.200.C">[2]phi_heat!$C$9</definedName>
    <definedName name="phi_Natural_gas" localSheetId="2">[1]phi_heat!$C$15</definedName>
    <definedName name="phi_Natural_gas">[2]phi_heat!$C$15</definedName>
    <definedName name="phi_Oil_and_oil_products" localSheetId="2">[1]phi_heat!$C$16</definedName>
    <definedName name="phi_Oil_and_oil_products">[2]phi_heat!$C$16</definedName>
    <definedName name="phi_Phytomass" localSheetId="2">[1]phi_heat!$C$29</definedName>
    <definedName name="phi_Phytomass">[2]phi_heat!$C$29</definedName>
    <definedName name="S_food" localSheetId="2">#REF!</definedName>
    <definedName name="S_food">#REF!</definedName>
    <definedName name="S_food_2000" localSheetId="2">#REF!</definedName>
    <definedName name="S_food_2000">#REF!</definedName>
    <definedName name="S_food_S_food_2000" localSheetId="2">#REF!</definedName>
    <definedName name="S_food_S_food_2000">#REF!</definedName>
    <definedName name="T_0_ref" localSheetId="2">'[1]Domestic refrigeration'!$B$10</definedName>
    <definedName name="T_0_ref">'[2]Domestic refrigeration'!$B$10</definedName>
    <definedName name="T_ref" localSheetId="2">'[1]Domestic refrigeration'!$B$11</definedName>
    <definedName name="T_ref">'[2]Domestic refrigeration'!$B$11</definedName>
    <definedName name="w" localSheetId="2">#REF!</definedName>
    <definedName name="w">#REF!</definedName>
    <definedName name="Year_Food" localSheetId="2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3" i="7"/>
  <c r="BN10" i="3" l="1"/>
  <c r="C69" i="7"/>
  <c r="C70" i="7"/>
  <c r="C71" i="7"/>
  <c r="C72" i="7"/>
  <c r="C73" i="7"/>
  <c r="F73" i="7" s="1"/>
  <c r="C68" i="7"/>
  <c r="F71" i="7" l="1"/>
  <c r="F68" i="7"/>
  <c r="F72" i="7"/>
  <c r="F70" i="7"/>
  <c r="F69" i="7"/>
  <c r="BW18" i="3" l="1"/>
  <c r="BV18" i="3"/>
  <c r="BU18" i="3"/>
  <c r="BT18" i="3"/>
  <c r="BS18" i="3"/>
  <c r="BR18" i="3"/>
  <c r="BQ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BW16" i="3"/>
  <c r="BV16" i="3"/>
  <c r="BU16" i="3"/>
  <c r="BP16" i="3"/>
  <c r="BH16" i="3"/>
  <c r="BG16" i="3"/>
  <c r="AZ16" i="3"/>
  <c r="AY16" i="3"/>
  <c r="AR16" i="3"/>
  <c r="AQ16" i="3"/>
  <c r="AJ16" i="3"/>
  <c r="AI16" i="3"/>
  <c r="AH16" i="3"/>
  <c r="T16" i="3"/>
  <c r="S16" i="3"/>
  <c r="L16" i="3"/>
  <c r="K16" i="3"/>
  <c r="E16" i="3"/>
  <c r="BW15" i="3"/>
  <c r="BV15" i="3"/>
  <c r="BU15" i="3"/>
  <c r="BT15" i="3"/>
  <c r="BT16" i="3" s="1"/>
  <c r="BS15" i="3"/>
  <c r="BS16" i="3" s="1"/>
  <c r="BR15" i="3"/>
  <c r="BR16" i="3" s="1"/>
  <c r="BQ15" i="3"/>
  <c r="BQ16" i="3" s="1"/>
  <c r="BO15" i="3"/>
  <c r="BO16" i="3" s="1"/>
  <c r="BN15" i="3"/>
  <c r="BN16" i="3" s="1"/>
  <c r="BM15" i="3"/>
  <c r="BM16" i="3" s="1"/>
  <c r="BL15" i="3"/>
  <c r="BL16" i="3" s="1"/>
  <c r="BK15" i="3"/>
  <c r="BK16" i="3" s="1"/>
  <c r="BJ15" i="3"/>
  <c r="BJ16" i="3" s="1"/>
  <c r="BI15" i="3"/>
  <c r="BI16" i="3" s="1"/>
  <c r="BH15" i="3"/>
  <c r="BG15" i="3"/>
  <c r="BF15" i="3"/>
  <c r="BF16" i="3" s="1"/>
  <c r="BE15" i="3"/>
  <c r="BE16" i="3" s="1"/>
  <c r="BD15" i="3"/>
  <c r="BD16" i="3" s="1"/>
  <c r="BC15" i="3"/>
  <c r="BC16" i="3" s="1"/>
  <c r="BB15" i="3"/>
  <c r="BB16" i="3" s="1"/>
  <c r="BA15" i="3"/>
  <c r="BA16" i="3" s="1"/>
  <c r="AZ15" i="3"/>
  <c r="AY15" i="3"/>
  <c r="AX15" i="3"/>
  <c r="AX16" i="3" s="1"/>
  <c r="AW15" i="3"/>
  <c r="AW16" i="3" s="1"/>
  <c r="AV15" i="3"/>
  <c r="AV16" i="3" s="1"/>
  <c r="AU15" i="3"/>
  <c r="AU16" i="3" s="1"/>
  <c r="AT15" i="3"/>
  <c r="AT16" i="3" s="1"/>
  <c r="AS15" i="3"/>
  <c r="AS16" i="3" s="1"/>
  <c r="AR15" i="3"/>
  <c r="AQ15" i="3"/>
  <c r="AP15" i="3"/>
  <c r="AP16" i="3" s="1"/>
  <c r="AO15" i="3"/>
  <c r="AO16" i="3" s="1"/>
  <c r="AN15" i="3"/>
  <c r="AN16" i="3" s="1"/>
  <c r="AM15" i="3"/>
  <c r="AM16" i="3" s="1"/>
  <c r="AL15" i="3"/>
  <c r="AL16" i="3" s="1"/>
  <c r="AK15" i="3"/>
  <c r="AK16" i="3" s="1"/>
  <c r="AJ15" i="3"/>
  <c r="AI15" i="3"/>
  <c r="AH15" i="3"/>
  <c r="AG15" i="3"/>
  <c r="AG16" i="3" s="1"/>
  <c r="AF15" i="3"/>
  <c r="AF16" i="3" s="1"/>
  <c r="AE15" i="3"/>
  <c r="AE16" i="3" s="1"/>
  <c r="AD15" i="3"/>
  <c r="AD16" i="3" s="1"/>
  <c r="AC15" i="3"/>
  <c r="AC16" i="3" s="1"/>
  <c r="AB15" i="3"/>
  <c r="AB16" i="3" s="1"/>
  <c r="AA15" i="3"/>
  <c r="AA16" i="3" s="1"/>
  <c r="Z15" i="3"/>
  <c r="Z16" i="3" s="1"/>
  <c r="Y15" i="3"/>
  <c r="Y16" i="3" s="1"/>
  <c r="X15" i="3"/>
  <c r="X16" i="3" s="1"/>
  <c r="W15" i="3"/>
  <c r="W16" i="3" s="1"/>
  <c r="V15" i="3"/>
  <c r="V16" i="3" s="1"/>
  <c r="U15" i="3"/>
  <c r="U16" i="3" s="1"/>
  <c r="U17" i="3" s="1"/>
  <c r="T15" i="3"/>
  <c r="S15" i="3"/>
  <c r="R15" i="3"/>
  <c r="R16" i="3" s="1"/>
  <c r="Q15" i="3"/>
  <c r="Q16" i="3" s="1"/>
  <c r="P15" i="3"/>
  <c r="P16" i="3" s="1"/>
  <c r="P17" i="3" s="1"/>
  <c r="O15" i="3"/>
  <c r="O16" i="3" s="1"/>
  <c r="N15" i="3"/>
  <c r="N16" i="3" s="1"/>
  <c r="M15" i="3"/>
  <c r="M16" i="3" s="1"/>
  <c r="M17" i="3" s="1"/>
  <c r="L15" i="3"/>
  <c r="K15" i="3"/>
  <c r="J15" i="3"/>
  <c r="J16" i="3" s="1"/>
  <c r="I15" i="3"/>
  <c r="I16" i="3" s="1"/>
  <c r="H15" i="3"/>
  <c r="H16" i="3" s="1"/>
  <c r="G15" i="3"/>
  <c r="G16" i="3" s="1"/>
  <c r="F15" i="3"/>
  <c r="F16" i="3" s="1"/>
  <c r="AF13" i="3"/>
  <c r="AF14" i="3" s="1"/>
  <c r="E13" i="3"/>
  <c r="E14" i="3" s="1"/>
  <c r="E17" i="3" s="1"/>
  <c r="BP12" i="3"/>
  <c r="BP19" i="3" s="1"/>
  <c r="AD12" i="3"/>
  <c r="AD19" i="3" s="1"/>
  <c r="E12" i="3"/>
  <c r="E19" i="3" s="1"/>
  <c r="BW11" i="3"/>
  <c r="BV11" i="3"/>
  <c r="BP11" i="3"/>
  <c r="BQ11" i="3" s="1"/>
  <c r="BN11" i="3"/>
  <c r="BM11" i="3"/>
  <c r="BE11" i="3"/>
  <c r="BD11" i="3"/>
  <c r="AV11" i="3"/>
  <c r="AT11" i="3"/>
  <c r="AO11" i="3"/>
  <c r="AL11" i="3"/>
  <c r="AK11" i="3"/>
  <c r="AF11" i="3"/>
  <c r="AD11" i="3"/>
  <c r="AC11" i="3"/>
  <c r="X11" i="3"/>
  <c r="V11" i="3"/>
  <c r="V12" i="3" s="1"/>
  <c r="V19" i="3" s="1"/>
  <c r="U11" i="3"/>
  <c r="P11" i="3"/>
  <c r="N11" i="3"/>
  <c r="M11" i="3"/>
  <c r="H11" i="3"/>
  <c r="H13" i="3" s="1"/>
  <c r="H14" i="3" s="1"/>
  <c r="F11" i="3"/>
  <c r="F13" i="3" s="1"/>
  <c r="F14" i="3" s="1"/>
  <c r="BW10" i="3"/>
  <c r="BV10" i="3"/>
  <c r="BV12" i="3" s="1"/>
  <c r="BV19" i="3" s="1"/>
  <c r="BU10" i="3"/>
  <c r="BT10" i="3"/>
  <c r="BS10" i="3"/>
  <c r="BR10" i="3"/>
  <c r="BQ10" i="3"/>
  <c r="BQ12" i="3" s="1"/>
  <c r="BO10" i="3"/>
  <c r="BN13" i="3"/>
  <c r="BN14" i="3" s="1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O13" i="3" s="1"/>
  <c r="AO14" i="3" s="1"/>
  <c r="AN10" i="3"/>
  <c r="AM10" i="3"/>
  <c r="AL10" i="3"/>
  <c r="AL13" i="3" s="1"/>
  <c r="AL14" i="3" s="1"/>
  <c r="AK10" i="3"/>
  <c r="AK12" i="3" s="1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X13" i="3" s="1"/>
  <c r="X14" i="3" s="1"/>
  <c r="W10" i="3"/>
  <c r="V10" i="3"/>
  <c r="U10" i="3"/>
  <c r="U13" i="3" s="1"/>
  <c r="U14" i="3" s="1"/>
  <c r="T10" i="3"/>
  <c r="S10" i="3"/>
  <c r="R10" i="3"/>
  <c r="Q10" i="3"/>
  <c r="P10" i="3"/>
  <c r="P13" i="3" s="1"/>
  <c r="P14" i="3" s="1"/>
  <c r="O10" i="3"/>
  <c r="N10" i="3"/>
  <c r="N12" i="3" s="1"/>
  <c r="M10" i="3"/>
  <c r="M13" i="3" s="1"/>
  <c r="M14" i="3" s="1"/>
  <c r="L10" i="3"/>
  <c r="K10" i="3"/>
  <c r="J10" i="3"/>
  <c r="I10" i="3"/>
  <c r="H10" i="3"/>
  <c r="G10" i="3"/>
  <c r="F10" i="3"/>
  <c r="BW13" i="3" l="1"/>
  <c r="BW14" i="3" s="1"/>
  <c r="BQ19" i="3"/>
  <c r="AK19" i="3"/>
  <c r="AO17" i="3"/>
  <c r="AO20" i="3" s="1"/>
  <c r="AO24" i="3" s="1"/>
  <c r="N19" i="3"/>
  <c r="AT12" i="3"/>
  <c r="AT19" i="3" s="1"/>
  <c r="E20" i="3"/>
  <c r="E24" i="3" s="1"/>
  <c r="C3" i="7" s="1"/>
  <c r="U20" i="3"/>
  <c r="U24" i="3" s="1"/>
  <c r="AC13" i="3"/>
  <c r="AC14" i="3" s="1"/>
  <c r="AC17" i="3" s="1"/>
  <c r="M12" i="3"/>
  <c r="M19" i="3" s="1"/>
  <c r="M20" i="3" s="1"/>
  <c r="F12" i="3"/>
  <c r="F19" i="3" s="1"/>
  <c r="V13" i="3"/>
  <c r="V14" i="3" s="1"/>
  <c r="AD13" i="3"/>
  <c r="AD14" i="3" s="1"/>
  <c r="AD17" i="3" s="1"/>
  <c r="AD20" i="3" s="1"/>
  <c r="AD24" i="3" s="1"/>
  <c r="N13" i="3"/>
  <c r="N14" i="3" s="1"/>
  <c r="N17" i="3" s="1"/>
  <c r="N20" i="3" s="1"/>
  <c r="N24" i="3" s="1"/>
  <c r="AO12" i="3"/>
  <c r="AO19" i="3" s="1"/>
  <c r="BD13" i="3"/>
  <c r="BD14" i="3" s="1"/>
  <c r="BD17" i="3" s="1"/>
  <c r="U12" i="3"/>
  <c r="U19" i="3" s="1"/>
  <c r="BV17" i="3"/>
  <c r="BV20" i="3" s="1"/>
  <c r="BV24" i="3" s="1"/>
  <c r="BW17" i="3"/>
  <c r="AB12" i="3"/>
  <c r="AB19" i="3" s="1"/>
  <c r="BG12" i="3"/>
  <c r="BG19" i="3" s="1"/>
  <c r="BM17" i="3"/>
  <c r="H17" i="3"/>
  <c r="H20" i="3" s="1"/>
  <c r="H24" i="3" s="1"/>
  <c r="BN17" i="3"/>
  <c r="AF17" i="3"/>
  <c r="BB12" i="3"/>
  <c r="BB19" i="3" s="1"/>
  <c r="BU12" i="3"/>
  <c r="BU19" i="3" s="1"/>
  <c r="V17" i="3"/>
  <c r="V20" i="3" s="1"/>
  <c r="V24" i="3" s="1"/>
  <c r="I13" i="3"/>
  <c r="I14" i="3" s="1"/>
  <c r="I17" i="3" s="1"/>
  <c r="I20" i="3" s="1"/>
  <c r="I24" i="3" s="1"/>
  <c r="BE13" i="3"/>
  <c r="BE14" i="3" s="1"/>
  <c r="BE17" i="3" s="1"/>
  <c r="BM13" i="3"/>
  <c r="BM14" i="3" s="1"/>
  <c r="L11" i="3"/>
  <c r="L12" i="3" s="1"/>
  <c r="L19" i="3" s="1"/>
  <c r="T11" i="3"/>
  <c r="T13" i="3" s="1"/>
  <c r="T14" i="3" s="1"/>
  <c r="T17" i="3" s="1"/>
  <c r="AB11" i="3"/>
  <c r="AB13" i="3" s="1"/>
  <c r="AB14" i="3" s="1"/>
  <c r="AB17" i="3" s="1"/>
  <c r="AJ11" i="3"/>
  <c r="AJ12" i="3" s="1"/>
  <c r="AJ19" i="3" s="1"/>
  <c r="AS11" i="3"/>
  <c r="AS12" i="3" s="1"/>
  <c r="AS19" i="3" s="1"/>
  <c r="BB11" i="3"/>
  <c r="BL11" i="3"/>
  <c r="BL13" i="3" s="1"/>
  <c r="BL14" i="3" s="1"/>
  <c r="BL17" i="3" s="1"/>
  <c r="BU11" i="3"/>
  <c r="AC12" i="3"/>
  <c r="AC19" i="3" s="1"/>
  <c r="AC20" i="3" s="1"/>
  <c r="AC24" i="3" s="1"/>
  <c r="AL12" i="3"/>
  <c r="AL19" i="3" s="1"/>
  <c r="BE12" i="3"/>
  <c r="BE19" i="3" s="1"/>
  <c r="BN12" i="3"/>
  <c r="BN19" i="3" s="1"/>
  <c r="BW12" i="3"/>
  <c r="BW19" i="3" s="1"/>
  <c r="BQ13" i="3"/>
  <c r="BQ14" i="3" s="1"/>
  <c r="BQ17" i="3" s="1"/>
  <c r="BQ20" i="3" s="1"/>
  <c r="BQ24" i="3" s="1"/>
  <c r="X17" i="3"/>
  <c r="AH13" i="3"/>
  <c r="AH14" i="3" s="1"/>
  <c r="AH17" i="3" s="1"/>
  <c r="AH20" i="3" s="1"/>
  <c r="AH24" i="3" s="1"/>
  <c r="BC17" i="3"/>
  <c r="G11" i="3"/>
  <c r="G12" i="3" s="1"/>
  <c r="G19" i="3" s="1"/>
  <c r="O11" i="3"/>
  <c r="W11" i="3"/>
  <c r="AE11" i="3"/>
  <c r="AN11" i="3"/>
  <c r="AN13" i="3" s="1"/>
  <c r="AN14" i="3" s="1"/>
  <c r="AN17" i="3" s="1"/>
  <c r="AW11" i="3"/>
  <c r="AW12" i="3" s="1"/>
  <c r="AW19" i="3" s="1"/>
  <c r="BF11" i="3"/>
  <c r="BF13" i="3" s="1"/>
  <c r="BF14" i="3" s="1"/>
  <c r="BF17" i="3" s="1"/>
  <c r="BO11" i="3"/>
  <c r="BO12" i="3" s="1"/>
  <c r="BO19" i="3" s="1"/>
  <c r="BV13" i="3"/>
  <c r="BV14" i="3" s="1"/>
  <c r="AL17" i="3"/>
  <c r="BG11" i="3"/>
  <c r="BG13" i="3" s="1"/>
  <c r="BG14" i="3" s="1"/>
  <c r="BG17" i="3" s="1"/>
  <c r="AJ13" i="3"/>
  <c r="AJ14" i="3" s="1"/>
  <c r="AJ17" i="3" s="1"/>
  <c r="AJ20" i="3" s="1"/>
  <c r="AJ24" i="3" s="1"/>
  <c r="BB13" i="3"/>
  <c r="BB14" i="3" s="1"/>
  <c r="AX11" i="3"/>
  <c r="AX12" i="3" s="1"/>
  <c r="AX19" i="3" s="1"/>
  <c r="I11" i="3"/>
  <c r="Y11" i="3"/>
  <c r="Y13" i="3" s="1"/>
  <c r="Y14" i="3" s="1"/>
  <c r="Y17" i="3" s="1"/>
  <c r="AP11" i="3"/>
  <c r="AP12" i="3" s="1"/>
  <c r="AP19" i="3" s="1"/>
  <c r="AY11" i="3"/>
  <c r="AY13" i="3" s="1"/>
  <c r="AY14" i="3" s="1"/>
  <c r="AY17" i="3" s="1"/>
  <c r="BH11" i="3"/>
  <c r="BH13" i="3" s="1"/>
  <c r="BH14" i="3" s="1"/>
  <c r="BH17" i="3" s="1"/>
  <c r="AK13" i="3"/>
  <c r="AK14" i="3" s="1"/>
  <c r="AK17" i="3" s="1"/>
  <c r="AT13" i="3"/>
  <c r="AT14" i="3" s="1"/>
  <c r="AT17" i="3" s="1"/>
  <c r="BB17" i="3"/>
  <c r="BS11" i="3"/>
  <c r="BS13" i="3" s="1"/>
  <c r="BS14" i="3" s="1"/>
  <c r="BS17" i="3" s="1"/>
  <c r="BK11" i="3"/>
  <c r="BK13" i="3" s="1"/>
  <c r="BK14" i="3" s="1"/>
  <c r="BK17" i="3" s="1"/>
  <c r="BC11" i="3"/>
  <c r="BC13" i="3" s="1"/>
  <c r="BC14" i="3" s="1"/>
  <c r="AU11" i="3"/>
  <c r="AU12" i="3" s="1"/>
  <c r="AU19" i="3" s="1"/>
  <c r="AM11" i="3"/>
  <c r="AM12" i="3" s="1"/>
  <c r="AM19" i="3" s="1"/>
  <c r="Q11" i="3"/>
  <c r="Q13" i="3" s="1"/>
  <c r="Q14" i="3" s="1"/>
  <c r="Q17" i="3" s="1"/>
  <c r="AG11" i="3"/>
  <c r="AG12" i="3" s="1"/>
  <c r="AG19" i="3" s="1"/>
  <c r="J11" i="3"/>
  <c r="J13" i="3" s="1"/>
  <c r="J14" i="3" s="1"/>
  <c r="J17" i="3" s="1"/>
  <c r="R11" i="3"/>
  <c r="R12" i="3" s="1"/>
  <c r="R19" i="3" s="1"/>
  <c r="Z11" i="3"/>
  <c r="Z12" i="3" s="1"/>
  <c r="Z19" i="3" s="1"/>
  <c r="AH11" i="3"/>
  <c r="AH12" i="3" s="1"/>
  <c r="AH19" i="3" s="1"/>
  <c r="AQ11" i="3"/>
  <c r="AQ12" i="3" s="1"/>
  <c r="AQ19" i="3" s="1"/>
  <c r="AZ11" i="3"/>
  <c r="AZ13" i="3" s="1"/>
  <c r="AZ14" i="3" s="1"/>
  <c r="AZ17" i="3" s="1"/>
  <c r="BI11" i="3"/>
  <c r="BI13" i="3" s="1"/>
  <c r="BI14" i="3" s="1"/>
  <c r="BI17" i="3" s="1"/>
  <c r="BR11" i="3"/>
  <c r="BR13" i="3" s="1"/>
  <c r="BR14" i="3" s="1"/>
  <c r="BR17" i="3" s="1"/>
  <c r="I12" i="3"/>
  <c r="I19" i="3" s="1"/>
  <c r="F17" i="3"/>
  <c r="F20" i="3" s="1"/>
  <c r="F24" i="3" s="1"/>
  <c r="H12" i="3"/>
  <c r="H19" i="3" s="1"/>
  <c r="P12" i="3"/>
  <c r="P19" i="3" s="1"/>
  <c r="P20" i="3" s="1"/>
  <c r="P24" i="3" s="1"/>
  <c r="X12" i="3"/>
  <c r="X19" i="3" s="1"/>
  <c r="AF12" i="3"/>
  <c r="AF19" i="3" s="1"/>
  <c r="AV12" i="3"/>
  <c r="AV19" i="3" s="1"/>
  <c r="BD12" i="3"/>
  <c r="BD19" i="3" s="1"/>
  <c r="BL12" i="3"/>
  <c r="BL19" i="3" s="1"/>
  <c r="BU13" i="3"/>
  <c r="BU14" i="3" s="1"/>
  <c r="BU17" i="3" s="1"/>
  <c r="BU20" i="3" s="1"/>
  <c r="BU24" i="3" s="1"/>
  <c r="K11" i="3"/>
  <c r="K12" i="3" s="1"/>
  <c r="K19" i="3" s="1"/>
  <c r="S11" i="3"/>
  <c r="S12" i="3" s="1"/>
  <c r="S19" i="3" s="1"/>
  <c r="AA11" i="3"/>
  <c r="AA13" i="3" s="1"/>
  <c r="AA14" i="3" s="1"/>
  <c r="AA17" i="3" s="1"/>
  <c r="AI11" i="3"/>
  <c r="AI12" i="3" s="1"/>
  <c r="AI19" i="3" s="1"/>
  <c r="AR11" i="3"/>
  <c r="AR13" i="3" s="1"/>
  <c r="AR14" i="3" s="1"/>
  <c r="AR17" i="3" s="1"/>
  <c r="BA11" i="3"/>
  <c r="BA13" i="3" s="1"/>
  <c r="BA14" i="3" s="1"/>
  <c r="BA17" i="3" s="1"/>
  <c r="BJ11" i="3"/>
  <c r="BJ12" i="3" s="1"/>
  <c r="BJ19" i="3" s="1"/>
  <c r="BT11" i="3"/>
  <c r="BT12" i="3" s="1"/>
  <c r="BT19" i="3" s="1"/>
  <c r="BM12" i="3"/>
  <c r="BM19" i="3" s="1"/>
  <c r="AV13" i="3"/>
  <c r="AV14" i="3" s="1"/>
  <c r="AV17" i="3" s="1"/>
  <c r="BP13" i="3"/>
  <c r="BP14" i="3" s="1"/>
  <c r="BP17" i="3" s="1"/>
  <c r="BP20" i="3" s="1"/>
  <c r="BP24" i="3" s="1"/>
  <c r="M24" i="3" l="1"/>
  <c r="M22" i="3"/>
  <c r="G13" i="3"/>
  <c r="G14" i="3" s="1"/>
  <c r="G17" i="3" s="1"/>
  <c r="G20" i="3" s="1"/>
  <c r="G24" i="3" s="1"/>
  <c r="R13" i="3"/>
  <c r="R14" i="3" s="1"/>
  <c r="R17" i="3" s="1"/>
  <c r="R20" i="3" s="1"/>
  <c r="R24" i="3" s="1"/>
  <c r="AB20" i="3"/>
  <c r="AB24" i="3" s="1"/>
  <c r="BG20" i="3"/>
  <c r="BG24" i="3" s="1"/>
  <c r="Q20" i="3"/>
  <c r="Q24" i="3" s="1"/>
  <c r="AK20" i="3"/>
  <c r="AK24" i="3" s="1"/>
  <c r="AL20" i="3"/>
  <c r="AL24" i="3" s="1"/>
  <c r="T12" i="3"/>
  <c r="T19" i="3" s="1"/>
  <c r="AF20" i="3"/>
  <c r="AF24" i="3" s="1"/>
  <c r="AR12" i="3"/>
  <c r="AR19" i="3" s="1"/>
  <c r="AR20" i="3" s="1"/>
  <c r="BD20" i="3"/>
  <c r="BD24" i="3" s="1"/>
  <c r="S13" i="3"/>
  <c r="S14" i="3" s="1"/>
  <c r="S17" i="3" s="1"/>
  <c r="U22" i="3"/>
  <c r="BN20" i="3"/>
  <c r="BN24" i="3" s="1"/>
  <c r="AT20" i="3"/>
  <c r="AT24" i="3" s="1"/>
  <c r="T20" i="3"/>
  <c r="T24" i="3" s="1"/>
  <c r="AV20" i="3"/>
  <c r="AV24" i="3" s="1"/>
  <c r="Q12" i="3"/>
  <c r="Q19" i="3" s="1"/>
  <c r="BJ13" i="3"/>
  <c r="BJ14" i="3" s="1"/>
  <c r="BJ17" i="3" s="1"/>
  <c r="BJ20" i="3" s="1"/>
  <c r="BJ24" i="3" s="1"/>
  <c r="BL20" i="3"/>
  <c r="BL24" i="3" s="1"/>
  <c r="BE20" i="3"/>
  <c r="BE24" i="3" s="1"/>
  <c r="AM13" i="3"/>
  <c r="AM14" i="3" s="1"/>
  <c r="AM17" i="3" s="1"/>
  <c r="AM20" i="3" s="1"/>
  <c r="AM24" i="3" s="1"/>
  <c r="BM20" i="3"/>
  <c r="BM24" i="3" s="1"/>
  <c r="AP13" i="3"/>
  <c r="AP14" i="3" s="1"/>
  <c r="AP17" i="3" s="1"/>
  <c r="Y20" i="3"/>
  <c r="Y24" i="3" s="1"/>
  <c r="Y12" i="3"/>
  <c r="Y19" i="3" s="1"/>
  <c r="AG13" i="3"/>
  <c r="AG14" i="3" s="1"/>
  <c r="AG17" i="3" s="1"/>
  <c r="AG20" i="3" s="1"/>
  <c r="AG24" i="3" s="1"/>
  <c r="F3" i="7"/>
  <c r="C4" i="7"/>
  <c r="BU22" i="3"/>
  <c r="I22" i="3"/>
  <c r="R22" i="3"/>
  <c r="Y22" i="3"/>
  <c r="AB22" i="3"/>
  <c r="AT22" i="3"/>
  <c r="AH22" i="3"/>
  <c r="T22" i="3"/>
  <c r="AJ22" i="3"/>
  <c r="AK22" i="3"/>
  <c r="S20" i="3"/>
  <c r="S24" i="3" s="1"/>
  <c r="BQ22" i="3"/>
  <c r="AM22" i="3"/>
  <c r="AV22" i="3"/>
  <c r="P22" i="3"/>
  <c r="AD22" i="3"/>
  <c r="AP20" i="3"/>
  <c r="AP24" i="3" s="1"/>
  <c r="BM22" i="3"/>
  <c r="BV22" i="3"/>
  <c r="BP22" i="3"/>
  <c r="AN12" i="3"/>
  <c r="AN19" i="3" s="1"/>
  <c r="AN20" i="3" s="1"/>
  <c r="AN24" i="3" s="1"/>
  <c r="BT13" i="3"/>
  <c r="BT14" i="3" s="1"/>
  <c r="BT17" i="3" s="1"/>
  <c r="BT20" i="3" s="1"/>
  <c r="BT24" i="3" s="1"/>
  <c r="N22" i="3"/>
  <c r="AI13" i="3"/>
  <c r="AI14" i="3" s="1"/>
  <c r="AI17" i="3" s="1"/>
  <c r="AI20" i="3" s="1"/>
  <c r="AI24" i="3" s="1"/>
  <c r="AE12" i="3"/>
  <c r="AE19" i="3" s="1"/>
  <c r="AE13" i="3"/>
  <c r="AE14" i="3" s="1"/>
  <c r="AE17" i="3" s="1"/>
  <c r="AE20" i="3" s="1"/>
  <c r="AE24" i="3" s="1"/>
  <c r="BO13" i="3"/>
  <c r="BO14" i="3" s="1"/>
  <c r="BO17" i="3" s="1"/>
  <c r="BO20" i="3" s="1"/>
  <c r="BO24" i="3" s="1"/>
  <c r="AF22" i="3"/>
  <c r="J12" i="3"/>
  <c r="J19" i="3" s="1"/>
  <c r="J20" i="3" s="1"/>
  <c r="J24" i="3" s="1"/>
  <c r="BB20" i="3"/>
  <c r="BB24" i="3" s="1"/>
  <c r="Z13" i="3"/>
  <c r="Z14" i="3" s="1"/>
  <c r="Z17" i="3" s="1"/>
  <c r="Z20" i="3" s="1"/>
  <c r="Z24" i="3" s="1"/>
  <c r="W13" i="3"/>
  <c r="W14" i="3" s="1"/>
  <c r="W17" i="3" s="1"/>
  <c r="W12" i="3"/>
  <c r="W19" i="3" s="1"/>
  <c r="BK12" i="3"/>
  <c r="BK19" i="3" s="1"/>
  <c r="BK20" i="3" s="1"/>
  <c r="BK24" i="3" s="1"/>
  <c r="AY12" i="3"/>
  <c r="AY19" i="3" s="1"/>
  <c r="BA12" i="3"/>
  <c r="BA19" i="3" s="1"/>
  <c r="BA20" i="3" s="1"/>
  <c r="BA24" i="3" s="1"/>
  <c r="AA12" i="3"/>
  <c r="AA19" i="3" s="1"/>
  <c r="AA20" i="3" s="1"/>
  <c r="AA24" i="3" s="1"/>
  <c r="AO22" i="3"/>
  <c r="O12" i="3"/>
  <c r="O19" i="3" s="1"/>
  <c r="O13" i="3"/>
  <c r="O14" i="3" s="1"/>
  <c r="O17" i="3" s="1"/>
  <c r="AU13" i="3"/>
  <c r="AU14" i="3" s="1"/>
  <c r="AU17" i="3" s="1"/>
  <c r="AU20" i="3" s="1"/>
  <c r="AU24" i="3" s="1"/>
  <c r="K13" i="3"/>
  <c r="K14" i="3" s="1"/>
  <c r="K17" i="3" s="1"/>
  <c r="K20" i="3" s="1"/>
  <c r="K24" i="3" s="1"/>
  <c r="AC22" i="3"/>
  <c r="E22" i="3"/>
  <c r="BW20" i="3"/>
  <c r="BW24" i="3" s="1"/>
  <c r="AS13" i="3"/>
  <c r="AS14" i="3" s="1"/>
  <c r="AS17" i="3" s="1"/>
  <c r="AS20" i="3" s="1"/>
  <c r="AS24" i="3" s="1"/>
  <c r="BF12" i="3"/>
  <c r="BF19" i="3" s="1"/>
  <c r="BF20" i="3" s="1"/>
  <c r="BF24" i="3" s="1"/>
  <c r="V22" i="3"/>
  <c r="BR12" i="3"/>
  <c r="BR19" i="3" s="1"/>
  <c r="BR20" i="3" s="1"/>
  <c r="BR24" i="3" s="1"/>
  <c r="AL22" i="3"/>
  <c r="AX13" i="3"/>
  <c r="AX14" i="3" s="1"/>
  <c r="AX17" i="3" s="1"/>
  <c r="AX20" i="3" s="1"/>
  <c r="AX24" i="3" s="1"/>
  <c r="BS12" i="3"/>
  <c r="BS19" i="3" s="1"/>
  <c r="BS20" i="3" s="1"/>
  <c r="BS24" i="3" s="1"/>
  <c r="AQ13" i="3"/>
  <c r="AQ14" i="3" s="1"/>
  <c r="AQ17" i="3" s="1"/>
  <c r="AQ20" i="3" s="1"/>
  <c r="AQ24" i="3" s="1"/>
  <c r="BN22" i="3"/>
  <c r="BI12" i="3"/>
  <c r="BI19" i="3" s="1"/>
  <c r="BI20" i="3" s="1"/>
  <c r="BI24" i="3" s="1"/>
  <c r="H22" i="3"/>
  <c r="AZ12" i="3"/>
  <c r="AZ19" i="3" s="1"/>
  <c r="AZ20" i="3" s="1"/>
  <c r="AZ24" i="3" s="1"/>
  <c r="AY20" i="3"/>
  <c r="AY24" i="3" s="1"/>
  <c r="F22" i="3"/>
  <c r="X20" i="3"/>
  <c r="X24" i="3" s="1"/>
  <c r="AW13" i="3"/>
  <c r="AW14" i="3" s="1"/>
  <c r="AW17" i="3" s="1"/>
  <c r="AW20" i="3" s="1"/>
  <c r="AW24" i="3" s="1"/>
  <c r="BC12" i="3"/>
  <c r="BC19" i="3" s="1"/>
  <c r="BC20" i="3" s="1"/>
  <c r="BC24" i="3" s="1"/>
  <c r="BH12" i="3"/>
  <c r="BH19" i="3" s="1"/>
  <c r="BH20" i="3" s="1"/>
  <c r="BH24" i="3" s="1"/>
  <c r="L13" i="3"/>
  <c r="L14" i="3" s="1"/>
  <c r="L17" i="3" s="1"/>
  <c r="L20" i="3" s="1"/>
  <c r="L24" i="3" s="1"/>
  <c r="AR24" i="3" l="1"/>
  <c r="AR22" i="3"/>
  <c r="C5" i="7"/>
  <c r="F4" i="7"/>
  <c r="Q22" i="3"/>
  <c r="BD22" i="3"/>
  <c r="BE22" i="3"/>
  <c r="W20" i="3"/>
  <c r="W24" i="3" s="1"/>
  <c r="BL22" i="3"/>
  <c r="BG22" i="3"/>
  <c r="AN22" i="3"/>
  <c r="BF22" i="3"/>
  <c r="BK22" i="3"/>
  <c r="BS22" i="3"/>
  <c r="BC22" i="3"/>
  <c r="AZ22" i="3"/>
  <c r="BH22" i="3"/>
  <c r="BI22" i="3"/>
  <c r="BR22" i="3"/>
  <c r="J22" i="3"/>
  <c r="AU22" i="3"/>
  <c r="L22" i="3"/>
  <c r="AS22" i="3"/>
  <c r="O20" i="3"/>
  <c r="O24" i="3" s="1"/>
  <c r="BO22" i="3"/>
  <c r="BW22" i="3"/>
  <c r="AE22" i="3"/>
  <c r="AY22" i="3"/>
  <c r="BA22" i="3"/>
  <c r="Z22" i="3"/>
  <c r="AG22" i="3"/>
  <c r="G22" i="3"/>
  <c r="AW22" i="3"/>
  <c r="BJ22" i="3"/>
  <c r="BB22" i="3"/>
  <c r="AI22" i="3"/>
  <c r="S22" i="3"/>
  <c r="X22" i="3"/>
  <c r="AQ22" i="3"/>
  <c r="AX22" i="3"/>
  <c r="AA22" i="3"/>
  <c r="K22" i="3"/>
  <c r="BT22" i="3"/>
  <c r="AP22" i="3"/>
  <c r="W22" i="3" l="1"/>
  <c r="C6" i="7"/>
  <c r="F5" i="7"/>
  <c r="O22" i="3"/>
  <c r="C7" i="7" l="1"/>
  <c r="F6" i="7"/>
  <c r="C8" i="7" l="1"/>
  <c r="F7" i="7"/>
  <c r="C9" i="7" l="1"/>
  <c r="F8" i="7"/>
  <c r="C10" i="7" l="1"/>
  <c r="F9" i="7"/>
  <c r="C11" i="7" l="1"/>
  <c r="F10" i="7"/>
  <c r="C12" i="7" l="1"/>
  <c r="F11" i="7"/>
  <c r="C13" i="7" l="1"/>
  <c r="F12" i="7"/>
  <c r="F13" i="7" l="1"/>
  <c r="C14" i="7"/>
  <c r="C15" i="7" l="1"/>
  <c r="F14" i="7"/>
  <c r="C16" i="7" l="1"/>
  <c r="F15" i="7"/>
  <c r="C17" i="7" l="1"/>
  <c r="F16" i="7"/>
  <c r="C18" i="7" l="1"/>
  <c r="F17" i="7"/>
  <c r="C19" i="7" l="1"/>
  <c r="F18" i="7"/>
  <c r="C20" i="7" l="1"/>
  <c r="F19" i="7"/>
  <c r="C21" i="7" l="1"/>
  <c r="F20" i="7"/>
  <c r="C22" i="7" l="1"/>
  <c r="F21" i="7"/>
  <c r="C23" i="7" l="1"/>
  <c r="F22" i="7"/>
  <c r="C24" i="7" l="1"/>
  <c r="F23" i="7"/>
  <c r="C25" i="7" l="1"/>
  <c r="F24" i="7"/>
  <c r="C26" i="7" l="1"/>
  <c r="F25" i="7"/>
  <c r="C27" i="7" l="1"/>
  <c r="F26" i="7"/>
  <c r="C28" i="7" l="1"/>
  <c r="F27" i="7"/>
  <c r="C29" i="7" l="1"/>
  <c r="F28" i="7"/>
  <c r="C30" i="7" l="1"/>
  <c r="F29" i="7"/>
  <c r="C31" i="7" l="1"/>
  <c r="F30" i="7"/>
  <c r="C32" i="7" l="1"/>
  <c r="F31" i="7"/>
  <c r="C33" i="7" l="1"/>
  <c r="F32" i="7"/>
  <c r="C34" i="7" l="1"/>
  <c r="F33" i="7"/>
  <c r="C35" i="7" l="1"/>
  <c r="F34" i="7"/>
  <c r="C36" i="7" l="1"/>
  <c r="F35" i="7"/>
  <c r="C37" i="7" l="1"/>
  <c r="F36" i="7"/>
  <c r="C38" i="7" l="1"/>
  <c r="F37" i="7"/>
  <c r="C39" i="7" l="1"/>
  <c r="F38" i="7"/>
  <c r="C40" i="7" l="1"/>
  <c r="F39" i="7"/>
  <c r="C41" i="7" l="1"/>
  <c r="F40" i="7"/>
  <c r="C42" i="7" l="1"/>
  <c r="F41" i="7"/>
  <c r="C43" i="7" l="1"/>
  <c r="F42" i="7"/>
  <c r="C44" i="7" l="1"/>
  <c r="F43" i="7"/>
  <c r="C45" i="7" l="1"/>
  <c r="F44" i="7"/>
  <c r="C46" i="7" l="1"/>
  <c r="F45" i="7"/>
  <c r="C47" i="7" l="1"/>
  <c r="F46" i="7"/>
  <c r="C48" i="7" l="1"/>
  <c r="F47" i="7"/>
  <c r="C49" i="7" l="1"/>
  <c r="F48" i="7"/>
  <c r="C50" i="7" l="1"/>
  <c r="F49" i="7"/>
  <c r="C51" i="7" l="1"/>
  <c r="F50" i="7"/>
  <c r="C52" i="7" l="1"/>
  <c r="F51" i="7"/>
  <c r="C53" i="7" l="1"/>
  <c r="F52" i="7"/>
  <c r="C54" i="7" l="1"/>
  <c r="F53" i="7"/>
  <c r="C55" i="7" l="1"/>
  <c r="F54" i="7"/>
  <c r="C56" i="7" l="1"/>
  <c r="F55" i="7"/>
  <c r="C57" i="7" l="1"/>
  <c r="F56" i="7"/>
  <c r="C58" i="7" l="1"/>
  <c r="F57" i="7"/>
  <c r="C59" i="7" l="1"/>
  <c r="F58" i="7"/>
  <c r="C60" i="7" l="1"/>
  <c r="F59" i="7"/>
  <c r="C61" i="7" l="1"/>
  <c r="F60" i="7"/>
  <c r="C62" i="7" l="1"/>
  <c r="F61" i="7"/>
  <c r="C63" i="7" l="1"/>
  <c r="F62" i="7"/>
  <c r="C64" i="7" l="1"/>
  <c r="F63" i="7"/>
  <c r="C65" i="7" l="1"/>
  <c r="F64" i="7"/>
  <c r="C66" i="7" l="1"/>
  <c r="F65" i="7"/>
  <c r="C67" i="7" l="1"/>
  <c r="F67" i="7" s="1"/>
  <c r="H2" i="2" s="1" a="1"/>
  <c r="F66" i="7"/>
  <c r="H2" i="2" l="1"/>
  <c r="AE2" i="2"/>
  <c r="BH2" i="2"/>
  <c r="AI2" i="2"/>
  <c r="BI2" i="2"/>
  <c r="BF2" i="2"/>
  <c r="AU2" i="2"/>
  <c r="AO2" i="2"/>
  <c r="AN2" i="2"/>
  <c r="BK2" i="2"/>
  <c r="S2" i="2"/>
  <c r="AP2" i="2"/>
  <c r="Y2" i="2"/>
  <c r="AM2" i="2"/>
  <c r="BP2" i="2"/>
  <c r="V2" i="2"/>
  <c r="P2" i="2"/>
  <c r="BG2" i="2"/>
  <c r="W2" i="2"/>
  <c r="R2" i="2"/>
  <c r="BL2" i="2"/>
  <c r="AY2" i="2"/>
  <c r="T2" i="2"/>
  <c r="BE2" i="2"/>
  <c r="AC2" i="2"/>
  <c r="N2" i="2"/>
  <c r="AL2" i="2"/>
  <c r="AV2" i="2"/>
  <c r="M2" i="2"/>
  <c r="AR2" i="2"/>
  <c r="AA2" i="2"/>
  <c r="AS2" i="2"/>
  <c r="AX2" i="2"/>
  <c r="O2" i="2"/>
  <c r="AG2" i="2"/>
  <c r="AF2" i="2"/>
  <c r="AB2" i="2"/>
  <c r="U2" i="2"/>
  <c r="BJ2" i="2"/>
  <c r="X2" i="2"/>
  <c r="L2" i="2"/>
  <c r="K2" i="2"/>
  <c r="AH2" i="2"/>
  <c r="Q2" i="2"/>
  <c r="AD2" i="2"/>
  <c r="AJ2" i="2"/>
  <c r="BM2" i="2"/>
  <c r="BA2" i="2"/>
  <c r="AT2" i="2"/>
  <c r="J2" i="2"/>
  <c r="BD2" i="2"/>
  <c r="AQ2" i="2"/>
  <c r="BN2" i="2"/>
  <c r="AW2" i="2"/>
  <c r="BB2" i="2"/>
  <c r="BO2" i="2"/>
  <c r="BC2" i="2"/>
  <c r="AZ2" i="2"/>
  <c r="Z2" i="2"/>
  <c r="AK2" i="2"/>
  <c r="I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E10" authorId="0" shapeId="0" xr:uid="{00000000-0006-0000-03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http://www.chonday.com/Videos/big-screen-tv-1950 shows a "big screen TV" from 1950s. Looks to be about 12 inches x 10 inches. Assuming that 9 inches x 9 inches was typical size in that time. Also, http://www.rewindmuseum.com/vintagetv.htm shows a 9-inch set from 1948.</t>
        </r>
      </text>
    </comment>
    <comment ref="E15" authorId="0" shapeId="0" xr:uid="{00000000-0006-0000-03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 30% of today's value. A guess
</t>
        </r>
      </text>
    </comment>
    <comment ref="E16" authorId="0" shapeId="0" xr:uid="{00000000-0006-0000-03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 2pi steradians (half sphere).</t>
        </r>
      </text>
    </comment>
    <comment ref="E18" authorId="0" shapeId="0" xr:uid="{00000000-0006-0000-03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 at worst end of CRT's here.</t>
        </r>
      </text>
    </comment>
    <comment ref="BP18" authorId="0" shapeId="0" xr:uid="{00000000-0006-0000-03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 at best end of CRT's here.There will be some high-efficiency LCD's in this mix.</t>
        </r>
      </text>
    </comment>
    <comment ref="E21" authorId="0" shapeId="0" xr:uid="{00000000-0006-0000-03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Assumed half of incandescent light bulb.O nly 10% of electricity into the TV is converted to radiant energy eaving the TV.</t>
        </r>
      </text>
    </comment>
    <comment ref="E22" authorId="0" shapeId="0" xr:uid="{00000000-0006-0000-03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683 lumens/watt is max possible lighting efficacy.</t>
        </r>
      </text>
    </comment>
  </commentList>
</comments>
</file>

<file path=xl/sharedStrings.xml><?xml version="1.0" encoding="utf-8"?>
<sst xmlns="http://schemas.openxmlformats.org/spreadsheetml/2006/main" count="155" uniqueCount="71">
  <si>
    <t>Country</t>
  </si>
  <si>
    <t>Machine</t>
  </si>
  <si>
    <t>Eu.product</t>
  </si>
  <si>
    <t>On this sheet, we treat light from the TV screen as the useful product from the device.</t>
  </si>
  <si>
    <t>After estimating screen brightness and device electricity consumption, we can estimate the exergy conversion factor.</t>
  </si>
  <si>
    <t>Typical TV screen width [in]</t>
  </si>
  <si>
    <t>Typical TV screen height [in]</t>
  </si>
  <si>
    <t>TV screen size [in^2]</t>
  </si>
  <si>
    <t>TV screen size [ft^2]</t>
  </si>
  <si>
    <t>TV screen size [m^2]</t>
  </si>
  <si>
    <t>Typical brightness [cd/m^2]</t>
  </si>
  <si>
    <t>Typical screen brightness [lm/m^2]</t>
  </si>
  <si>
    <t>Screen brlghtness [lm]</t>
  </si>
  <si>
    <t>Electricity consumption per screen size [W/in^2]</t>
  </si>
  <si>
    <t>Electricity consumption [W]</t>
  </si>
  <si>
    <t>Lighting efficacy [lumens/watt]</t>
  </si>
  <si>
    <t>Energy efficiency, eta [-]</t>
  </si>
  <si>
    <t>Exergy conversion factor, phi [-]</t>
  </si>
  <si>
    <t>Extended by ZM</t>
  </si>
  <si>
    <t>ZM Reconstructed Efficiency</t>
  </si>
  <si>
    <t>About TV brightness:</t>
  </si>
  <si>
    <t>http://www.tweakguides.com/HDTV_5.html</t>
  </si>
  <si>
    <t>About TV sizes and power consumption:</t>
  </si>
  <si>
    <t>http://www.tv.com/news/tv-power-consumption-guide-3153/</t>
  </si>
  <si>
    <t>About TV sizes:</t>
  </si>
  <si>
    <t>This from a video at http://www.chonday.com/Videos/big-screen-tv-1950</t>
  </si>
  <si>
    <t>Note that the screen size is about as big as the presenter's upper arm.</t>
  </si>
  <si>
    <t>Looks to be about 12 inches x 10 inches. Assuming that 9 inches x 9 inches was typical size in that time.</t>
  </si>
  <si>
    <t>1948 TV:</t>
  </si>
  <si>
    <t>http://www.rewindmuseum.com/vintagetv.htm</t>
  </si>
  <si>
    <t>World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</si>
  <si>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</si>
  <si>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</si>
  <si>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</si>
  <si>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</si>
  <si>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</si>
  <si>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</si>
  <si>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</si>
  <si>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</si>
  <si>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Televisions</t>
  </si>
  <si>
    <t>year</t>
  </si>
  <si>
    <t>Eta.fu.mean</t>
  </si>
  <si>
    <t>Energy Star (2021) - ENERGY STAR Certified Product Data Sets and APIs</t>
  </si>
  <si>
    <t>https://www.energystar.gov/productfinder/advanced</t>
  </si>
  <si>
    <t>Year</t>
  </si>
  <si>
    <t>Efficiency [-]</t>
  </si>
  <si>
    <t>Type of Efficiency Data</t>
  </si>
  <si>
    <t>Source/Method</t>
  </si>
  <si>
    <t>Energy Star (2021)</t>
  </si>
  <si>
    <t>Heun et al (2019)</t>
  </si>
  <si>
    <t>Linear interpolation</t>
  </si>
  <si>
    <t>}</t>
  </si>
  <si>
    <t>Heun &amp; Brockway (2019) -  Meeting 2030 primary energy and economic growth goals Mission Impossible</t>
  </si>
  <si>
    <t>@article{heun2019meeting,</t>
  </si>
  <si>
    <t xml:space="preserve">  title={Meeting 2030 primary energy and economic growth goals: Mission impossible?},</t>
  </si>
  <si>
    <t xml:space="preserve">  author={Heun, Matthew Kuperus and Brockway, Paul E},</t>
  </si>
  <si>
    <t xml:space="preserve">  journal={Applied Energy},</t>
  </si>
  <si>
    <t xml:space="preserve">  volume={251},</t>
  </si>
  <si>
    <t xml:space="preserve">  pages={112697},</t>
  </si>
  <si>
    <t xml:space="preserve">  year={2019},</t>
  </si>
  <si>
    <t xml:space="preserve">  publisher={Elsevier},</t>
  </si>
  <si>
    <t xml:space="preserve">  DOI={https://doi.org/10.1016/j.apenergy.2019.01.255}</t>
  </si>
  <si>
    <t>https://doi.org/10.1016/j.apenergy.2019.01.255</t>
  </si>
  <si>
    <t>L</t>
  </si>
  <si>
    <t>Rolling average</t>
  </si>
  <si>
    <t>WRLD</t>
  </si>
  <si>
    <t>@misc{energystar2021tvs,</t>
  </si>
  <si>
    <t xml:space="preserve">  url={https://data.energystar.gov/Active-Specifications/ENERGY-STAR-Certified-Televisions/vd8s-5tty/data},</t>
  </si>
  <si>
    <t xml:space="preserve">  title={ENERGY STAR Certified Televisions},</t>
  </si>
  <si>
    <t xml:space="preserve">  author={Energy Star},</t>
  </si>
  <si>
    <t xml:space="preserve">  year={2021},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</si>
</sst>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Calibri"/>
      <family val="2"/>
    </font>
    <font>
      <sz val="10"/>
      <color indexed="8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9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2" fillId="0" borderId="0"/>
    <xf numFmtId="0" fontId="4" fillId="0" borderId="0"/>
    <xf numFmtId="0" fontId="1" fillId="0" borderId="0"/>
    <xf numFmtId="0" fontId="10" fillId="0" borderId="0" applyNumberFormat="0" applyFill="0" applyBorder="0" applyAlignment="0" applyProtection="0"/>
  </cellStyleXfs>
  <cellXfs count="38">
    <xf numFmtId="0" fontId="0" fillId="0" borderId="0" xfId="0"/>
    <xf numFmtId="0" fontId="4" fillId="0" borderId="0" xfId="2"/>
    <xf numFmtId="0" fontId="5" fillId="0" borderId="0" xfId="2" applyFont="1"/>
    <xf numFmtId="0" fontId="5" fillId="0" borderId="2" xfId="2" applyFont="1" applyBorder="1"/>
    <xf numFmtId="0" fontId="4" fillId="0" borderId="0" xfId="2" applyAlignment="1">
      <alignment horizontal="right"/>
    </xf>
    <xf numFmtId="0" fontId="4" fillId="2" borderId="0" xfId="2" applyFill="1"/>
    <xf numFmtId="0" fontId="4" fillId="0" borderId="2" xfId="2" applyBorder="1"/>
    <xf numFmtId="0" fontId="5" fillId="3" borderId="0" xfId="2" applyFont="1" applyFill="1"/>
    <xf numFmtId="0" fontId="4" fillId="3" borderId="0" xfId="2" applyFill="1"/>
    <xf numFmtId="0" fontId="4" fillId="3" borderId="0" xfId="2" applyFill="1" applyAlignment="1">
      <alignment horizontal="right"/>
    </xf>
    <xf numFmtId="10" fontId="4" fillId="3" borderId="0" xfId="2" applyNumberFormat="1" applyFill="1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10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0" fontId="9" fillId="0" borderId="0" xfId="0" applyNumberFormat="1" applyFont="1" applyAlignment="1">
      <alignment horizontal="center"/>
    </xf>
    <xf numFmtId="0" fontId="1" fillId="0" borderId="0" xfId="3"/>
    <xf numFmtId="0" fontId="10" fillId="0" borderId="0" xfId="4"/>
    <xf numFmtId="0" fontId="4" fillId="0" borderId="0" xfId="2" applyAlignment="1">
      <alignment horizontal="center"/>
    </xf>
    <xf numFmtId="0" fontId="5" fillId="4" borderId="0" xfId="2" applyFont="1" applyFill="1" applyAlignment="1">
      <alignment horizontal="left"/>
    </xf>
    <xf numFmtId="0" fontId="4" fillId="4" borderId="0" xfId="2" applyFill="1" applyAlignment="1">
      <alignment horizontal="center"/>
    </xf>
    <xf numFmtId="0" fontId="5" fillId="5" borderId="0" xfId="2" applyFont="1" applyFill="1" applyAlignment="1">
      <alignment horizontal="left"/>
    </xf>
    <xf numFmtId="0" fontId="4" fillId="5" borderId="0" xfId="2" applyFill="1" applyAlignment="1">
      <alignment horizontal="center"/>
    </xf>
    <xf numFmtId="0" fontId="5" fillId="6" borderId="0" xfId="2" applyFont="1" applyFill="1" applyAlignment="1">
      <alignment horizontal="left"/>
    </xf>
    <xf numFmtId="0" fontId="4" fillId="6" borderId="0" xfId="2" applyFill="1" applyAlignment="1">
      <alignment horizontal="center"/>
    </xf>
    <xf numFmtId="0" fontId="5" fillId="7" borderId="0" xfId="2" applyFont="1" applyFill="1" applyAlignment="1">
      <alignment horizontal="left"/>
    </xf>
    <xf numFmtId="0" fontId="4" fillId="7" borderId="0" xfId="2" applyFill="1" applyAlignment="1">
      <alignment horizontal="center"/>
    </xf>
    <xf numFmtId="0" fontId="5" fillId="0" borderId="1" xfId="2" applyFont="1" applyBorder="1" applyAlignment="1">
      <alignment horizontal="center"/>
    </xf>
    <xf numFmtId="10" fontId="4" fillId="0" borderId="0" xfId="2" applyNumberFormat="1" applyAlignment="1">
      <alignment horizontal="center"/>
    </xf>
    <xf numFmtId="10" fontId="11" fillId="0" borderId="0" xfId="2" applyNumberFormat="1" applyFont="1" applyAlignment="1">
      <alignment horizontal="center"/>
    </xf>
    <xf numFmtId="0" fontId="11" fillId="0" borderId="0" xfId="2" applyFont="1" applyAlignment="1">
      <alignment horizontal="center"/>
    </xf>
    <xf numFmtId="0" fontId="5" fillId="0" borderId="0" xfId="2" applyFont="1" applyBorder="1" applyAlignment="1">
      <alignment horizontal="center"/>
    </xf>
    <xf numFmtId="10" fontId="4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10" fontId="11" fillId="0" borderId="0" xfId="2" applyNumberFormat="1" applyFont="1" applyBorder="1" applyAlignment="1">
      <alignment horizontal="center"/>
    </xf>
    <xf numFmtId="0" fontId="11" fillId="0" borderId="0" xfId="2" applyFont="1" applyBorder="1" applyAlignment="1">
      <alignment horizontal="center"/>
    </xf>
    <xf numFmtId="0" fontId="0" fillId="8" borderId="0" xfId="0" applyFill="1"/>
    <xf numFmtId="0" fontId="12" fillId="8" borderId="0" xfId="0" applyFont="1" applyFill="1"/>
  </cellXfs>
  <cellStyles count="5">
    <cellStyle name="Hyperlink" xfId="4" builtinId="8"/>
    <cellStyle name="Normal" xfId="0" builtinId="0"/>
    <cellStyle name="Normal 2" xfId="2" xr:uid="{00000000-0005-0000-0000-000002000000}"/>
    <cellStyle name="Normal 2 2 3" xfId="1" xr:uid="{00000000-0005-0000-0000-000003000000}"/>
    <cellStyle name="Normal 3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50800</xdr:rowOff>
    </xdr:from>
    <xdr:to>
      <xdr:col>14</xdr:col>
      <xdr:colOff>495300</xdr:colOff>
      <xdr:row>36</xdr:row>
      <xdr:rowOff>25401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6CE101-DE99-4340-B37B-BFF5A8A4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1400"/>
          <a:ext cx="12230100" cy="177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8</xdr:col>
      <xdr:colOff>687614</xdr:colOff>
      <xdr:row>52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E1690-F6BD-43AE-B500-26F617B0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00950"/>
          <a:ext cx="7393214" cy="222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6</xdr:col>
      <xdr:colOff>175986</xdr:colOff>
      <xdr:row>92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B37C3E-6ADB-440D-AE8B-630488F5B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01350"/>
          <a:ext cx="5205186" cy="714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10</xdr:col>
      <xdr:colOff>145143</xdr:colOff>
      <xdr:row>127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568065-2E0C-49BE-ADC3-2387CAA90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02375"/>
          <a:ext cx="8527143" cy="58515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ke%20Marshall/Dropbox/Fellowship%201960-2015%20PFU%20database/Country-level%20exergy%20accounting%20data/GHA/GHA%20FU%20Analysi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Allocations+"/>
      <sheetName val="etas+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0">
        <row r="5">
          <cell r="B5">
            <v>0.14000000000000001</v>
          </cell>
        </row>
        <row r="6">
          <cell r="B6">
            <v>0.18</v>
          </cell>
        </row>
        <row r="7">
          <cell r="B7">
            <v>0.35</v>
          </cell>
        </row>
        <row r="8">
          <cell r="B8">
            <v>0.45</v>
          </cell>
        </row>
      </sheetData>
      <sheetData sheetId="11"/>
      <sheetData sheetId="12"/>
      <sheetData sheetId="13"/>
      <sheetData sheetId="14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5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Edwards_2004"/>
      <sheetName val="FAO_2017"/>
      <sheetName val="CleanCookingCatalog_2021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star.gov/productfinder/advanced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doi.org/10.1016/j.apenergy.2019.01.255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"/>
  <sheetViews>
    <sheetView workbookViewId="0">
      <selection activeCell="G16" sqref="G16"/>
    </sheetView>
  </sheetViews>
  <sheetFormatPr defaultColWidth="9.140625" defaultRowHeight="15" x14ac:dyDescent="0.25"/>
  <cols>
    <col min="1" max="16384" width="9.140625" style="36"/>
  </cols>
  <sheetData>
    <row r="1" spans="1:1" x14ac:dyDescent="0.25">
      <c r="A1" s="37" t="s">
        <v>66</v>
      </c>
    </row>
    <row r="2" spans="1:1" x14ac:dyDescent="0.25">
      <c r="A2" s="37" t="s">
        <v>67</v>
      </c>
    </row>
    <row r="3" spans="1:1" x14ac:dyDescent="0.25">
      <c r="A3" s="37" t="s">
        <v>68</v>
      </c>
    </row>
    <row r="4" spans="1:1" x14ac:dyDescent="0.25">
      <c r="A4" s="37" t="s">
        <v>69</v>
      </c>
    </row>
    <row r="5" spans="1:1" x14ac:dyDescent="0.25">
      <c r="A5" s="37" t="s">
        <v>70</v>
      </c>
    </row>
    <row r="6" spans="1:1" x14ac:dyDescent="0.25">
      <c r="A6" s="37" t="s">
        <v>51</v>
      </c>
    </row>
    <row r="7" spans="1:1" x14ac:dyDescent="0.25">
      <c r="A7" s="37"/>
    </row>
    <row r="8" spans="1:1" x14ac:dyDescent="0.25">
      <c r="A8" s="37" t="s">
        <v>53</v>
      </c>
    </row>
    <row r="9" spans="1:1" x14ac:dyDescent="0.25">
      <c r="A9" s="37" t="s">
        <v>54</v>
      </c>
    </row>
    <row r="10" spans="1:1" x14ac:dyDescent="0.25">
      <c r="A10" s="37" t="s">
        <v>55</v>
      </c>
    </row>
    <row r="11" spans="1:1" x14ac:dyDescent="0.25">
      <c r="A11" s="37" t="s">
        <v>56</v>
      </c>
    </row>
    <row r="12" spans="1:1" x14ac:dyDescent="0.25">
      <c r="A12" s="37" t="s">
        <v>57</v>
      </c>
    </row>
    <row r="13" spans="1:1" x14ac:dyDescent="0.25">
      <c r="A13" s="37" t="s">
        <v>58</v>
      </c>
    </row>
    <row r="14" spans="1:1" x14ac:dyDescent="0.25">
      <c r="A14" s="37" t="s">
        <v>59</v>
      </c>
    </row>
    <row r="15" spans="1:1" x14ac:dyDescent="0.25">
      <c r="A15" s="37" t="s">
        <v>60</v>
      </c>
    </row>
    <row r="16" spans="1:1" x14ac:dyDescent="0.25">
      <c r="A16" s="37" t="s">
        <v>61</v>
      </c>
    </row>
    <row r="17" spans="1:1" x14ac:dyDescent="0.25">
      <c r="A17" s="3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"/>
  <sheetViews>
    <sheetView zoomScale="80" zoomScaleNormal="80" workbookViewId="0">
      <selection activeCell="I5" sqref="I5"/>
    </sheetView>
  </sheetViews>
  <sheetFormatPr defaultRowHeight="15" x14ac:dyDescent="0.25"/>
  <cols>
    <col min="2" max="2" width="11.7109375" style="11" bestFit="1" customWidth="1"/>
    <col min="3" max="3" width="10.140625" style="11" bestFit="1" customWidth="1"/>
    <col min="4" max="4" width="12.28515625" style="11" customWidth="1"/>
    <col min="5" max="6" width="12.5703125" customWidth="1"/>
    <col min="7" max="7" width="11.42578125" customWidth="1"/>
  </cols>
  <sheetData>
    <row r="1" spans="1:68" s="12" customFormat="1" x14ac:dyDescent="0.25">
      <c r="A1" s="12" t="s">
        <v>0</v>
      </c>
      <c r="B1" s="12" t="s">
        <v>32</v>
      </c>
      <c r="C1" s="12" t="s">
        <v>33</v>
      </c>
      <c r="D1" s="12" t="s">
        <v>34</v>
      </c>
      <c r="E1" s="12" t="s">
        <v>1</v>
      </c>
      <c r="F1" s="12" t="s">
        <v>2</v>
      </c>
      <c r="G1" s="12" t="s">
        <v>31</v>
      </c>
      <c r="H1" s="12">
        <v>1960</v>
      </c>
      <c r="I1" s="12">
        <v>1961</v>
      </c>
      <c r="J1" s="12">
        <v>1962</v>
      </c>
      <c r="K1" s="12">
        <v>1963</v>
      </c>
      <c r="L1" s="12">
        <v>1964</v>
      </c>
      <c r="M1" s="12">
        <v>1965</v>
      </c>
      <c r="N1" s="12">
        <v>1966</v>
      </c>
      <c r="O1" s="12">
        <v>1967</v>
      </c>
      <c r="P1" s="12">
        <v>1968</v>
      </c>
      <c r="Q1" s="12">
        <v>1969</v>
      </c>
      <c r="R1" s="12">
        <v>1970</v>
      </c>
      <c r="S1" s="12">
        <v>1971</v>
      </c>
      <c r="T1" s="12">
        <v>1972</v>
      </c>
      <c r="U1" s="12">
        <v>1973</v>
      </c>
      <c r="V1" s="12">
        <v>1974</v>
      </c>
      <c r="W1" s="12">
        <v>1975</v>
      </c>
      <c r="X1" s="12">
        <v>1976</v>
      </c>
      <c r="Y1" s="12">
        <v>1977</v>
      </c>
      <c r="Z1" s="12">
        <v>1978</v>
      </c>
      <c r="AA1" s="12">
        <v>1979</v>
      </c>
      <c r="AB1" s="12">
        <v>1980</v>
      </c>
      <c r="AC1" s="12">
        <v>1981</v>
      </c>
      <c r="AD1" s="12">
        <v>1982</v>
      </c>
      <c r="AE1" s="12">
        <v>1983</v>
      </c>
      <c r="AF1" s="12">
        <v>1984</v>
      </c>
      <c r="AG1" s="12">
        <v>1985</v>
      </c>
      <c r="AH1" s="12">
        <v>1986</v>
      </c>
      <c r="AI1" s="12">
        <v>1987</v>
      </c>
      <c r="AJ1" s="12">
        <v>1988</v>
      </c>
      <c r="AK1" s="12">
        <v>1989</v>
      </c>
      <c r="AL1" s="12">
        <v>1990</v>
      </c>
      <c r="AM1" s="12">
        <v>1991</v>
      </c>
      <c r="AN1" s="12">
        <v>1992</v>
      </c>
      <c r="AO1" s="12">
        <v>1993</v>
      </c>
      <c r="AP1" s="12">
        <v>1994</v>
      </c>
      <c r="AQ1" s="12">
        <v>1995</v>
      </c>
      <c r="AR1" s="12">
        <v>1996</v>
      </c>
      <c r="AS1" s="12">
        <v>1997</v>
      </c>
      <c r="AT1" s="12">
        <v>1998</v>
      </c>
      <c r="AU1" s="12">
        <v>1999</v>
      </c>
      <c r="AV1" s="12">
        <v>2000</v>
      </c>
      <c r="AW1" s="12">
        <v>2001</v>
      </c>
      <c r="AX1" s="12">
        <v>2002</v>
      </c>
      <c r="AY1" s="12">
        <v>2003</v>
      </c>
      <c r="AZ1" s="12">
        <v>2004</v>
      </c>
      <c r="BA1" s="12">
        <v>2005</v>
      </c>
      <c r="BB1" s="12">
        <v>2006</v>
      </c>
      <c r="BC1" s="12">
        <v>2007</v>
      </c>
      <c r="BD1" s="12">
        <v>2008</v>
      </c>
      <c r="BE1" s="12">
        <v>2009</v>
      </c>
      <c r="BF1" s="12">
        <v>2010</v>
      </c>
      <c r="BG1" s="12">
        <v>2011</v>
      </c>
      <c r="BH1" s="12">
        <v>2012</v>
      </c>
      <c r="BI1" s="12">
        <v>2013</v>
      </c>
      <c r="BJ1" s="12">
        <v>2014</v>
      </c>
      <c r="BK1" s="12">
        <v>2015</v>
      </c>
      <c r="BL1" s="12">
        <v>2016</v>
      </c>
      <c r="BM1" s="12">
        <v>2017</v>
      </c>
      <c r="BN1" s="12">
        <v>2018</v>
      </c>
      <c r="BO1" s="12">
        <v>2019</v>
      </c>
      <c r="BP1" s="12">
        <v>2020</v>
      </c>
    </row>
    <row r="2" spans="1:68" s="11" customFormat="1" x14ac:dyDescent="0.25">
      <c r="A2" s="11" t="s">
        <v>65</v>
      </c>
      <c r="B2" s="14" t="s">
        <v>35</v>
      </c>
      <c r="C2" s="14" t="s">
        <v>36</v>
      </c>
      <c r="D2" s="14" t="s">
        <v>37</v>
      </c>
      <c r="E2" s="11" t="s">
        <v>39</v>
      </c>
      <c r="F2" s="11" t="s">
        <v>63</v>
      </c>
      <c r="G2" s="11" t="s">
        <v>38</v>
      </c>
      <c r="H2" s="13">
        <f t="array" ref="H2:BP2">TRANSPOSE(Calcs!F3:F73)</f>
        <v>5.1341327240711195E-4</v>
      </c>
      <c r="I2" s="13">
        <v>7.0808754944765018E-4</v>
      </c>
      <c r="J2" s="13">
        <v>9.0276182648818841E-4</v>
      </c>
      <c r="K2" s="13">
        <v>1.0974361035287266E-3</v>
      </c>
      <c r="L2" s="13">
        <v>1.2921103805692649E-3</v>
      </c>
      <c r="M2" s="13">
        <v>1.4867846576098031E-3</v>
      </c>
      <c r="N2" s="13">
        <v>1.6814589346503413E-3</v>
      </c>
      <c r="O2" s="13">
        <v>1.8761332116908796E-3</v>
      </c>
      <c r="P2" s="13">
        <v>2.0708074887314178E-3</v>
      </c>
      <c r="Q2" s="13">
        <v>2.265481765771956E-3</v>
      </c>
      <c r="R2" s="13">
        <v>2.4601560428124942E-3</v>
      </c>
      <c r="S2" s="13">
        <v>2.6548303198530325E-3</v>
      </c>
      <c r="T2" s="13">
        <v>2.8495045968935707E-3</v>
      </c>
      <c r="U2" s="13">
        <v>3.0441788739341089E-3</v>
      </c>
      <c r="V2" s="13">
        <v>3.2388531509746472E-3</v>
      </c>
      <c r="W2" s="13">
        <v>3.4335274280151854E-3</v>
      </c>
      <c r="X2" s="13">
        <v>3.6282017050557236E-3</v>
      </c>
      <c r="Y2" s="13">
        <v>3.8228759820962618E-3</v>
      </c>
      <c r="Z2" s="13">
        <v>4.0175502591368005E-3</v>
      </c>
      <c r="AA2" s="13">
        <v>4.2122245361773392E-3</v>
      </c>
      <c r="AB2" s="13">
        <v>4.4068988132178778E-3</v>
      </c>
      <c r="AC2" s="13">
        <v>4.6015730902584165E-3</v>
      </c>
      <c r="AD2" s="13">
        <v>4.7962473672989551E-3</v>
      </c>
      <c r="AE2" s="13">
        <v>4.9909216443394938E-3</v>
      </c>
      <c r="AF2" s="13">
        <v>5.1855959213800325E-3</v>
      </c>
      <c r="AG2" s="13">
        <v>5.3802701984205711E-3</v>
      </c>
      <c r="AH2" s="13">
        <v>5.5749444754611098E-3</v>
      </c>
      <c r="AI2" s="13">
        <v>5.7696187525016485E-3</v>
      </c>
      <c r="AJ2" s="13">
        <v>5.9642930295421871E-3</v>
      </c>
      <c r="AK2" s="13">
        <v>6.1589673065827258E-3</v>
      </c>
      <c r="AL2" s="13">
        <v>6.3536415836232644E-3</v>
      </c>
      <c r="AM2" s="13">
        <v>6.5483158606638031E-3</v>
      </c>
      <c r="AN2" s="13">
        <v>6.7429901377043418E-3</v>
      </c>
      <c r="AO2" s="13">
        <v>6.9376644147448804E-3</v>
      </c>
      <c r="AP2" s="13">
        <v>7.1323386917854191E-3</v>
      </c>
      <c r="AQ2" s="13">
        <v>7.3270129688259578E-3</v>
      </c>
      <c r="AR2" s="13">
        <v>7.5216872458664964E-3</v>
      </c>
      <c r="AS2" s="13">
        <v>7.7163615229070351E-3</v>
      </c>
      <c r="AT2" s="13">
        <v>7.9110357999475737E-3</v>
      </c>
      <c r="AU2" s="13">
        <v>8.1057100769881124E-3</v>
      </c>
      <c r="AV2" s="13">
        <v>8.3003843540286511E-3</v>
      </c>
      <c r="AW2" s="13">
        <v>8.4950586310691897E-3</v>
      </c>
      <c r="AX2" s="13">
        <v>8.6897329081097284E-3</v>
      </c>
      <c r="AY2" s="13">
        <v>8.8844071851502671E-3</v>
      </c>
      <c r="AZ2" s="13">
        <v>9.0790814621908057E-3</v>
      </c>
      <c r="BA2" s="13">
        <v>9.2737557392313444E-3</v>
      </c>
      <c r="BB2" s="13">
        <v>9.468430016271883E-3</v>
      </c>
      <c r="BC2" s="13">
        <v>9.6631042933124217E-3</v>
      </c>
      <c r="BD2" s="13">
        <v>9.8577785703529604E-3</v>
      </c>
      <c r="BE2" s="13">
        <v>1.0052452847393499E-2</v>
      </c>
      <c r="BF2" s="13">
        <v>1.0247127124434038E-2</v>
      </c>
      <c r="BG2" s="13">
        <v>1.0441801401474576E-2</v>
      </c>
      <c r="BH2" s="13">
        <v>1.0636475678515115E-2</v>
      </c>
      <c r="BI2" s="13">
        <v>1.0831149955555654E-2</v>
      </c>
      <c r="BJ2" s="13">
        <v>1.1025824232596192E-2</v>
      </c>
      <c r="BK2" s="13">
        <v>1.1220498509636731E-2</v>
      </c>
      <c r="BL2" s="13">
        <v>1.141517278667727E-2</v>
      </c>
      <c r="BM2" s="13">
        <v>1.1609847063717808E-2</v>
      </c>
      <c r="BN2" s="13">
        <v>1.1804521340758347E-2</v>
      </c>
      <c r="BO2" s="13">
        <v>1.1999195617798886E-2</v>
      </c>
      <c r="BP2" s="13">
        <v>1.2193869894839424E-2</v>
      </c>
    </row>
    <row r="3" spans="1:68" x14ac:dyDescent="0.25">
      <c r="B3" s="14"/>
      <c r="C3" s="14"/>
      <c r="D3" s="14"/>
    </row>
    <row r="4" spans="1:68" x14ac:dyDescent="0.25">
      <c r="B4" s="15"/>
      <c r="C4" s="15"/>
      <c r="D4" s="15"/>
    </row>
    <row r="5" spans="1:68" x14ac:dyDescent="0.25">
      <c r="B5" s="15"/>
      <c r="C5" s="15"/>
      <c r="D5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3"/>
  <sheetViews>
    <sheetView topLeftCell="A22" zoomScale="70" zoomScaleNormal="70" workbookViewId="0">
      <selection activeCell="I70" sqref="I70"/>
    </sheetView>
  </sheetViews>
  <sheetFormatPr defaultColWidth="9.140625" defaultRowHeight="15.75" x14ac:dyDescent="0.25"/>
  <cols>
    <col min="1" max="2" width="9.140625" style="18"/>
    <col min="3" max="3" width="13" style="18" bestFit="1" customWidth="1"/>
    <col min="4" max="4" width="20.85546875" style="18" bestFit="1" customWidth="1"/>
    <col min="5" max="5" width="9.140625" style="18"/>
    <col min="6" max="6" width="13" style="18" bestFit="1" customWidth="1"/>
    <col min="7" max="7" width="22.140625" style="18" bestFit="1" customWidth="1"/>
    <col min="8" max="8" width="9.140625" style="18"/>
    <col min="9" max="9" width="13" style="18" bestFit="1" customWidth="1"/>
    <col min="10" max="10" width="23.7109375" style="18" bestFit="1" customWidth="1"/>
    <col min="11" max="11" width="19.140625" style="18" bestFit="1" customWidth="1"/>
    <col min="12" max="12" width="9.140625" style="18"/>
    <col min="13" max="13" width="13" style="18" bestFit="1" customWidth="1"/>
    <col min="14" max="14" width="23.7109375" style="18" bestFit="1" customWidth="1"/>
    <col min="15" max="15" width="19.140625" style="18" bestFit="1" customWidth="1"/>
    <col min="16" max="16" width="9.140625" style="18"/>
    <col min="17" max="17" width="13" style="18" bestFit="1" customWidth="1"/>
    <col min="18" max="18" width="23.7109375" style="18" bestFit="1" customWidth="1"/>
    <col min="19" max="19" width="19.140625" style="18" bestFit="1" customWidth="1"/>
    <col min="20" max="16384" width="9.140625" style="18"/>
  </cols>
  <sheetData>
    <row r="1" spans="1:19" x14ac:dyDescent="0.25">
      <c r="C1" s="19" t="s">
        <v>30</v>
      </c>
      <c r="D1" s="20"/>
      <c r="E1" s="19"/>
      <c r="F1" s="19"/>
      <c r="G1" s="19"/>
      <c r="I1" s="21"/>
      <c r="J1" s="21"/>
      <c r="K1" s="22"/>
      <c r="M1" s="23"/>
      <c r="N1" s="23"/>
      <c r="O1" s="24"/>
      <c r="Q1" s="25"/>
      <c r="R1" s="25"/>
      <c r="S1" s="26"/>
    </row>
    <row r="2" spans="1:19" s="27" customFormat="1" x14ac:dyDescent="0.25">
      <c r="A2" s="27" t="s">
        <v>44</v>
      </c>
      <c r="C2" s="27" t="s">
        <v>45</v>
      </c>
      <c r="D2" s="27" t="s">
        <v>47</v>
      </c>
      <c r="F2" s="27" t="s">
        <v>45</v>
      </c>
      <c r="G2" s="27" t="s">
        <v>47</v>
      </c>
      <c r="I2" s="27" t="s">
        <v>45</v>
      </c>
      <c r="J2" s="27" t="s">
        <v>46</v>
      </c>
      <c r="K2" s="27" t="s">
        <v>47</v>
      </c>
      <c r="M2" s="27" t="s">
        <v>45</v>
      </c>
      <c r="N2" s="27" t="s">
        <v>46</v>
      </c>
      <c r="O2" s="27" t="s">
        <v>47</v>
      </c>
      <c r="Q2" s="27" t="s">
        <v>45</v>
      </c>
      <c r="R2" s="27" t="s">
        <v>46</v>
      </c>
      <c r="S2" s="27" t="s">
        <v>47</v>
      </c>
    </row>
    <row r="3" spans="1:19" s="31" customFormat="1" x14ac:dyDescent="0.25">
      <c r="A3" s="18">
        <v>1950</v>
      </c>
      <c r="C3" s="32">
        <f>Heun_2019!E24</f>
        <v>5.1341327240711195E-4</v>
      </c>
      <c r="D3" s="33" t="s">
        <v>49</v>
      </c>
      <c r="F3" s="32">
        <f>C3</f>
        <v>5.1341327240711195E-4</v>
      </c>
      <c r="G3" s="33" t="str">
        <f>D3</f>
        <v>Heun et al (2019)</v>
      </c>
    </row>
    <row r="4" spans="1:19" s="31" customFormat="1" x14ac:dyDescent="0.25">
      <c r="A4" s="18">
        <v>1951</v>
      </c>
      <c r="C4" s="34">
        <f>C3+((C$68-C$3)/(A$68-A$3))</f>
        <v>7.0808754944765018E-4</v>
      </c>
      <c r="D4" s="35" t="s">
        <v>50</v>
      </c>
      <c r="F4" s="34">
        <f t="shared" ref="F4:F67" si="0">C4</f>
        <v>7.0808754944765018E-4</v>
      </c>
      <c r="G4" s="35" t="str">
        <f t="shared" ref="G4:G67" si="1">D4</f>
        <v>Linear interpolation</v>
      </c>
    </row>
    <row r="5" spans="1:19" s="31" customFormat="1" x14ac:dyDescent="0.25">
      <c r="A5" s="18">
        <v>1952</v>
      </c>
      <c r="C5" s="34">
        <f t="shared" ref="C5:C67" si="2">C4+((C$68-C$3)/(A$68-A$3))</f>
        <v>9.0276182648818841E-4</v>
      </c>
      <c r="D5" s="35" t="s">
        <v>50</v>
      </c>
      <c r="F5" s="34">
        <f t="shared" si="0"/>
        <v>9.0276182648818841E-4</v>
      </c>
      <c r="G5" s="35" t="str">
        <f t="shared" si="1"/>
        <v>Linear interpolation</v>
      </c>
    </row>
    <row r="6" spans="1:19" s="31" customFormat="1" x14ac:dyDescent="0.25">
      <c r="A6" s="18">
        <v>1953</v>
      </c>
      <c r="C6" s="34">
        <f t="shared" si="2"/>
        <v>1.0974361035287266E-3</v>
      </c>
      <c r="D6" s="35" t="s">
        <v>50</v>
      </c>
      <c r="F6" s="34">
        <f t="shared" si="0"/>
        <v>1.0974361035287266E-3</v>
      </c>
      <c r="G6" s="35" t="str">
        <f t="shared" si="1"/>
        <v>Linear interpolation</v>
      </c>
    </row>
    <row r="7" spans="1:19" s="31" customFormat="1" x14ac:dyDescent="0.25">
      <c r="A7" s="18">
        <v>1954</v>
      </c>
      <c r="C7" s="34">
        <f t="shared" si="2"/>
        <v>1.2921103805692649E-3</v>
      </c>
      <c r="D7" s="35" t="s">
        <v>50</v>
      </c>
      <c r="F7" s="34">
        <f t="shared" si="0"/>
        <v>1.2921103805692649E-3</v>
      </c>
      <c r="G7" s="35" t="str">
        <f t="shared" si="1"/>
        <v>Linear interpolation</v>
      </c>
    </row>
    <row r="8" spans="1:19" s="31" customFormat="1" x14ac:dyDescent="0.25">
      <c r="A8" s="18">
        <v>1955</v>
      </c>
      <c r="C8" s="34">
        <f t="shared" si="2"/>
        <v>1.4867846576098031E-3</v>
      </c>
      <c r="D8" s="35" t="s">
        <v>50</v>
      </c>
      <c r="F8" s="34">
        <f t="shared" si="0"/>
        <v>1.4867846576098031E-3</v>
      </c>
      <c r="G8" s="35" t="str">
        <f t="shared" si="1"/>
        <v>Linear interpolation</v>
      </c>
    </row>
    <row r="9" spans="1:19" s="31" customFormat="1" x14ac:dyDescent="0.25">
      <c r="A9" s="18">
        <v>1956</v>
      </c>
      <c r="C9" s="34">
        <f t="shared" si="2"/>
        <v>1.6814589346503413E-3</v>
      </c>
      <c r="D9" s="35" t="s">
        <v>50</v>
      </c>
      <c r="F9" s="34">
        <f t="shared" si="0"/>
        <v>1.6814589346503413E-3</v>
      </c>
      <c r="G9" s="35" t="str">
        <f t="shared" si="1"/>
        <v>Linear interpolation</v>
      </c>
    </row>
    <row r="10" spans="1:19" s="31" customFormat="1" x14ac:dyDescent="0.25">
      <c r="A10" s="18">
        <v>1957</v>
      </c>
      <c r="C10" s="34">
        <f t="shared" si="2"/>
        <v>1.8761332116908796E-3</v>
      </c>
      <c r="D10" s="35" t="s">
        <v>50</v>
      </c>
      <c r="F10" s="34">
        <f t="shared" si="0"/>
        <v>1.8761332116908796E-3</v>
      </c>
      <c r="G10" s="35" t="str">
        <f t="shared" si="1"/>
        <v>Linear interpolation</v>
      </c>
    </row>
    <row r="11" spans="1:19" s="31" customFormat="1" x14ac:dyDescent="0.25">
      <c r="A11" s="18">
        <v>1958</v>
      </c>
      <c r="C11" s="34">
        <f t="shared" si="2"/>
        <v>2.0708074887314178E-3</v>
      </c>
      <c r="D11" s="35" t="s">
        <v>50</v>
      </c>
      <c r="F11" s="34">
        <f t="shared" si="0"/>
        <v>2.0708074887314178E-3</v>
      </c>
      <c r="G11" s="35" t="str">
        <f t="shared" si="1"/>
        <v>Linear interpolation</v>
      </c>
    </row>
    <row r="12" spans="1:19" s="31" customFormat="1" x14ac:dyDescent="0.25">
      <c r="A12" s="18">
        <v>1959</v>
      </c>
      <c r="C12" s="34">
        <f t="shared" si="2"/>
        <v>2.265481765771956E-3</v>
      </c>
      <c r="D12" s="35" t="s">
        <v>50</v>
      </c>
      <c r="F12" s="34">
        <f t="shared" si="0"/>
        <v>2.265481765771956E-3</v>
      </c>
      <c r="G12" s="35" t="str">
        <f t="shared" si="1"/>
        <v>Linear interpolation</v>
      </c>
    </row>
    <row r="13" spans="1:19" x14ac:dyDescent="0.25">
      <c r="A13" s="18">
        <v>1960</v>
      </c>
      <c r="C13" s="34">
        <f t="shared" si="2"/>
        <v>2.4601560428124942E-3</v>
      </c>
      <c r="D13" s="35" t="s">
        <v>50</v>
      </c>
      <c r="F13" s="34">
        <f t="shared" si="0"/>
        <v>2.4601560428124942E-3</v>
      </c>
      <c r="G13" s="35" t="str">
        <f t="shared" si="1"/>
        <v>Linear interpolation</v>
      </c>
    </row>
    <row r="14" spans="1:19" x14ac:dyDescent="0.25">
      <c r="A14" s="18">
        <v>1961</v>
      </c>
      <c r="C14" s="34">
        <f t="shared" si="2"/>
        <v>2.6548303198530325E-3</v>
      </c>
      <c r="D14" s="35" t="s">
        <v>50</v>
      </c>
      <c r="F14" s="34">
        <f t="shared" si="0"/>
        <v>2.6548303198530325E-3</v>
      </c>
      <c r="G14" s="35" t="str">
        <f t="shared" si="1"/>
        <v>Linear interpolation</v>
      </c>
    </row>
    <row r="15" spans="1:19" x14ac:dyDescent="0.25">
      <c r="A15" s="18">
        <v>1962</v>
      </c>
      <c r="C15" s="34">
        <f t="shared" si="2"/>
        <v>2.8495045968935707E-3</v>
      </c>
      <c r="D15" s="35" t="s">
        <v>50</v>
      </c>
      <c r="F15" s="34">
        <f t="shared" si="0"/>
        <v>2.8495045968935707E-3</v>
      </c>
      <c r="G15" s="35" t="str">
        <f t="shared" si="1"/>
        <v>Linear interpolation</v>
      </c>
    </row>
    <row r="16" spans="1:19" x14ac:dyDescent="0.25">
      <c r="A16" s="18">
        <v>1963</v>
      </c>
      <c r="C16" s="34">
        <f t="shared" si="2"/>
        <v>3.0441788739341089E-3</v>
      </c>
      <c r="D16" s="35" t="s">
        <v>50</v>
      </c>
      <c r="F16" s="34">
        <f t="shared" si="0"/>
        <v>3.0441788739341089E-3</v>
      </c>
      <c r="G16" s="35" t="str">
        <f t="shared" si="1"/>
        <v>Linear interpolation</v>
      </c>
    </row>
    <row r="17" spans="1:7" x14ac:dyDescent="0.25">
      <c r="A17" s="18">
        <v>1964</v>
      </c>
      <c r="C17" s="34">
        <f t="shared" si="2"/>
        <v>3.2388531509746472E-3</v>
      </c>
      <c r="D17" s="35" t="s">
        <v>50</v>
      </c>
      <c r="F17" s="34">
        <f t="shared" si="0"/>
        <v>3.2388531509746472E-3</v>
      </c>
      <c r="G17" s="35" t="str">
        <f t="shared" si="1"/>
        <v>Linear interpolation</v>
      </c>
    </row>
    <row r="18" spans="1:7" x14ac:dyDescent="0.25">
      <c r="A18" s="18">
        <v>1965</v>
      </c>
      <c r="C18" s="34">
        <f t="shared" si="2"/>
        <v>3.4335274280151854E-3</v>
      </c>
      <c r="D18" s="35" t="s">
        <v>50</v>
      </c>
      <c r="F18" s="34">
        <f t="shared" si="0"/>
        <v>3.4335274280151854E-3</v>
      </c>
      <c r="G18" s="35" t="str">
        <f t="shared" si="1"/>
        <v>Linear interpolation</v>
      </c>
    </row>
    <row r="19" spans="1:7" x14ac:dyDescent="0.25">
      <c r="A19" s="18">
        <v>1966</v>
      </c>
      <c r="C19" s="34">
        <f t="shared" si="2"/>
        <v>3.6282017050557236E-3</v>
      </c>
      <c r="D19" s="35" t="s">
        <v>50</v>
      </c>
      <c r="F19" s="34">
        <f t="shared" si="0"/>
        <v>3.6282017050557236E-3</v>
      </c>
      <c r="G19" s="35" t="str">
        <f t="shared" si="1"/>
        <v>Linear interpolation</v>
      </c>
    </row>
    <row r="20" spans="1:7" x14ac:dyDescent="0.25">
      <c r="A20" s="18">
        <v>1967</v>
      </c>
      <c r="C20" s="34">
        <f t="shared" si="2"/>
        <v>3.8228759820962618E-3</v>
      </c>
      <c r="D20" s="35" t="s">
        <v>50</v>
      </c>
      <c r="F20" s="34">
        <f t="shared" si="0"/>
        <v>3.8228759820962618E-3</v>
      </c>
      <c r="G20" s="35" t="str">
        <f t="shared" si="1"/>
        <v>Linear interpolation</v>
      </c>
    </row>
    <row r="21" spans="1:7" x14ac:dyDescent="0.25">
      <c r="A21" s="18">
        <v>1968</v>
      </c>
      <c r="C21" s="34">
        <f t="shared" si="2"/>
        <v>4.0175502591368005E-3</v>
      </c>
      <c r="D21" s="35" t="s">
        <v>50</v>
      </c>
      <c r="F21" s="34">
        <f t="shared" si="0"/>
        <v>4.0175502591368005E-3</v>
      </c>
      <c r="G21" s="35" t="str">
        <f t="shared" si="1"/>
        <v>Linear interpolation</v>
      </c>
    </row>
    <row r="22" spans="1:7" x14ac:dyDescent="0.25">
      <c r="A22" s="18">
        <v>1969</v>
      </c>
      <c r="C22" s="34">
        <f t="shared" si="2"/>
        <v>4.2122245361773392E-3</v>
      </c>
      <c r="D22" s="35" t="s">
        <v>50</v>
      </c>
      <c r="F22" s="34">
        <f t="shared" si="0"/>
        <v>4.2122245361773392E-3</v>
      </c>
      <c r="G22" s="35" t="str">
        <f t="shared" si="1"/>
        <v>Linear interpolation</v>
      </c>
    </row>
    <row r="23" spans="1:7" x14ac:dyDescent="0.25">
      <c r="A23" s="18">
        <v>1970</v>
      </c>
      <c r="C23" s="34">
        <f t="shared" si="2"/>
        <v>4.4068988132178778E-3</v>
      </c>
      <c r="D23" s="35" t="s">
        <v>50</v>
      </c>
      <c r="F23" s="34">
        <f t="shared" si="0"/>
        <v>4.4068988132178778E-3</v>
      </c>
      <c r="G23" s="35" t="str">
        <f t="shared" si="1"/>
        <v>Linear interpolation</v>
      </c>
    </row>
    <row r="24" spans="1:7" x14ac:dyDescent="0.25">
      <c r="A24" s="18">
        <v>1971</v>
      </c>
      <c r="C24" s="34">
        <f t="shared" si="2"/>
        <v>4.6015730902584165E-3</v>
      </c>
      <c r="D24" s="35" t="s">
        <v>50</v>
      </c>
      <c r="F24" s="34">
        <f t="shared" si="0"/>
        <v>4.6015730902584165E-3</v>
      </c>
      <c r="G24" s="35" t="str">
        <f t="shared" si="1"/>
        <v>Linear interpolation</v>
      </c>
    </row>
    <row r="25" spans="1:7" x14ac:dyDescent="0.25">
      <c r="A25" s="18">
        <v>1972</v>
      </c>
      <c r="C25" s="34">
        <f t="shared" si="2"/>
        <v>4.7962473672989551E-3</v>
      </c>
      <c r="D25" s="35" t="s">
        <v>50</v>
      </c>
      <c r="F25" s="34">
        <f t="shared" si="0"/>
        <v>4.7962473672989551E-3</v>
      </c>
      <c r="G25" s="35" t="str">
        <f t="shared" si="1"/>
        <v>Linear interpolation</v>
      </c>
    </row>
    <row r="26" spans="1:7" x14ac:dyDescent="0.25">
      <c r="A26" s="18">
        <v>1973</v>
      </c>
      <c r="C26" s="34">
        <f t="shared" si="2"/>
        <v>4.9909216443394938E-3</v>
      </c>
      <c r="D26" s="35" t="s">
        <v>50</v>
      </c>
      <c r="F26" s="34">
        <f t="shared" si="0"/>
        <v>4.9909216443394938E-3</v>
      </c>
      <c r="G26" s="35" t="str">
        <f t="shared" si="1"/>
        <v>Linear interpolation</v>
      </c>
    </row>
    <row r="27" spans="1:7" x14ac:dyDescent="0.25">
      <c r="A27" s="18">
        <v>1974</v>
      </c>
      <c r="C27" s="34">
        <f t="shared" si="2"/>
        <v>5.1855959213800325E-3</v>
      </c>
      <c r="D27" s="35" t="s">
        <v>50</v>
      </c>
      <c r="F27" s="34">
        <f t="shared" si="0"/>
        <v>5.1855959213800325E-3</v>
      </c>
      <c r="G27" s="35" t="str">
        <f t="shared" si="1"/>
        <v>Linear interpolation</v>
      </c>
    </row>
    <row r="28" spans="1:7" x14ac:dyDescent="0.25">
      <c r="A28" s="18">
        <v>1975</v>
      </c>
      <c r="C28" s="34">
        <f t="shared" si="2"/>
        <v>5.3802701984205711E-3</v>
      </c>
      <c r="D28" s="35" t="s">
        <v>50</v>
      </c>
      <c r="F28" s="34">
        <f t="shared" si="0"/>
        <v>5.3802701984205711E-3</v>
      </c>
      <c r="G28" s="35" t="str">
        <f t="shared" si="1"/>
        <v>Linear interpolation</v>
      </c>
    </row>
    <row r="29" spans="1:7" x14ac:dyDescent="0.25">
      <c r="A29" s="18">
        <v>1976</v>
      </c>
      <c r="C29" s="34">
        <f t="shared" si="2"/>
        <v>5.5749444754611098E-3</v>
      </c>
      <c r="D29" s="35" t="s">
        <v>50</v>
      </c>
      <c r="F29" s="34">
        <f t="shared" si="0"/>
        <v>5.5749444754611098E-3</v>
      </c>
      <c r="G29" s="35" t="str">
        <f t="shared" si="1"/>
        <v>Linear interpolation</v>
      </c>
    </row>
    <row r="30" spans="1:7" x14ac:dyDescent="0.25">
      <c r="A30" s="18">
        <v>1977</v>
      </c>
      <c r="C30" s="34">
        <f t="shared" si="2"/>
        <v>5.7696187525016485E-3</v>
      </c>
      <c r="D30" s="35" t="s">
        <v>50</v>
      </c>
      <c r="F30" s="34">
        <f t="shared" si="0"/>
        <v>5.7696187525016485E-3</v>
      </c>
      <c r="G30" s="35" t="str">
        <f t="shared" si="1"/>
        <v>Linear interpolation</v>
      </c>
    </row>
    <row r="31" spans="1:7" x14ac:dyDescent="0.25">
      <c r="A31" s="18">
        <v>1978</v>
      </c>
      <c r="C31" s="34">
        <f t="shared" si="2"/>
        <v>5.9642930295421871E-3</v>
      </c>
      <c r="D31" s="35" t="s">
        <v>50</v>
      </c>
      <c r="F31" s="34">
        <f t="shared" si="0"/>
        <v>5.9642930295421871E-3</v>
      </c>
      <c r="G31" s="35" t="str">
        <f t="shared" si="1"/>
        <v>Linear interpolation</v>
      </c>
    </row>
    <row r="32" spans="1:7" x14ac:dyDescent="0.25">
      <c r="A32" s="18">
        <v>1979</v>
      </c>
      <c r="C32" s="34">
        <f t="shared" si="2"/>
        <v>6.1589673065827258E-3</v>
      </c>
      <c r="D32" s="35" t="s">
        <v>50</v>
      </c>
      <c r="F32" s="34">
        <f t="shared" si="0"/>
        <v>6.1589673065827258E-3</v>
      </c>
      <c r="G32" s="35" t="str">
        <f t="shared" si="1"/>
        <v>Linear interpolation</v>
      </c>
    </row>
    <row r="33" spans="1:10" x14ac:dyDescent="0.25">
      <c r="A33" s="18">
        <v>1980</v>
      </c>
      <c r="C33" s="34">
        <f t="shared" si="2"/>
        <v>6.3536415836232644E-3</v>
      </c>
      <c r="D33" s="35" t="s">
        <v>50</v>
      </c>
      <c r="F33" s="34">
        <f t="shared" si="0"/>
        <v>6.3536415836232644E-3</v>
      </c>
      <c r="G33" s="35" t="str">
        <f t="shared" si="1"/>
        <v>Linear interpolation</v>
      </c>
    </row>
    <row r="34" spans="1:10" x14ac:dyDescent="0.25">
      <c r="A34" s="18">
        <v>1981</v>
      </c>
      <c r="C34" s="34">
        <f t="shared" si="2"/>
        <v>6.5483158606638031E-3</v>
      </c>
      <c r="D34" s="35" t="s">
        <v>50</v>
      </c>
      <c r="F34" s="34">
        <f t="shared" si="0"/>
        <v>6.5483158606638031E-3</v>
      </c>
      <c r="G34" s="35" t="str">
        <f t="shared" si="1"/>
        <v>Linear interpolation</v>
      </c>
    </row>
    <row r="35" spans="1:10" x14ac:dyDescent="0.25">
      <c r="A35" s="18">
        <v>1982</v>
      </c>
      <c r="C35" s="34">
        <f t="shared" si="2"/>
        <v>6.7429901377043418E-3</v>
      </c>
      <c r="D35" s="35" t="s">
        <v>50</v>
      </c>
      <c r="F35" s="34">
        <f t="shared" si="0"/>
        <v>6.7429901377043418E-3</v>
      </c>
      <c r="G35" s="35" t="str">
        <f t="shared" si="1"/>
        <v>Linear interpolation</v>
      </c>
    </row>
    <row r="36" spans="1:10" x14ac:dyDescent="0.25">
      <c r="A36" s="18">
        <v>1983</v>
      </c>
      <c r="C36" s="34">
        <f t="shared" si="2"/>
        <v>6.9376644147448804E-3</v>
      </c>
      <c r="D36" s="35" t="s">
        <v>50</v>
      </c>
      <c r="F36" s="34">
        <f t="shared" si="0"/>
        <v>6.9376644147448804E-3</v>
      </c>
      <c r="G36" s="35" t="str">
        <f t="shared" si="1"/>
        <v>Linear interpolation</v>
      </c>
    </row>
    <row r="37" spans="1:10" x14ac:dyDescent="0.25">
      <c r="A37" s="18">
        <v>1984</v>
      </c>
      <c r="C37" s="34">
        <f t="shared" si="2"/>
        <v>7.1323386917854191E-3</v>
      </c>
      <c r="D37" s="35" t="s">
        <v>50</v>
      </c>
      <c r="F37" s="34">
        <f t="shared" si="0"/>
        <v>7.1323386917854191E-3</v>
      </c>
      <c r="G37" s="35" t="str">
        <f t="shared" si="1"/>
        <v>Linear interpolation</v>
      </c>
    </row>
    <row r="38" spans="1:10" x14ac:dyDescent="0.25">
      <c r="A38" s="18">
        <v>1985</v>
      </c>
      <c r="C38" s="34">
        <f t="shared" si="2"/>
        <v>7.3270129688259578E-3</v>
      </c>
      <c r="D38" s="35" t="s">
        <v>50</v>
      </c>
      <c r="F38" s="34">
        <f t="shared" si="0"/>
        <v>7.3270129688259578E-3</v>
      </c>
      <c r="G38" s="35" t="str">
        <f t="shared" si="1"/>
        <v>Linear interpolation</v>
      </c>
      <c r="I38" s="28"/>
      <c r="J38" s="28"/>
    </row>
    <row r="39" spans="1:10" x14ac:dyDescent="0.25">
      <c r="A39" s="18">
        <v>1986</v>
      </c>
      <c r="C39" s="34">
        <f t="shared" si="2"/>
        <v>7.5216872458664964E-3</v>
      </c>
      <c r="D39" s="35" t="s">
        <v>50</v>
      </c>
      <c r="F39" s="34">
        <f t="shared" si="0"/>
        <v>7.5216872458664964E-3</v>
      </c>
      <c r="G39" s="35" t="str">
        <f t="shared" si="1"/>
        <v>Linear interpolation</v>
      </c>
    </row>
    <row r="40" spans="1:10" x14ac:dyDescent="0.25">
      <c r="A40" s="18">
        <v>1987</v>
      </c>
      <c r="C40" s="34">
        <f t="shared" si="2"/>
        <v>7.7163615229070351E-3</v>
      </c>
      <c r="D40" s="35" t="s">
        <v>50</v>
      </c>
      <c r="F40" s="34">
        <f t="shared" si="0"/>
        <v>7.7163615229070351E-3</v>
      </c>
      <c r="G40" s="35" t="str">
        <f t="shared" si="1"/>
        <v>Linear interpolation</v>
      </c>
    </row>
    <row r="41" spans="1:10" x14ac:dyDescent="0.25">
      <c r="A41" s="18">
        <v>1988</v>
      </c>
      <c r="C41" s="34">
        <f t="shared" si="2"/>
        <v>7.9110357999475737E-3</v>
      </c>
      <c r="D41" s="35" t="s">
        <v>50</v>
      </c>
      <c r="F41" s="34">
        <f t="shared" si="0"/>
        <v>7.9110357999475737E-3</v>
      </c>
      <c r="G41" s="35" t="str">
        <f t="shared" si="1"/>
        <v>Linear interpolation</v>
      </c>
    </row>
    <row r="42" spans="1:10" x14ac:dyDescent="0.25">
      <c r="A42" s="18">
        <v>1989</v>
      </c>
      <c r="C42" s="34">
        <f t="shared" si="2"/>
        <v>8.1057100769881124E-3</v>
      </c>
      <c r="D42" s="35" t="s">
        <v>50</v>
      </c>
      <c r="F42" s="34">
        <f t="shared" si="0"/>
        <v>8.1057100769881124E-3</v>
      </c>
      <c r="G42" s="35" t="str">
        <f t="shared" si="1"/>
        <v>Linear interpolation</v>
      </c>
    </row>
    <row r="43" spans="1:10" x14ac:dyDescent="0.25">
      <c r="A43" s="18">
        <v>1990</v>
      </c>
      <c r="C43" s="34">
        <f t="shared" si="2"/>
        <v>8.3003843540286511E-3</v>
      </c>
      <c r="D43" s="35" t="s">
        <v>50</v>
      </c>
      <c r="F43" s="34">
        <f t="shared" si="0"/>
        <v>8.3003843540286511E-3</v>
      </c>
      <c r="G43" s="35" t="str">
        <f t="shared" si="1"/>
        <v>Linear interpolation</v>
      </c>
    </row>
    <row r="44" spans="1:10" x14ac:dyDescent="0.25">
      <c r="A44" s="18">
        <v>1991</v>
      </c>
      <c r="C44" s="34">
        <f t="shared" si="2"/>
        <v>8.4950586310691897E-3</v>
      </c>
      <c r="D44" s="35" t="s">
        <v>50</v>
      </c>
      <c r="F44" s="34">
        <f t="shared" si="0"/>
        <v>8.4950586310691897E-3</v>
      </c>
      <c r="G44" s="35" t="str">
        <f t="shared" si="1"/>
        <v>Linear interpolation</v>
      </c>
    </row>
    <row r="45" spans="1:10" x14ac:dyDescent="0.25">
      <c r="A45" s="18">
        <v>1992</v>
      </c>
      <c r="C45" s="34">
        <f t="shared" si="2"/>
        <v>8.6897329081097284E-3</v>
      </c>
      <c r="D45" s="35" t="s">
        <v>50</v>
      </c>
      <c r="F45" s="34">
        <f t="shared" si="0"/>
        <v>8.6897329081097284E-3</v>
      </c>
      <c r="G45" s="35" t="str">
        <f t="shared" si="1"/>
        <v>Linear interpolation</v>
      </c>
    </row>
    <row r="46" spans="1:10" x14ac:dyDescent="0.25">
      <c r="A46" s="18">
        <v>1993</v>
      </c>
      <c r="C46" s="34">
        <f t="shared" si="2"/>
        <v>8.8844071851502671E-3</v>
      </c>
      <c r="D46" s="35" t="s">
        <v>50</v>
      </c>
      <c r="F46" s="34">
        <f t="shared" si="0"/>
        <v>8.8844071851502671E-3</v>
      </c>
      <c r="G46" s="35" t="str">
        <f t="shared" si="1"/>
        <v>Linear interpolation</v>
      </c>
    </row>
    <row r="47" spans="1:10" x14ac:dyDescent="0.25">
      <c r="A47" s="18">
        <v>1994</v>
      </c>
      <c r="C47" s="34">
        <f t="shared" si="2"/>
        <v>9.0790814621908057E-3</v>
      </c>
      <c r="D47" s="35" t="s">
        <v>50</v>
      </c>
      <c r="F47" s="34">
        <f t="shared" si="0"/>
        <v>9.0790814621908057E-3</v>
      </c>
      <c r="G47" s="35" t="str">
        <f t="shared" si="1"/>
        <v>Linear interpolation</v>
      </c>
    </row>
    <row r="48" spans="1:10" x14ac:dyDescent="0.25">
      <c r="A48" s="18">
        <v>1995</v>
      </c>
      <c r="C48" s="34">
        <f t="shared" si="2"/>
        <v>9.2737557392313444E-3</v>
      </c>
      <c r="D48" s="35" t="s">
        <v>50</v>
      </c>
      <c r="F48" s="34">
        <f t="shared" si="0"/>
        <v>9.2737557392313444E-3</v>
      </c>
      <c r="G48" s="35" t="str">
        <f t="shared" si="1"/>
        <v>Linear interpolation</v>
      </c>
    </row>
    <row r="49" spans="1:7" x14ac:dyDescent="0.25">
      <c r="A49" s="18">
        <v>1996</v>
      </c>
      <c r="C49" s="34">
        <f t="shared" si="2"/>
        <v>9.468430016271883E-3</v>
      </c>
      <c r="D49" s="35" t="s">
        <v>50</v>
      </c>
      <c r="F49" s="34">
        <f t="shared" si="0"/>
        <v>9.468430016271883E-3</v>
      </c>
      <c r="G49" s="35" t="str">
        <f t="shared" si="1"/>
        <v>Linear interpolation</v>
      </c>
    </row>
    <row r="50" spans="1:7" x14ac:dyDescent="0.25">
      <c r="A50" s="18">
        <v>1997</v>
      </c>
      <c r="C50" s="34">
        <f t="shared" si="2"/>
        <v>9.6631042933124217E-3</v>
      </c>
      <c r="D50" s="35" t="s">
        <v>50</v>
      </c>
      <c r="F50" s="34">
        <f t="shared" si="0"/>
        <v>9.6631042933124217E-3</v>
      </c>
      <c r="G50" s="35" t="str">
        <f t="shared" si="1"/>
        <v>Linear interpolation</v>
      </c>
    </row>
    <row r="51" spans="1:7" x14ac:dyDescent="0.25">
      <c r="A51" s="18">
        <v>1998</v>
      </c>
      <c r="C51" s="34">
        <f t="shared" si="2"/>
        <v>9.8577785703529604E-3</v>
      </c>
      <c r="D51" s="35" t="s">
        <v>50</v>
      </c>
      <c r="F51" s="34">
        <f t="shared" si="0"/>
        <v>9.8577785703529604E-3</v>
      </c>
      <c r="G51" s="35" t="str">
        <f t="shared" si="1"/>
        <v>Linear interpolation</v>
      </c>
    </row>
    <row r="52" spans="1:7" x14ac:dyDescent="0.25">
      <c r="A52" s="18">
        <v>1999</v>
      </c>
      <c r="C52" s="34">
        <f t="shared" si="2"/>
        <v>1.0052452847393499E-2</v>
      </c>
      <c r="D52" s="35" t="s">
        <v>50</v>
      </c>
      <c r="F52" s="34">
        <f t="shared" si="0"/>
        <v>1.0052452847393499E-2</v>
      </c>
      <c r="G52" s="35" t="str">
        <f t="shared" si="1"/>
        <v>Linear interpolation</v>
      </c>
    </row>
    <row r="53" spans="1:7" x14ac:dyDescent="0.25">
      <c r="A53" s="18">
        <v>2000</v>
      </c>
      <c r="C53" s="34">
        <f t="shared" si="2"/>
        <v>1.0247127124434038E-2</v>
      </c>
      <c r="D53" s="35" t="s">
        <v>50</v>
      </c>
      <c r="F53" s="34">
        <f t="shared" si="0"/>
        <v>1.0247127124434038E-2</v>
      </c>
      <c r="G53" s="35" t="str">
        <f t="shared" si="1"/>
        <v>Linear interpolation</v>
      </c>
    </row>
    <row r="54" spans="1:7" x14ac:dyDescent="0.25">
      <c r="A54" s="18">
        <v>2001</v>
      </c>
      <c r="C54" s="34">
        <f t="shared" si="2"/>
        <v>1.0441801401474576E-2</v>
      </c>
      <c r="D54" s="35" t="s">
        <v>50</v>
      </c>
      <c r="F54" s="34">
        <f t="shared" si="0"/>
        <v>1.0441801401474576E-2</v>
      </c>
      <c r="G54" s="35" t="str">
        <f t="shared" si="1"/>
        <v>Linear interpolation</v>
      </c>
    </row>
    <row r="55" spans="1:7" x14ac:dyDescent="0.25">
      <c r="A55" s="18">
        <v>2002</v>
      </c>
      <c r="C55" s="34">
        <f t="shared" si="2"/>
        <v>1.0636475678515115E-2</v>
      </c>
      <c r="D55" s="35" t="s">
        <v>50</v>
      </c>
      <c r="F55" s="34">
        <f t="shared" si="0"/>
        <v>1.0636475678515115E-2</v>
      </c>
      <c r="G55" s="35" t="str">
        <f t="shared" si="1"/>
        <v>Linear interpolation</v>
      </c>
    </row>
    <row r="56" spans="1:7" x14ac:dyDescent="0.25">
      <c r="A56" s="18">
        <v>2003</v>
      </c>
      <c r="C56" s="34">
        <f t="shared" si="2"/>
        <v>1.0831149955555654E-2</v>
      </c>
      <c r="D56" s="35" t="s">
        <v>50</v>
      </c>
      <c r="F56" s="34">
        <f t="shared" si="0"/>
        <v>1.0831149955555654E-2</v>
      </c>
      <c r="G56" s="35" t="str">
        <f t="shared" si="1"/>
        <v>Linear interpolation</v>
      </c>
    </row>
    <row r="57" spans="1:7" x14ac:dyDescent="0.25">
      <c r="A57" s="18">
        <v>2004</v>
      </c>
      <c r="C57" s="34">
        <f t="shared" si="2"/>
        <v>1.1025824232596192E-2</v>
      </c>
      <c r="D57" s="35" t="s">
        <v>50</v>
      </c>
      <c r="F57" s="34">
        <f t="shared" si="0"/>
        <v>1.1025824232596192E-2</v>
      </c>
      <c r="G57" s="35" t="str">
        <f t="shared" si="1"/>
        <v>Linear interpolation</v>
      </c>
    </row>
    <row r="58" spans="1:7" x14ac:dyDescent="0.25">
      <c r="A58" s="18">
        <v>2005</v>
      </c>
      <c r="C58" s="34">
        <f t="shared" si="2"/>
        <v>1.1220498509636731E-2</v>
      </c>
      <c r="D58" s="35" t="s">
        <v>50</v>
      </c>
      <c r="F58" s="34">
        <f t="shared" si="0"/>
        <v>1.1220498509636731E-2</v>
      </c>
      <c r="G58" s="35" t="str">
        <f t="shared" si="1"/>
        <v>Linear interpolation</v>
      </c>
    </row>
    <row r="59" spans="1:7" x14ac:dyDescent="0.25">
      <c r="A59" s="18">
        <v>2006</v>
      </c>
      <c r="C59" s="34">
        <f t="shared" si="2"/>
        <v>1.141517278667727E-2</v>
      </c>
      <c r="D59" s="35" t="s">
        <v>50</v>
      </c>
      <c r="F59" s="34">
        <f t="shared" si="0"/>
        <v>1.141517278667727E-2</v>
      </c>
      <c r="G59" s="35" t="str">
        <f t="shared" si="1"/>
        <v>Linear interpolation</v>
      </c>
    </row>
    <row r="60" spans="1:7" x14ac:dyDescent="0.25">
      <c r="A60" s="18">
        <v>2007</v>
      </c>
      <c r="C60" s="34">
        <f t="shared" si="2"/>
        <v>1.1609847063717808E-2</v>
      </c>
      <c r="D60" s="35" t="s">
        <v>50</v>
      </c>
      <c r="F60" s="34">
        <f t="shared" si="0"/>
        <v>1.1609847063717808E-2</v>
      </c>
      <c r="G60" s="35" t="str">
        <f t="shared" si="1"/>
        <v>Linear interpolation</v>
      </c>
    </row>
    <row r="61" spans="1:7" x14ac:dyDescent="0.25">
      <c r="A61" s="18">
        <v>2008</v>
      </c>
      <c r="C61" s="34">
        <f t="shared" si="2"/>
        <v>1.1804521340758347E-2</v>
      </c>
      <c r="D61" s="35" t="s">
        <v>50</v>
      </c>
      <c r="F61" s="34">
        <f t="shared" si="0"/>
        <v>1.1804521340758347E-2</v>
      </c>
      <c r="G61" s="35" t="str">
        <f t="shared" si="1"/>
        <v>Linear interpolation</v>
      </c>
    </row>
    <row r="62" spans="1:7" x14ac:dyDescent="0.25">
      <c r="A62" s="18">
        <v>2009</v>
      </c>
      <c r="C62" s="34">
        <f t="shared" si="2"/>
        <v>1.1999195617798886E-2</v>
      </c>
      <c r="D62" s="35" t="s">
        <v>50</v>
      </c>
      <c r="F62" s="34">
        <f t="shared" si="0"/>
        <v>1.1999195617798886E-2</v>
      </c>
      <c r="G62" s="35" t="str">
        <f t="shared" si="1"/>
        <v>Linear interpolation</v>
      </c>
    </row>
    <row r="63" spans="1:7" x14ac:dyDescent="0.25">
      <c r="A63" s="18">
        <v>2010</v>
      </c>
      <c r="C63" s="34">
        <f t="shared" si="2"/>
        <v>1.2193869894839424E-2</v>
      </c>
      <c r="D63" s="35" t="s">
        <v>50</v>
      </c>
      <c r="F63" s="34">
        <f t="shared" si="0"/>
        <v>1.2193869894839424E-2</v>
      </c>
      <c r="G63" s="35" t="str">
        <f t="shared" si="1"/>
        <v>Linear interpolation</v>
      </c>
    </row>
    <row r="64" spans="1:7" x14ac:dyDescent="0.25">
      <c r="A64" s="18">
        <v>2011</v>
      </c>
      <c r="C64" s="34">
        <f t="shared" si="2"/>
        <v>1.2388544171879963E-2</v>
      </c>
      <c r="D64" s="35" t="s">
        <v>50</v>
      </c>
      <c r="F64" s="34">
        <f t="shared" si="0"/>
        <v>1.2388544171879963E-2</v>
      </c>
      <c r="G64" s="35" t="str">
        <f t="shared" si="1"/>
        <v>Linear interpolation</v>
      </c>
    </row>
    <row r="65" spans="1:18" x14ac:dyDescent="0.25">
      <c r="A65" s="18">
        <v>2012</v>
      </c>
      <c r="C65" s="34">
        <f t="shared" si="2"/>
        <v>1.2583218448920502E-2</v>
      </c>
      <c r="D65" s="35" t="s">
        <v>50</v>
      </c>
      <c r="F65" s="34">
        <f t="shared" si="0"/>
        <v>1.2583218448920502E-2</v>
      </c>
      <c r="G65" s="35" t="str">
        <f t="shared" si="1"/>
        <v>Linear interpolation</v>
      </c>
    </row>
    <row r="66" spans="1:18" x14ac:dyDescent="0.25">
      <c r="A66" s="18">
        <v>2013</v>
      </c>
      <c r="C66" s="34">
        <f t="shared" si="2"/>
        <v>1.277789272596104E-2</v>
      </c>
      <c r="D66" s="35" t="s">
        <v>50</v>
      </c>
      <c r="F66" s="34">
        <f t="shared" si="0"/>
        <v>1.277789272596104E-2</v>
      </c>
      <c r="G66" s="35" t="str">
        <f t="shared" si="1"/>
        <v>Linear interpolation</v>
      </c>
    </row>
    <row r="67" spans="1:18" x14ac:dyDescent="0.25">
      <c r="A67" s="18">
        <v>2014</v>
      </c>
      <c r="C67" s="34">
        <f t="shared" si="2"/>
        <v>1.2972567003001579E-2</v>
      </c>
      <c r="D67" s="35" t="s">
        <v>50</v>
      </c>
      <c r="F67" s="34">
        <f t="shared" si="0"/>
        <v>1.2972567003001579E-2</v>
      </c>
      <c r="G67" s="35" t="str">
        <f t="shared" si="1"/>
        <v>Linear interpolation</v>
      </c>
    </row>
    <row r="68" spans="1:18" x14ac:dyDescent="0.25">
      <c r="A68" s="18">
        <v>2015</v>
      </c>
      <c r="C68" s="28">
        <f>EnergyStar_2021!C5</f>
        <v>1.31672412800421E-2</v>
      </c>
      <c r="D68" s="18" t="s">
        <v>48</v>
      </c>
      <c r="F68" s="29">
        <f>AVERAGE(C68:C73)</f>
        <v>2.2490393737354886E-2</v>
      </c>
      <c r="G68" s="30" t="s">
        <v>64</v>
      </c>
    </row>
    <row r="69" spans="1:18" x14ac:dyDescent="0.25">
      <c r="A69" s="18">
        <v>2016</v>
      </c>
      <c r="C69" s="28">
        <f>EnergyStar_2021!C6</f>
        <v>1.16578259453155E-2</v>
      </c>
      <c r="D69" s="18" t="s">
        <v>48</v>
      </c>
      <c r="F69" s="29">
        <f t="shared" ref="F69:F73" si="3">AVERAGE(C69:C74)</f>
        <v>2.435502422881744E-2</v>
      </c>
      <c r="G69" s="30" t="s">
        <v>64</v>
      </c>
    </row>
    <row r="70" spans="1:18" x14ac:dyDescent="0.25">
      <c r="A70" s="18">
        <v>2017</v>
      </c>
      <c r="C70" s="28">
        <f>EnergyStar_2021!C7</f>
        <v>3.01888548980828E-2</v>
      </c>
      <c r="D70" s="18" t="s">
        <v>48</v>
      </c>
      <c r="F70" s="29">
        <f t="shared" si="3"/>
        <v>2.7529323799692924E-2</v>
      </c>
      <c r="G70" s="30" t="s">
        <v>64</v>
      </c>
    </row>
    <row r="71" spans="1:18" x14ac:dyDescent="0.25">
      <c r="A71" s="18">
        <v>2018</v>
      </c>
      <c r="C71" s="28">
        <f>EnergyStar_2021!C8</f>
        <v>2.2472563547923301E-2</v>
      </c>
      <c r="D71" s="18" t="s">
        <v>48</v>
      </c>
      <c r="F71" s="29">
        <f t="shared" si="3"/>
        <v>2.6642813433562968E-2</v>
      </c>
      <c r="G71" s="30" t="s">
        <v>64</v>
      </c>
      <c r="I71" s="28"/>
      <c r="J71" s="28"/>
      <c r="M71" s="28"/>
      <c r="N71" s="28"/>
      <c r="Q71" s="28"/>
      <c r="R71" s="28"/>
    </row>
    <row r="72" spans="1:18" x14ac:dyDescent="0.25">
      <c r="A72" s="18">
        <v>2019</v>
      </c>
      <c r="C72" s="28">
        <f>EnergyStar_2021!C9</f>
        <v>2.30361963234849E-2</v>
      </c>
      <c r="D72" s="18" t="s">
        <v>48</v>
      </c>
      <c r="F72" s="29">
        <f t="shared" si="3"/>
        <v>2.8727938376382801E-2</v>
      </c>
      <c r="G72" s="30" t="s">
        <v>64</v>
      </c>
    </row>
    <row r="73" spans="1:18" x14ac:dyDescent="0.25">
      <c r="A73" s="18">
        <v>2020</v>
      </c>
      <c r="C73" s="28">
        <f>EnergyStar_2021!C10</f>
        <v>3.4419680429280702E-2</v>
      </c>
      <c r="D73" s="18" t="s">
        <v>48</v>
      </c>
      <c r="F73" s="29">
        <f t="shared" si="3"/>
        <v>3.4419680429280702E-2</v>
      </c>
      <c r="G73" s="30" t="s">
        <v>64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10"/>
  <sheetViews>
    <sheetView zoomScale="90" zoomScaleNormal="90" workbookViewId="0">
      <selection activeCell="E12" sqref="E12"/>
    </sheetView>
  </sheetViews>
  <sheetFormatPr defaultColWidth="9.140625" defaultRowHeight="12.75" x14ac:dyDescent="0.2"/>
  <cols>
    <col min="1" max="16384" width="9.140625" style="16"/>
  </cols>
  <sheetData>
    <row r="1" spans="1:3" ht="15" x14ac:dyDescent="0.25">
      <c r="A1" t="s">
        <v>42</v>
      </c>
    </row>
    <row r="2" spans="1:3" ht="15" x14ac:dyDescent="0.25">
      <c r="A2" s="17" t="s">
        <v>43</v>
      </c>
    </row>
    <row r="3" spans="1:3" ht="15" x14ac:dyDescent="0.25">
      <c r="A3" s="17"/>
    </row>
    <row r="4" spans="1:3" x14ac:dyDescent="0.2">
      <c r="B4" s="16" t="s">
        <v>40</v>
      </c>
      <c r="C4" s="16" t="s">
        <v>41</v>
      </c>
    </row>
    <row r="5" spans="1:3" x14ac:dyDescent="0.2">
      <c r="A5" s="16">
        <v>1</v>
      </c>
      <c r="B5" s="16">
        <v>2015</v>
      </c>
      <c r="C5" s="16">
        <v>1.31672412800421E-2</v>
      </c>
    </row>
    <row r="6" spans="1:3" x14ac:dyDescent="0.2">
      <c r="A6" s="16">
        <v>2</v>
      </c>
      <c r="B6" s="16">
        <v>2017</v>
      </c>
      <c r="C6" s="16">
        <v>1.16578259453155E-2</v>
      </c>
    </row>
    <row r="7" spans="1:3" x14ac:dyDescent="0.2">
      <c r="A7" s="16">
        <v>3</v>
      </c>
      <c r="B7" s="16">
        <v>2018</v>
      </c>
      <c r="C7" s="16">
        <v>3.01888548980828E-2</v>
      </c>
    </row>
    <row r="8" spans="1:3" x14ac:dyDescent="0.2">
      <c r="A8" s="16">
        <v>4</v>
      </c>
      <c r="B8" s="16">
        <v>2019</v>
      </c>
      <c r="C8" s="16">
        <v>2.2472563547923301E-2</v>
      </c>
    </row>
    <row r="9" spans="1:3" x14ac:dyDescent="0.2">
      <c r="A9" s="16">
        <v>5</v>
      </c>
      <c r="B9" s="16">
        <v>2020</v>
      </c>
      <c r="C9" s="16">
        <v>2.30361963234849E-2</v>
      </c>
    </row>
    <row r="10" spans="1:3" x14ac:dyDescent="0.2">
      <c r="A10" s="16">
        <v>6</v>
      </c>
      <c r="B10" s="16">
        <v>2021</v>
      </c>
      <c r="C10" s="16">
        <v>3.4419680429280702E-2</v>
      </c>
    </row>
  </sheetData>
  <hyperlinks>
    <hyperlink ref="A2" r:id="rId1" xr:uid="{00000000-0004-0000-04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W129"/>
  <sheetViews>
    <sheetView tabSelected="1" zoomScale="70" zoomScaleNormal="70" workbookViewId="0">
      <selection activeCell="J2" sqref="J2"/>
    </sheetView>
  </sheetViews>
  <sheetFormatPr defaultColWidth="12.5703125" defaultRowHeight="15.75" x14ac:dyDescent="0.25"/>
  <cols>
    <col min="1" max="16384" width="12.5703125" style="1"/>
  </cols>
  <sheetData>
    <row r="1" spans="1:75" x14ac:dyDescent="0.25">
      <c r="A1" s="1" t="s">
        <v>52</v>
      </c>
    </row>
    <row r="2" spans="1:75" x14ac:dyDescent="0.25">
      <c r="A2" s="17" t="s">
        <v>62</v>
      </c>
    </row>
    <row r="4" spans="1:75" x14ac:dyDescent="0.25">
      <c r="A4" s="1" t="s">
        <v>3</v>
      </c>
    </row>
    <row r="5" spans="1:75" x14ac:dyDescent="0.25">
      <c r="A5" s="1" t="s">
        <v>4</v>
      </c>
    </row>
    <row r="9" spans="1:75" s="2" customFormat="1" x14ac:dyDescent="0.25">
      <c r="E9" s="2">
        <v>1950</v>
      </c>
      <c r="F9" s="2">
        <v>1951</v>
      </c>
      <c r="G9" s="2">
        <v>1952</v>
      </c>
      <c r="H9" s="2">
        <v>1953</v>
      </c>
      <c r="I9" s="2">
        <v>1954</v>
      </c>
      <c r="J9" s="2">
        <v>1955</v>
      </c>
      <c r="K9" s="2">
        <v>1956</v>
      </c>
      <c r="L9" s="2">
        <v>1957</v>
      </c>
      <c r="M9" s="2">
        <v>1958</v>
      </c>
      <c r="N9" s="2">
        <v>1959</v>
      </c>
      <c r="O9" s="2">
        <v>1960</v>
      </c>
      <c r="P9" s="2">
        <v>1961</v>
      </c>
      <c r="Q9" s="2">
        <v>1962</v>
      </c>
      <c r="R9" s="2">
        <v>1963</v>
      </c>
      <c r="S9" s="2">
        <v>1964</v>
      </c>
      <c r="T9" s="2">
        <v>1965</v>
      </c>
      <c r="U9" s="2">
        <v>1966</v>
      </c>
      <c r="V9" s="2">
        <v>1967</v>
      </c>
      <c r="W9" s="2">
        <v>1968</v>
      </c>
      <c r="X9" s="2">
        <v>1969</v>
      </c>
      <c r="Y9" s="2">
        <v>1970</v>
      </c>
      <c r="Z9" s="2">
        <v>1971</v>
      </c>
      <c r="AA9" s="2">
        <v>1972</v>
      </c>
      <c r="AB9" s="2">
        <v>1973</v>
      </c>
      <c r="AC9" s="2">
        <v>1974</v>
      </c>
      <c r="AD9" s="2">
        <v>1975</v>
      </c>
      <c r="AE9" s="2">
        <v>1976</v>
      </c>
      <c r="AF9" s="2">
        <v>1977</v>
      </c>
      <c r="AG9" s="2">
        <v>1978</v>
      </c>
      <c r="AH9" s="2">
        <v>1979</v>
      </c>
      <c r="AI9" s="2">
        <v>1980</v>
      </c>
      <c r="AJ9" s="2">
        <v>1981</v>
      </c>
      <c r="AK9" s="2">
        <v>1982</v>
      </c>
      <c r="AL9" s="2">
        <v>1983</v>
      </c>
      <c r="AM9" s="2">
        <v>1984</v>
      </c>
      <c r="AN9" s="2">
        <v>1985</v>
      </c>
      <c r="AO9" s="2">
        <v>1986</v>
      </c>
      <c r="AP9" s="2">
        <v>1987</v>
      </c>
      <c r="AQ9" s="2">
        <v>1988</v>
      </c>
      <c r="AR9" s="2">
        <v>1989</v>
      </c>
      <c r="AS9" s="2">
        <v>1990</v>
      </c>
      <c r="AT9" s="2">
        <v>1991</v>
      </c>
      <c r="AU9" s="2">
        <v>1992</v>
      </c>
      <c r="AV9" s="2">
        <v>1993</v>
      </c>
      <c r="AW9" s="2">
        <v>1994</v>
      </c>
      <c r="AX9" s="2">
        <v>1995</v>
      </c>
      <c r="AY9" s="2">
        <v>1996</v>
      </c>
      <c r="AZ9" s="2">
        <v>1997</v>
      </c>
      <c r="BA9" s="2">
        <v>1998</v>
      </c>
      <c r="BB9" s="2">
        <v>1999</v>
      </c>
      <c r="BC9" s="2">
        <v>2000</v>
      </c>
      <c r="BD9" s="2">
        <v>2001</v>
      </c>
      <c r="BE9" s="2">
        <v>2002</v>
      </c>
      <c r="BF9" s="2">
        <v>2003</v>
      </c>
      <c r="BG9" s="2">
        <v>2004</v>
      </c>
      <c r="BH9" s="2">
        <v>2005</v>
      </c>
      <c r="BI9" s="2">
        <v>2006</v>
      </c>
      <c r="BJ9" s="2">
        <v>2007</v>
      </c>
      <c r="BK9" s="2">
        <v>2008</v>
      </c>
      <c r="BL9" s="2">
        <v>2009</v>
      </c>
      <c r="BM9" s="2">
        <v>2010</v>
      </c>
      <c r="BN9" s="2">
        <v>2011</v>
      </c>
      <c r="BO9" s="2">
        <v>2012</v>
      </c>
      <c r="BP9" s="2">
        <v>2013</v>
      </c>
      <c r="BQ9" s="3">
        <v>2014</v>
      </c>
      <c r="BR9" s="2">
        <v>2015</v>
      </c>
      <c r="BS9" s="2">
        <v>2016</v>
      </c>
      <c r="BT9" s="2">
        <v>2017</v>
      </c>
      <c r="BU9" s="2">
        <v>2018</v>
      </c>
      <c r="BV9" s="2">
        <v>2019</v>
      </c>
      <c r="BW9" s="2">
        <v>2020</v>
      </c>
    </row>
    <row r="10" spans="1:75" x14ac:dyDescent="0.25">
      <c r="D10" s="4" t="s">
        <v>5</v>
      </c>
      <c r="E10" s="5">
        <v>9</v>
      </c>
      <c r="F10" s="1">
        <f>$E10 + (F$9-$E$9) / ($BP$9-$E$9) * ($BP10-$E10)</f>
        <v>9.3333333333333339</v>
      </c>
      <c r="G10" s="1">
        <f t="shared" ref="G10:BO11" si="0">$E10 + (G$9-$E$9) / ($BP$9-$E$9) * ($BP10-$E10)</f>
        <v>9.6666666666666661</v>
      </c>
      <c r="H10" s="1">
        <f t="shared" si="0"/>
        <v>10</v>
      </c>
      <c r="I10" s="1">
        <f t="shared" si="0"/>
        <v>10.333333333333334</v>
      </c>
      <c r="J10" s="1">
        <f t="shared" si="0"/>
        <v>10.666666666666666</v>
      </c>
      <c r="K10" s="1">
        <f t="shared" si="0"/>
        <v>11</v>
      </c>
      <c r="L10" s="1">
        <f t="shared" si="0"/>
        <v>11.333333333333332</v>
      </c>
      <c r="M10" s="1">
        <f t="shared" si="0"/>
        <v>11.666666666666666</v>
      </c>
      <c r="N10" s="1">
        <f t="shared" si="0"/>
        <v>12</v>
      </c>
      <c r="O10" s="1">
        <f t="shared" si="0"/>
        <v>12.333333333333332</v>
      </c>
      <c r="P10" s="1">
        <f t="shared" si="0"/>
        <v>12.666666666666666</v>
      </c>
      <c r="Q10" s="1">
        <f t="shared" si="0"/>
        <v>13</v>
      </c>
      <c r="R10" s="1">
        <f t="shared" si="0"/>
        <v>13.333333333333332</v>
      </c>
      <c r="S10" s="1">
        <f t="shared" si="0"/>
        <v>13.666666666666666</v>
      </c>
      <c r="T10" s="1">
        <f t="shared" si="0"/>
        <v>14</v>
      </c>
      <c r="U10" s="1">
        <f t="shared" si="0"/>
        <v>14.333333333333332</v>
      </c>
      <c r="V10" s="1">
        <f t="shared" si="0"/>
        <v>14.666666666666666</v>
      </c>
      <c r="W10" s="1">
        <f t="shared" si="0"/>
        <v>15</v>
      </c>
      <c r="X10" s="1">
        <f t="shared" si="0"/>
        <v>15.333333333333332</v>
      </c>
      <c r="Y10" s="1">
        <f t="shared" si="0"/>
        <v>15.666666666666666</v>
      </c>
      <c r="Z10" s="1">
        <f t="shared" si="0"/>
        <v>16</v>
      </c>
      <c r="AA10" s="1">
        <f t="shared" si="0"/>
        <v>16.333333333333332</v>
      </c>
      <c r="AB10" s="1">
        <f t="shared" si="0"/>
        <v>16.666666666666664</v>
      </c>
      <c r="AC10" s="1">
        <f t="shared" si="0"/>
        <v>17</v>
      </c>
      <c r="AD10" s="1">
        <f t="shared" si="0"/>
        <v>17.333333333333332</v>
      </c>
      <c r="AE10" s="1">
        <f t="shared" si="0"/>
        <v>17.666666666666664</v>
      </c>
      <c r="AF10" s="1">
        <f t="shared" si="0"/>
        <v>18</v>
      </c>
      <c r="AG10" s="1">
        <f t="shared" si="0"/>
        <v>18.333333333333332</v>
      </c>
      <c r="AH10" s="1">
        <f t="shared" si="0"/>
        <v>18.666666666666664</v>
      </c>
      <c r="AI10" s="1">
        <f t="shared" si="0"/>
        <v>19</v>
      </c>
      <c r="AJ10" s="1">
        <f t="shared" si="0"/>
        <v>19.333333333333332</v>
      </c>
      <c r="AK10" s="1">
        <f t="shared" si="0"/>
        <v>19.666666666666664</v>
      </c>
      <c r="AL10" s="1">
        <f t="shared" si="0"/>
        <v>20</v>
      </c>
      <c r="AM10" s="1">
        <f t="shared" si="0"/>
        <v>20.333333333333332</v>
      </c>
      <c r="AN10" s="1">
        <f t="shared" si="0"/>
        <v>20.666666666666668</v>
      </c>
      <c r="AO10" s="1">
        <f t="shared" si="0"/>
        <v>21</v>
      </c>
      <c r="AP10" s="1">
        <f t="shared" si="0"/>
        <v>21.333333333333336</v>
      </c>
      <c r="AQ10" s="1">
        <f t="shared" si="0"/>
        <v>21.666666666666664</v>
      </c>
      <c r="AR10" s="1">
        <f t="shared" si="0"/>
        <v>22</v>
      </c>
      <c r="AS10" s="1">
        <f t="shared" si="0"/>
        <v>22.333333333333332</v>
      </c>
      <c r="AT10" s="1">
        <f t="shared" si="0"/>
        <v>22.666666666666668</v>
      </c>
      <c r="AU10" s="1">
        <f t="shared" si="0"/>
        <v>23</v>
      </c>
      <c r="AV10" s="1">
        <f t="shared" si="0"/>
        <v>23.333333333333336</v>
      </c>
      <c r="AW10" s="1">
        <f t="shared" si="0"/>
        <v>23.666666666666664</v>
      </c>
      <c r="AX10" s="1">
        <f t="shared" si="0"/>
        <v>24</v>
      </c>
      <c r="AY10" s="1">
        <f t="shared" si="0"/>
        <v>24.333333333333332</v>
      </c>
      <c r="AZ10" s="1">
        <f t="shared" si="0"/>
        <v>24.666666666666668</v>
      </c>
      <c r="BA10" s="1">
        <f t="shared" si="0"/>
        <v>25</v>
      </c>
      <c r="BB10" s="1">
        <f t="shared" si="0"/>
        <v>25.333333333333332</v>
      </c>
      <c r="BC10" s="1">
        <f t="shared" si="0"/>
        <v>25.666666666666664</v>
      </c>
      <c r="BD10" s="1">
        <f t="shared" si="0"/>
        <v>26</v>
      </c>
      <c r="BE10" s="1">
        <f t="shared" si="0"/>
        <v>26.333333333333332</v>
      </c>
      <c r="BF10" s="1">
        <f t="shared" si="0"/>
        <v>26.666666666666668</v>
      </c>
      <c r="BG10" s="1">
        <f t="shared" si="0"/>
        <v>27</v>
      </c>
      <c r="BH10" s="1">
        <f t="shared" si="0"/>
        <v>27.333333333333332</v>
      </c>
      <c r="BI10" s="1">
        <f t="shared" si="0"/>
        <v>27.666666666666664</v>
      </c>
      <c r="BJ10" s="1">
        <f t="shared" si="0"/>
        <v>28</v>
      </c>
      <c r="BK10" s="1">
        <f t="shared" si="0"/>
        <v>28.333333333333332</v>
      </c>
      <c r="BL10" s="1">
        <f t="shared" si="0"/>
        <v>28.666666666666668</v>
      </c>
      <c r="BM10" s="1">
        <f t="shared" si="0"/>
        <v>29</v>
      </c>
      <c r="BN10" s="1">
        <f>$E10 + (BN$9-$E$9) / ($BP$9-$E$9) * ($BP10-$E10)</f>
        <v>29.333333333333332</v>
      </c>
      <c r="BO10" s="1">
        <f t="shared" si="0"/>
        <v>29.666666666666664</v>
      </c>
      <c r="BP10" s="5">
        <v>30</v>
      </c>
      <c r="BQ10" s="6">
        <f>$E10 + (BQ$9-$E$9) / ($BP$9-$E$9) * ($BP10-$E10)</f>
        <v>30.333333333333332</v>
      </c>
      <c r="BR10" s="1">
        <f>$E10 + (BR$9-$E$9) / ($BP$9-$E$9) * ($BP10-$E10)</f>
        <v>30.666666666666668</v>
      </c>
      <c r="BS10" s="1">
        <f t="shared" ref="BS10:BW11" si="1">$E10 + (BS$9-$E$9) / ($BP$9-$E$9) * ($BP10-$E10)</f>
        <v>31</v>
      </c>
      <c r="BT10" s="1">
        <f t="shared" si="1"/>
        <v>31.333333333333332</v>
      </c>
      <c r="BU10" s="1">
        <f t="shared" si="1"/>
        <v>31.666666666666664</v>
      </c>
      <c r="BV10" s="1">
        <f t="shared" si="1"/>
        <v>32</v>
      </c>
      <c r="BW10" s="1">
        <f t="shared" si="1"/>
        <v>32.333333333333336</v>
      </c>
    </row>
    <row r="11" spans="1:75" x14ac:dyDescent="0.25">
      <c r="D11" s="4" t="s">
        <v>6</v>
      </c>
      <c r="E11" s="5">
        <v>9</v>
      </c>
      <c r="F11" s="1">
        <f>$E11 + (F$9-$E$9) / ($BP$9-$E$9) * ($BP11-$E11)</f>
        <v>9.174603174603174</v>
      </c>
      <c r="G11" s="1">
        <f t="shared" si="0"/>
        <v>9.3492063492063497</v>
      </c>
      <c r="H11" s="1">
        <f t="shared" si="0"/>
        <v>9.5238095238095237</v>
      </c>
      <c r="I11" s="1">
        <f t="shared" si="0"/>
        <v>9.6984126984126977</v>
      </c>
      <c r="J11" s="1">
        <f t="shared" si="0"/>
        <v>9.8730158730158735</v>
      </c>
      <c r="K11" s="1">
        <f t="shared" si="0"/>
        <v>10.047619047619047</v>
      </c>
      <c r="L11" s="1">
        <f t="shared" si="0"/>
        <v>10.222222222222221</v>
      </c>
      <c r="M11" s="1">
        <f t="shared" si="0"/>
        <v>10.396825396825397</v>
      </c>
      <c r="N11" s="1">
        <f t="shared" si="0"/>
        <v>10.571428571428571</v>
      </c>
      <c r="O11" s="1">
        <f t="shared" si="0"/>
        <v>10.746031746031747</v>
      </c>
      <c r="P11" s="1">
        <f t="shared" si="0"/>
        <v>10.920634920634921</v>
      </c>
      <c r="Q11" s="1">
        <f t="shared" si="0"/>
        <v>11.095238095238095</v>
      </c>
      <c r="R11" s="1">
        <f t="shared" si="0"/>
        <v>11.269841269841269</v>
      </c>
      <c r="S11" s="1">
        <f t="shared" si="0"/>
        <v>11.444444444444445</v>
      </c>
      <c r="T11" s="1">
        <f t="shared" si="0"/>
        <v>11.619047619047619</v>
      </c>
      <c r="U11" s="1">
        <f t="shared" si="0"/>
        <v>11.793650793650794</v>
      </c>
      <c r="V11" s="1">
        <f t="shared" si="0"/>
        <v>11.968253968253968</v>
      </c>
      <c r="W11" s="1">
        <f t="shared" si="0"/>
        <v>12.142857142857142</v>
      </c>
      <c r="X11" s="1">
        <f t="shared" si="0"/>
        <v>12.317460317460316</v>
      </c>
      <c r="Y11" s="1">
        <f t="shared" si="0"/>
        <v>12.492063492063492</v>
      </c>
      <c r="Z11" s="1">
        <f t="shared" si="0"/>
        <v>12.666666666666666</v>
      </c>
      <c r="AA11" s="1">
        <f t="shared" si="0"/>
        <v>12.841269841269842</v>
      </c>
      <c r="AB11" s="1">
        <f t="shared" si="0"/>
        <v>13.015873015873016</v>
      </c>
      <c r="AC11" s="1">
        <f t="shared" si="0"/>
        <v>13.19047619047619</v>
      </c>
      <c r="AD11" s="1">
        <f t="shared" si="0"/>
        <v>13.365079365079364</v>
      </c>
      <c r="AE11" s="1">
        <f t="shared" si="0"/>
        <v>13.53968253968254</v>
      </c>
      <c r="AF11" s="1">
        <f t="shared" si="0"/>
        <v>13.714285714285715</v>
      </c>
      <c r="AG11" s="1">
        <f t="shared" si="0"/>
        <v>13.888888888888889</v>
      </c>
      <c r="AH11" s="1">
        <f t="shared" si="0"/>
        <v>14.063492063492063</v>
      </c>
      <c r="AI11" s="1">
        <f t="shared" si="0"/>
        <v>14.238095238095237</v>
      </c>
      <c r="AJ11" s="1">
        <f t="shared" si="0"/>
        <v>14.412698412698411</v>
      </c>
      <c r="AK11" s="1">
        <f t="shared" si="0"/>
        <v>14.587301587301587</v>
      </c>
      <c r="AL11" s="1">
        <f t="shared" si="0"/>
        <v>14.761904761904763</v>
      </c>
      <c r="AM11" s="1">
        <f t="shared" si="0"/>
        <v>14.936507936507937</v>
      </c>
      <c r="AN11" s="1">
        <f t="shared" si="0"/>
        <v>15.111111111111111</v>
      </c>
      <c r="AO11" s="1">
        <f t="shared" si="0"/>
        <v>15.285714285714285</v>
      </c>
      <c r="AP11" s="1">
        <f t="shared" si="0"/>
        <v>15.46031746031746</v>
      </c>
      <c r="AQ11" s="1">
        <f t="shared" si="0"/>
        <v>15.634920634920634</v>
      </c>
      <c r="AR11" s="1">
        <f t="shared" si="0"/>
        <v>15.80952380952381</v>
      </c>
      <c r="AS11" s="1">
        <f t="shared" si="0"/>
        <v>15.984126984126984</v>
      </c>
      <c r="AT11" s="1">
        <f t="shared" si="0"/>
        <v>16.158730158730158</v>
      </c>
      <c r="AU11" s="1">
        <f t="shared" si="0"/>
        <v>16.333333333333332</v>
      </c>
      <c r="AV11" s="1">
        <f t="shared" si="0"/>
        <v>16.507936507936506</v>
      </c>
      <c r="AW11" s="1">
        <f t="shared" si="0"/>
        <v>16.682539682539684</v>
      </c>
      <c r="AX11" s="1">
        <f t="shared" si="0"/>
        <v>16.857142857142858</v>
      </c>
      <c r="AY11" s="1">
        <f t="shared" si="0"/>
        <v>17.031746031746032</v>
      </c>
      <c r="AZ11" s="1">
        <f t="shared" si="0"/>
        <v>17.206349206349206</v>
      </c>
      <c r="BA11" s="1">
        <f t="shared" si="0"/>
        <v>17.38095238095238</v>
      </c>
      <c r="BB11" s="1">
        <f t="shared" si="0"/>
        <v>17.555555555555557</v>
      </c>
      <c r="BC11" s="1">
        <f t="shared" si="0"/>
        <v>17.730158730158728</v>
      </c>
      <c r="BD11" s="1">
        <f t="shared" si="0"/>
        <v>17.904761904761905</v>
      </c>
      <c r="BE11" s="1">
        <f t="shared" si="0"/>
        <v>18.079365079365079</v>
      </c>
      <c r="BF11" s="1">
        <f t="shared" si="0"/>
        <v>18.253968253968253</v>
      </c>
      <c r="BG11" s="1">
        <f t="shared" si="0"/>
        <v>18.428571428571431</v>
      </c>
      <c r="BH11" s="1">
        <f t="shared" si="0"/>
        <v>18.603174603174601</v>
      </c>
      <c r="BI11" s="1">
        <f t="shared" si="0"/>
        <v>18.777777777777779</v>
      </c>
      <c r="BJ11" s="1">
        <f t="shared" si="0"/>
        <v>18.952380952380953</v>
      </c>
      <c r="BK11" s="1">
        <f t="shared" si="0"/>
        <v>19.126984126984127</v>
      </c>
      <c r="BL11" s="1">
        <f t="shared" si="0"/>
        <v>19.301587301587304</v>
      </c>
      <c r="BM11" s="1">
        <f t="shared" si="0"/>
        <v>19.476190476190474</v>
      </c>
      <c r="BN11" s="1">
        <f t="shared" si="0"/>
        <v>19.650793650793652</v>
      </c>
      <c r="BO11" s="1">
        <f t="shared" si="0"/>
        <v>19.825396825396822</v>
      </c>
      <c r="BP11" s="5">
        <f>30*2/3</f>
        <v>20</v>
      </c>
      <c r="BQ11" s="6">
        <f>$E11 + (BQ$9-$E$9) / ($BP$9-$E$9) * ($BP11-$E11)</f>
        <v>20.174603174603174</v>
      </c>
      <c r="BR11" s="1">
        <f>$E11 + (BR$9-$E$9) / ($BP$9-$E$9) * ($BP11-$E11)</f>
        <v>20.349206349206348</v>
      </c>
      <c r="BS11" s="1">
        <f t="shared" si="1"/>
        <v>20.523809523809526</v>
      </c>
      <c r="BT11" s="1">
        <f t="shared" si="1"/>
        <v>20.698412698412696</v>
      </c>
      <c r="BU11" s="1">
        <f t="shared" si="1"/>
        <v>20.873015873015873</v>
      </c>
      <c r="BV11" s="1">
        <f t="shared" si="1"/>
        <v>21.047619047619051</v>
      </c>
      <c r="BW11" s="1">
        <f t="shared" si="1"/>
        <v>21.222222222222221</v>
      </c>
    </row>
    <row r="12" spans="1:75" x14ac:dyDescent="0.25">
      <c r="D12" s="4" t="s">
        <v>7</v>
      </c>
      <c r="E12" s="1">
        <f>E10*E11</f>
        <v>81</v>
      </c>
      <c r="F12" s="1">
        <f t="shared" ref="F12:BO12" si="2">F10*F11</f>
        <v>85.629629629629633</v>
      </c>
      <c r="G12" s="1">
        <f t="shared" si="2"/>
        <v>90.37566137566138</v>
      </c>
      <c r="H12" s="1">
        <f t="shared" si="2"/>
        <v>95.238095238095241</v>
      </c>
      <c r="I12" s="1">
        <f t="shared" si="2"/>
        <v>100.21693121693121</v>
      </c>
      <c r="J12" s="1">
        <f t="shared" si="2"/>
        <v>105.31216931216932</v>
      </c>
      <c r="K12" s="1">
        <f t="shared" si="2"/>
        <v>110.52380952380952</v>
      </c>
      <c r="L12" s="1">
        <f t="shared" si="2"/>
        <v>115.85185185185183</v>
      </c>
      <c r="M12" s="1">
        <f t="shared" si="2"/>
        <v>121.29629629629629</v>
      </c>
      <c r="N12" s="1">
        <f t="shared" si="2"/>
        <v>126.85714285714286</v>
      </c>
      <c r="O12" s="1">
        <f t="shared" si="2"/>
        <v>132.53439153439155</v>
      </c>
      <c r="P12" s="1">
        <f t="shared" si="2"/>
        <v>138.32804232804233</v>
      </c>
      <c r="Q12" s="1">
        <f t="shared" si="2"/>
        <v>144.23809523809524</v>
      </c>
      <c r="R12" s="1">
        <f t="shared" si="2"/>
        <v>150.26455026455025</v>
      </c>
      <c r="S12" s="1">
        <f t="shared" si="2"/>
        <v>156.40740740740739</v>
      </c>
      <c r="T12" s="1">
        <f t="shared" si="2"/>
        <v>162.66666666666666</v>
      </c>
      <c r="U12" s="1">
        <f t="shared" si="2"/>
        <v>169.04232804232805</v>
      </c>
      <c r="V12" s="1">
        <f t="shared" si="2"/>
        <v>175.53439153439152</v>
      </c>
      <c r="W12" s="1">
        <f t="shared" si="2"/>
        <v>182.14285714285714</v>
      </c>
      <c r="X12" s="1">
        <f t="shared" si="2"/>
        <v>188.86772486772483</v>
      </c>
      <c r="Y12" s="1">
        <f t="shared" si="2"/>
        <v>195.70899470899471</v>
      </c>
      <c r="Z12" s="1">
        <f t="shared" si="2"/>
        <v>202.66666666666666</v>
      </c>
      <c r="AA12" s="1">
        <f t="shared" si="2"/>
        <v>209.74074074074073</v>
      </c>
      <c r="AB12" s="1">
        <f t="shared" si="2"/>
        <v>216.93121693121691</v>
      </c>
      <c r="AC12" s="1">
        <f t="shared" si="2"/>
        <v>224.23809523809524</v>
      </c>
      <c r="AD12" s="1">
        <f t="shared" si="2"/>
        <v>231.66137566137562</v>
      </c>
      <c r="AE12" s="1">
        <f t="shared" si="2"/>
        <v>239.20105820105817</v>
      </c>
      <c r="AF12" s="1">
        <f t="shared" si="2"/>
        <v>246.85714285714289</v>
      </c>
      <c r="AG12" s="1">
        <f t="shared" si="2"/>
        <v>254.62962962962962</v>
      </c>
      <c r="AH12" s="1">
        <f t="shared" si="2"/>
        <v>262.51851851851848</v>
      </c>
      <c r="AI12" s="1">
        <f t="shared" si="2"/>
        <v>270.52380952380952</v>
      </c>
      <c r="AJ12" s="1">
        <f t="shared" si="2"/>
        <v>278.64550264550257</v>
      </c>
      <c r="AK12" s="1">
        <f t="shared" si="2"/>
        <v>286.88359788359782</v>
      </c>
      <c r="AL12" s="1">
        <f t="shared" si="2"/>
        <v>295.23809523809524</v>
      </c>
      <c r="AM12" s="1">
        <f t="shared" si="2"/>
        <v>303.70899470899468</v>
      </c>
      <c r="AN12" s="1">
        <f t="shared" si="2"/>
        <v>312.2962962962963</v>
      </c>
      <c r="AO12" s="1">
        <f t="shared" si="2"/>
        <v>321</v>
      </c>
      <c r="AP12" s="1">
        <f t="shared" si="2"/>
        <v>329.82010582010588</v>
      </c>
      <c r="AQ12" s="1">
        <f t="shared" si="2"/>
        <v>338.75661375661372</v>
      </c>
      <c r="AR12" s="1">
        <f t="shared" si="2"/>
        <v>347.80952380952385</v>
      </c>
      <c r="AS12" s="1">
        <f t="shared" si="2"/>
        <v>356.97883597883595</v>
      </c>
      <c r="AT12" s="1">
        <f t="shared" si="2"/>
        <v>366.26455026455028</v>
      </c>
      <c r="AU12" s="1">
        <f t="shared" si="2"/>
        <v>375.66666666666663</v>
      </c>
      <c r="AV12" s="1">
        <f t="shared" si="2"/>
        <v>385.18518518518516</v>
      </c>
      <c r="AW12" s="1">
        <f t="shared" si="2"/>
        <v>394.82010582010582</v>
      </c>
      <c r="AX12" s="1">
        <f t="shared" si="2"/>
        <v>404.57142857142856</v>
      </c>
      <c r="AY12" s="1">
        <f t="shared" si="2"/>
        <v>414.43915343915342</v>
      </c>
      <c r="AZ12" s="1">
        <f t="shared" si="2"/>
        <v>424.4232804232804</v>
      </c>
      <c r="BA12" s="1">
        <f t="shared" si="2"/>
        <v>434.52380952380952</v>
      </c>
      <c r="BB12" s="1">
        <f t="shared" si="2"/>
        <v>444.74074074074076</v>
      </c>
      <c r="BC12" s="1">
        <f t="shared" si="2"/>
        <v>455.07407407407396</v>
      </c>
      <c r="BD12" s="1">
        <f t="shared" si="2"/>
        <v>465.52380952380952</v>
      </c>
      <c r="BE12" s="1">
        <f t="shared" si="2"/>
        <v>476.08994708994709</v>
      </c>
      <c r="BF12" s="1">
        <f t="shared" si="2"/>
        <v>486.77248677248679</v>
      </c>
      <c r="BG12" s="1">
        <f t="shared" si="2"/>
        <v>497.57142857142861</v>
      </c>
      <c r="BH12" s="1">
        <f t="shared" si="2"/>
        <v>508.4867724867724</v>
      </c>
      <c r="BI12" s="1">
        <f t="shared" si="2"/>
        <v>519.51851851851848</v>
      </c>
      <c r="BJ12" s="1">
        <f t="shared" si="2"/>
        <v>530.66666666666663</v>
      </c>
      <c r="BK12" s="1">
        <f t="shared" si="2"/>
        <v>541.93121693121691</v>
      </c>
      <c r="BL12" s="1">
        <f t="shared" si="2"/>
        <v>553.31216931216943</v>
      </c>
      <c r="BM12" s="1">
        <f t="shared" si="2"/>
        <v>564.80952380952374</v>
      </c>
      <c r="BN12" s="1">
        <f t="shared" si="2"/>
        <v>576.4232804232804</v>
      </c>
      <c r="BO12" s="1">
        <f t="shared" si="2"/>
        <v>588.15343915343897</v>
      </c>
      <c r="BP12" s="1">
        <f>BP10*BP11</f>
        <v>600</v>
      </c>
      <c r="BQ12" s="6">
        <f t="shared" ref="BQ12:BW12" si="3">BQ10*BQ11</f>
        <v>611.96296296296293</v>
      </c>
      <c r="BR12" s="1">
        <f t="shared" si="3"/>
        <v>624.04232804232799</v>
      </c>
      <c r="BS12" s="1">
        <f t="shared" si="3"/>
        <v>636.2380952380953</v>
      </c>
      <c r="BT12" s="1">
        <f t="shared" si="3"/>
        <v>648.5502645502645</v>
      </c>
      <c r="BU12" s="1">
        <f t="shared" si="3"/>
        <v>660.97883597883595</v>
      </c>
      <c r="BV12" s="1">
        <f t="shared" si="3"/>
        <v>673.52380952380963</v>
      </c>
      <c r="BW12" s="1">
        <f t="shared" si="3"/>
        <v>686.18518518518522</v>
      </c>
    </row>
    <row r="13" spans="1:75" x14ac:dyDescent="0.25">
      <c r="D13" s="4" t="s">
        <v>8</v>
      </c>
      <c r="E13" s="1">
        <f>E10*E11/133</f>
        <v>0.60902255639097747</v>
      </c>
      <c r="F13" s="1">
        <f t="shared" ref="F13:BO13" si="4">F10*F11/133</f>
        <v>0.64383180172653864</v>
      </c>
      <c r="G13" s="1">
        <f t="shared" si="4"/>
        <v>0.67951625094482238</v>
      </c>
      <c r="H13" s="1">
        <f t="shared" si="4"/>
        <v>0.71607590404582888</v>
      </c>
      <c r="I13" s="1">
        <f t="shared" si="4"/>
        <v>0.75351076102955805</v>
      </c>
      <c r="J13" s="1">
        <f t="shared" si="4"/>
        <v>0.79182082189600989</v>
      </c>
      <c r="K13" s="1">
        <f t="shared" si="4"/>
        <v>0.83100608664518438</v>
      </c>
      <c r="L13" s="1">
        <f t="shared" si="4"/>
        <v>0.87106655527708143</v>
      </c>
      <c r="M13" s="1">
        <f t="shared" si="4"/>
        <v>0.91200222779170148</v>
      </c>
      <c r="N13" s="1">
        <f t="shared" si="4"/>
        <v>0.95381310418904408</v>
      </c>
      <c r="O13" s="1">
        <f t="shared" si="4"/>
        <v>0.99649918446910934</v>
      </c>
      <c r="P13" s="1">
        <f t="shared" si="4"/>
        <v>1.0400604686318973</v>
      </c>
      <c r="Q13" s="1">
        <f t="shared" si="4"/>
        <v>1.0844969566774079</v>
      </c>
      <c r="R13" s="1">
        <f t="shared" si="4"/>
        <v>1.1298086486056409</v>
      </c>
      <c r="S13" s="1">
        <f t="shared" si="4"/>
        <v>1.1759955444165968</v>
      </c>
      <c r="T13" s="1">
        <f t="shared" si="4"/>
        <v>1.2230576441102756</v>
      </c>
      <c r="U13" s="1">
        <f t="shared" si="4"/>
        <v>1.2709949476866771</v>
      </c>
      <c r="V13" s="1">
        <f t="shared" si="4"/>
        <v>1.3198074551458008</v>
      </c>
      <c r="W13" s="1">
        <f t="shared" si="4"/>
        <v>1.3694951664876476</v>
      </c>
      <c r="X13" s="1">
        <f t="shared" si="4"/>
        <v>1.4200580817122168</v>
      </c>
      <c r="Y13" s="1">
        <f t="shared" si="4"/>
        <v>1.4714962008195092</v>
      </c>
      <c r="Z13" s="1">
        <f t="shared" si="4"/>
        <v>1.5238095238095237</v>
      </c>
      <c r="AA13" s="1">
        <f t="shared" si="4"/>
        <v>1.5769980506822612</v>
      </c>
      <c r="AB13" s="1">
        <f t="shared" si="4"/>
        <v>1.6310617814377211</v>
      </c>
      <c r="AC13" s="1">
        <f t="shared" si="4"/>
        <v>1.6860007160759041</v>
      </c>
      <c r="AD13" s="1">
        <f t="shared" si="4"/>
        <v>1.7418148545968091</v>
      </c>
      <c r="AE13" s="1">
        <f t="shared" si="4"/>
        <v>1.7985041970004374</v>
      </c>
      <c r="AF13" s="1">
        <f t="shared" si="4"/>
        <v>1.8560687432867886</v>
      </c>
      <c r="AG13" s="1">
        <f t="shared" si="4"/>
        <v>1.9145084934558618</v>
      </c>
      <c r="AH13" s="1">
        <f t="shared" si="4"/>
        <v>1.9738234475076577</v>
      </c>
      <c r="AI13" s="1">
        <f t="shared" si="4"/>
        <v>2.0340136054421767</v>
      </c>
      <c r="AJ13" s="1">
        <f t="shared" si="4"/>
        <v>2.0950789672594179</v>
      </c>
      <c r="AK13" s="1">
        <f t="shared" si="4"/>
        <v>2.157019532959382</v>
      </c>
      <c r="AL13" s="1">
        <f t="shared" si="4"/>
        <v>2.2198353025420694</v>
      </c>
      <c r="AM13" s="1">
        <f t="shared" si="4"/>
        <v>2.2835262760074788</v>
      </c>
      <c r="AN13" s="1">
        <f t="shared" si="4"/>
        <v>2.3480924533556111</v>
      </c>
      <c r="AO13" s="1">
        <f t="shared" si="4"/>
        <v>2.4135338345864663</v>
      </c>
      <c r="AP13" s="1">
        <f t="shared" si="4"/>
        <v>2.4798504197000444</v>
      </c>
      <c r="AQ13" s="1">
        <f t="shared" si="4"/>
        <v>2.5470422086963436</v>
      </c>
      <c r="AR13" s="1">
        <f t="shared" si="4"/>
        <v>2.6151092015753674</v>
      </c>
      <c r="AS13" s="1">
        <f t="shared" si="4"/>
        <v>2.6840513983371124</v>
      </c>
      <c r="AT13" s="1">
        <f t="shared" si="4"/>
        <v>2.7538687989815811</v>
      </c>
      <c r="AU13" s="1">
        <f t="shared" si="4"/>
        <v>2.8245614035087718</v>
      </c>
      <c r="AV13" s="1">
        <f t="shared" si="4"/>
        <v>2.8961292119186854</v>
      </c>
      <c r="AW13" s="1">
        <f t="shared" si="4"/>
        <v>2.9685722242113219</v>
      </c>
      <c r="AX13" s="1">
        <f t="shared" si="4"/>
        <v>3.0418904403866809</v>
      </c>
      <c r="AY13" s="1">
        <f t="shared" si="4"/>
        <v>3.1160838604447627</v>
      </c>
      <c r="AZ13" s="1">
        <f t="shared" si="4"/>
        <v>3.191152484385567</v>
      </c>
      <c r="BA13" s="1">
        <f t="shared" si="4"/>
        <v>3.2670963122090941</v>
      </c>
      <c r="BB13" s="1">
        <f t="shared" si="4"/>
        <v>3.3439153439153442</v>
      </c>
      <c r="BC13" s="1">
        <f t="shared" si="4"/>
        <v>3.4216095795043153</v>
      </c>
      <c r="BD13" s="1">
        <f t="shared" si="4"/>
        <v>3.5001790189760116</v>
      </c>
      <c r="BE13" s="1">
        <f t="shared" si="4"/>
        <v>3.5796236623304294</v>
      </c>
      <c r="BF13" s="1">
        <f t="shared" si="4"/>
        <v>3.6599435095675696</v>
      </c>
      <c r="BG13" s="1">
        <f t="shared" si="4"/>
        <v>3.7411385606874332</v>
      </c>
      <c r="BH13" s="1">
        <f t="shared" si="4"/>
        <v>3.8232088156900179</v>
      </c>
      <c r="BI13" s="1">
        <f t="shared" si="4"/>
        <v>3.9061542745753268</v>
      </c>
      <c r="BJ13" s="1">
        <f t="shared" si="4"/>
        <v>3.9899749373433582</v>
      </c>
      <c r="BK13" s="1">
        <f t="shared" si="4"/>
        <v>4.0746708039941124</v>
      </c>
      <c r="BL13" s="1">
        <f t="shared" si="4"/>
        <v>4.16024187452759</v>
      </c>
      <c r="BM13" s="1">
        <f t="shared" si="4"/>
        <v>4.2466881489437878</v>
      </c>
      <c r="BN13" s="1">
        <f t="shared" si="4"/>
        <v>4.3340096272427102</v>
      </c>
      <c r="BO13" s="1">
        <f t="shared" si="4"/>
        <v>4.4222063094243529</v>
      </c>
      <c r="BP13" s="1">
        <f>BP10*BP11/133</f>
        <v>4.511278195488722</v>
      </c>
      <c r="BQ13" s="6">
        <f t="shared" ref="BQ13:BW13" si="5">BQ10*BQ11/133</f>
        <v>4.6012252854358113</v>
      </c>
      <c r="BR13" s="1">
        <f t="shared" si="5"/>
        <v>4.6920475792656244</v>
      </c>
      <c r="BS13" s="1">
        <f t="shared" si="5"/>
        <v>4.7837450769781604</v>
      </c>
      <c r="BT13" s="1">
        <f t="shared" si="5"/>
        <v>4.8763177785734175</v>
      </c>
      <c r="BU13" s="1">
        <f t="shared" si="5"/>
        <v>4.9697656840513984</v>
      </c>
      <c r="BV13" s="1">
        <f t="shared" si="5"/>
        <v>5.0640887934121022</v>
      </c>
      <c r="BW13" s="1">
        <f t="shared" si="5"/>
        <v>5.1592871066555279</v>
      </c>
    </row>
    <row r="14" spans="1:75" x14ac:dyDescent="0.25">
      <c r="D14" s="4" t="s">
        <v>9</v>
      </c>
      <c r="E14" s="1">
        <f>0.0903 * E13</f>
        <v>5.499473684210527E-2</v>
      </c>
      <c r="F14" s="1">
        <f t="shared" ref="F14:BO14" si="6">0.0903 * F13</f>
        <v>5.813801169590644E-2</v>
      </c>
      <c r="G14" s="1">
        <f t="shared" si="6"/>
        <v>6.1360317460317462E-2</v>
      </c>
      <c r="H14" s="1">
        <f t="shared" si="6"/>
        <v>6.4661654135338351E-2</v>
      </c>
      <c r="I14" s="1">
        <f t="shared" si="6"/>
        <v>6.8042021720969098E-2</v>
      </c>
      <c r="J14" s="1">
        <f t="shared" si="6"/>
        <v>7.1501420217209691E-2</v>
      </c>
      <c r="K14" s="1">
        <f t="shared" si="6"/>
        <v>7.5039849624060156E-2</v>
      </c>
      <c r="L14" s="1">
        <f t="shared" si="6"/>
        <v>7.8657309941520454E-2</v>
      </c>
      <c r="M14" s="1">
        <f t="shared" si="6"/>
        <v>8.2353801169590651E-2</v>
      </c>
      <c r="N14" s="1">
        <f t="shared" si="6"/>
        <v>8.6129323308270681E-2</v>
      </c>
      <c r="O14" s="1">
        <f t="shared" si="6"/>
        <v>8.9983876357560583E-2</v>
      </c>
      <c r="P14" s="1">
        <f t="shared" si="6"/>
        <v>9.391746031746033E-2</v>
      </c>
      <c r="Q14" s="1">
        <f t="shared" si="6"/>
        <v>9.7930075187969937E-2</v>
      </c>
      <c r="R14" s="1">
        <f t="shared" si="6"/>
        <v>0.10202172096908937</v>
      </c>
      <c r="S14" s="1">
        <f t="shared" si="6"/>
        <v>0.1061923976608187</v>
      </c>
      <c r="T14" s="1">
        <f t="shared" si="6"/>
        <v>0.1104421052631579</v>
      </c>
      <c r="U14" s="1">
        <f t="shared" si="6"/>
        <v>0.11477084377610695</v>
      </c>
      <c r="V14" s="1">
        <f t="shared" si="6"/>
        <v>0.11917861319966581</v>
      </c>
      <c r="W14" s="1">
        <f t="shared" si="6"/>
        <v>0.12366541353383459</v>
      </c>
      <c r="X14" s="1">
        <f t="shared" si="6"/>
        <v>0.1282312447786132</v>
      </c>
      <c r="Y14" s="1">
        <f t="shared" si="6"/>
        <v>0.13287610693400168</v>
      </c>
      <c r="Z14" s="1">
        <f t="shared" si="6"/>
        <v>0.1376</v>
      </c>
      <c r="AA14" s="1">
        <f t="shared" si="6"/>
        <v>0.1424029239766082</v>
      </c>
      <c r="AB14" s="1">
        <f t="shared" si="6"/>
        <v>0.14728487886382621</v>
      </c>
      <c r="AC14" s="1">
        <f t="shared" si="6"/>
        <v>0.15224586466165416</v>
      </c>
      <c r="AD14" s="1">
        <f t="shared" si="6"/>
        <v>0.15728588137009186</v>
      </c>
      <c r="AE14" s="1">
        <f t="shared" si="6"/>
        <v>0.1624049289891395</v>
      </c>
      <c r="AF14" s="1">
        <f t="shared" si="6"/>
        <v>0.16760300751879703</v>
      </c>
      <c r="AG14" s="1">
        <f t="shared" si="6"/>
        <v>0.17288011695906433</v>
      </c>
      <c r="AH14" s="1">
        <f t="shared" si="6"/>
        <v>0.1782362573099415</v>
      </c>
      <c r="AI14" s="1">
        <f t="shared" si="6"/>
        <v>0.18367142857142857</v>
      </c>
      <c r="AJ14" s="1">
        <f t="shared" si="6"/>
        <v>0.18918563074352546</v>
      </c>
      <c r="AK14" s="1">
        <f t="shared" si="6"/>
        <v>0.19477886382623219</v>
      </c>
      <c r="AL14" s="1">
        <f t="shared" si="6"/>
        <v>0.20045112781954888</v>
      </c>
      <c r="AM14" s="1">
        <f t="shared" si="6"/>
        <v>0.20620242272347536</v>
      </c>
      <c r="AN14" s="1">
        <f t="shared" si="6"/>
        <v>0.21203274853801168</v>
      </c>
      <c r="AO14" s="1">
        <f t="shared" si="6"/>
        <v>0.21794210526315791</v>
      </c>
      <c r="AP14" s="1">
        <f t="shared" si="6"/>
        <v>0.22393049289891401</v>
      </c>
      <c r="AQ14" s="1">
        <f t="shared" si="6"/>
        <v>0.22999791144527984</v>
      </c>
      <c r="AR14" s="1">
        <f t="shared" si="6"/>
        <v>0.23614436090225568</v>
      </c>
      <c r="AS14" s="1">
        <f t="shared" si="6"/>
        <v>0.24236984126984126</v>
      </c>
      <c r="AT14" s="1">
        <f t="shared" si="6"/>
        <v>0.2486743525480368</v>
      </c>
      <c r="AU14" s="1">
        <f t="shared" si="6"/>
        <v>0.25505789473684209</v>
      </c>
      <c r="AV14" s="1">
        <f t="shared" si="6"/>
        <v>0.26152046783625732</v>
      </c>
      <c r="AW14" s="1">
        <f t="shared" si="6"/>
        <v>0.26806207184628239</v>
      </c>
      <c r="AX14" s="1">
        <f t="shared" si="6"/>
        <v>0.27468270676691731</v>
      </c>
      <c r="AY14" s="1">
        <f t="shared" si="6"/>
        <v>0.28138237259816207</v>
      </c>
      <c r="AZ14" s="1">
        <f t="shared" si="6"/>
        <v>0.28816106934001673</v>
      </c>
      <c r="BA14" s="1">
        <f t="shared" si="6"/>
        <v>0.29501879699248124</v>
      </c>
      <c r="BB14" s="1">
        <f t="shared" si="6"/>
        <v>0.30195555555555559</v>
      </c>
      <c r="BC14" s="1">
        <f t="shared" si="6"/>
        <v>0.30897134502923967</v>
      </c>
      <c r="BD14" s="1">
        <f t="shared" si="6"/>
        <v>0.31606616541353388</v>
      </c>
      <c r="BE14" s="1">
        <f t="shared" si="6"/>
        <v>0.32324001670843777</v>
      </c>
      <c r="BF14" s="1">
        <f t="shared" si="6"/>
        <v>0.33049289891395156</v>
      </c>
      <c r="BG14" s="1">
        <f t="shared" si="6"/>
        <v>0.33782481203007525</v>
      </c>
      <c r="BH14" s="1">
        <f t="shared" si="6"/>
        <v>0.34523575605680862</v>
      </c>
      <c r="BI14" s="1">
        <f t="shared" si="6"/>
        <v>0.35272573099415205</v>
      </c>
      <c r="BJ14" s="1">
        <f t="shared" si="6"/>
        <v>0.36029473684210528</v>
      </c>
      <c r="BK14" s="1">
        <f t="shared" si="6"/>
        <v>0.36794277360066835</v>
      </c>
      <c r="BL14" s="1">
        <f t="shared" si="6"/>
        <v>0.37566984126984138</v>
      </c>
      <c r="BM14" s="1">
        <f t="shared" si="6"/>
        <v>0.38347593984962408</v>
      </c>
      <c r="BN14" s="1">
        <f t="shared" si="6"/>
        <v>0.39136106934001674</v>
      </c>
      <c r="BO14" s="1">
        <f t="shared" si="6"/>
        <v>0.39932522974101908</v>
      </c>
      <c r="BP14" s="1">
        <f>0.0903 * BP13</f>
        <v>0.4073684210526316</v>
      </c>
      <c r="BQ14" s="6">
        <f t="shared" ref="BQ14:BW14" si="7">0.0903 * BQ13</f>
        <v>0.4154906432748538</v>
      </c>
      <c r="BR14" s="1">
        <f t="shared" si="7"/>
        <v>0.4236918964076859</v>
      </c>
      <c r="BS14" s="1">
        <f t="shared" si="7"/>
        <v>0.4319721804511279</v>
      </c>
      <c r="BT14" s="1">
        <f t="shared" si="7"/>
        <v>0.44033149540517963</v>
      </c>
      <c r="BU14" s="1">
        <f t="shared" si="7"/>
        <v>0.44876984126984132</v>
      </c>
      <c r="BV14" s="1">
        <f t="shared" si="7"/>
        <v>0.45728721804511285</v>
      </c>
      <c r="BW14" s="1">
        <f t="shared" si="7"/>
        <v>0.46588362573099418</v>
      </c>
    </row>
    <row r="15" spans="1:75" x14ac:dyDescent="0.25">
      <c r="D15" s="4" t="s">
        <v>10</v>
      </c>
      <c r="E15" s="5">
        <v>30</v>
      </c>
      <c r="F15" s="1">
        <f>$E15 + (F$9-$E$9) / ($BP$9-$E$9) * ($BP15-$E15)</f>
        <v>31.111111111111111</v>
      </c>
      <c r="G15" s="1">
        <f t="shared" ref="G15:BO15" si="8">$E15 + (G$9-$E$9) / ($BP$9-$E$9) * ($BP15-$E15)</f>
        <v>32.222222222222221</v>
      </c>
      <c r="H15" s="1">
        <f t="shared" si="8"/>
        <v>33.333333333333336</v>
      </c>
      <c r="I15" s="1">
        <f t="shared" si="8"/>
        <v>34.444444444444443</v>
      </c>
      <c r="J15" s="1">
        <f t="shared" si="8"/>
        <v>35.555555555555557</v>
      </c>
      <c r="K15" s="1">
        <f t="shared" si="8"/>
        <v>36.666666666666664</v>
      </c>
      <c r="L15" s="1">
        <f t="shared" si="8"/>
        <v>37.777777777777779</v>
      </c>
      <c r="M15" s="1">
        <f t="shared" si="8"/>
        <v>38.888888888888886</v>
      </c>
      <c r="N15" s="1">
        <f t="shared" si="8"/>
        <v>40</v>
      </c>
      <c r="O15" s="1">
        <f t="shared" si="8"/>
        <v>41.111111111111114</v>
      </c>
      <c r="P15" s="1">
        <f t="shared" si="8"/>
        <v>42.222222222222221</v>
      </c>
      <c r="Q15" s="1">
        <f t="shared" si="8"/>
        <v>43.333333333333329</v>
      </c>
      <c r="R15" s="1">
        <f t="shared" si="8"/>
        <v>44.444444444444443</v>
      </c>
      <c r="S15" s="1">
        <f t="shared" si="8"/>
        <v>45.555555555555557</v>
      </c>
      <c r="T15" s="1">
        <f t="shared" si="8"/>
        <v>46.666666666666664</v>
      </c>
      <c r="U15" s="1">
        <f t="shared" si="8"/>
        <v>47.777777777777779</v>
      </c>
      <c r="V15" s="1">
        <f t="shared" si="8"/>
        <v>48.888888888888886</v>
      </c>
      <c r="W15" s="1">
        <f t="shared" si="8"/>
        <v>50</v>
      </c>
      <c r="X15" s="1">
        <f t="shared" si="8"/>
        <v>51.111111111111114</v>
      </c>
      <c r="Y15" s="1">
        <f t="shared" si="8"/>
        <v>52.222222222222221</v>
      </c>
      <c r="Z15" s="1">
        <f t="shared" si="8"/>
        <v>53.333333333333329</v>
      </c>
      <c r="AA15" s="1">
        <f t="shared" si="8"/>
        <v>54.444444444444443</v>
      </c>
      <c r="AB15" s="1">
        <f t="shared" si="8"/>
        <v>55.555555555555557</v>
      </c>
      <c r="AC15" s="1">
        <f t="shared" si="8"/>
        <v>56.666666666666664</v>
      </c>
      <c r="AD15" s="1">
        <f t="shared" si="8"/>
        <v>57.777777777777771</v>
      </c>
      <c r="AE15" s="1">
        <f t="shared" si="8"/>
        <v>58.888888888888886</v>
      </c>
      <c r="AF15" s="1">
        <f t="shared" si="8"/>
        <v>60</v>
      </c>
      <c r="AG15" s="1">
        <f t="shared" si="8"/>
        <v>61.111111111111114</v>
      </c>
      <c r="AH15" s="1">
        <f t="shared" si="8"/>
        <v>62.222222222222221</v>
      </c>
      <c r="AI15" s="1">
        <f t="shared" si="8"/>
        <v>63.333333333333329</v>
      </c>
      <c r="AJ15" s="1">
        <f t="shared" si="8"/>
        <v>64.444444444444443</v>
      </c>
      <c r="AK15" s="1">
        <f t="shared" si="8"/>
        <v>65.555555555555557</v>
      </c>
      <c r="AL15" s="1">
        <f t="shared" si="8"/>
        <v>66.666666666666671</v>
      </c>
      <c r="AM15" s="1">
        <f t="shared" si="8"/>
        <v>67.777777777777771</v>
      </c>
      <c r="AN15" s="1">
        <f t="shared" si="8"/>
        <v>68.888888888888886</v>
      </c>
      <c r="AO15" s="1">
        <f t="shared" si="8"/>
        <v>70</v>
      </c>
      <c r="AP15" s="1">
        <f t="shared" si="8"/>
        <v>71.111111111111114</v>
      </c>
      <c r="AQ15" s="1">
        <f t="shared" si="8"/>
        <v>72.222222222222229</v>
      </c>
      <c r="AR15" s="1">
        <f t="shared" si="8"/>
        <v>73.333333333333343</v>
      </c>
      <c r="AS15" s="1">
        <f t="shared" si="8"/>
        <v>74.444444444444443</v>
      </c>
      <c r="AT15" s="1">
        <f t="shared" si="8"/>
        <v>75.555555555555557</v>
      </c>
      <c r="AU15" s="1">
        <f t="shared" si="8"/>
        <v>76.666666666666657</v>
      </c>
      <c r="AV15" s="1">
        <f t="shared" si="8"/>
        <v>77.777777777777771</v>
      </c>
      <c r="AW15" s="1">
        <f t="shared" si="8"/>
        <v>78.888888888888886</v>
      </c>
      <c r="AX15" s="1">
        <f t="shared" si="8"/>
        <v>80</v>
      </c>
      <c r="AY15" s="1">
        <f t="shared" si="8"/>
        <v>81.111111111111114</v>
      </c>
      <c r="AZ15" s="1">
        <f t="shared" si="8"/>
        <v>82.222222222222229</v>
      </c>
      <c r="BA15" s="1">
        <f t="shared" si="8"/>
        <v>83.333333333333329</v>
      </c>
      <c r="BB15" s="1">
        <f t="shared" si="8"/>
        <v>84.444444444444443</v>
      </c>
      <c r="BC15" s="1">
        <f t="shared" si="8"/>
        <v>85.555555555555543</v>
      </c>
      <c r="BD15" s="1">
        <f t="shared" si="8"/>
        <v>86.666666666666657</v>
      </c>
      <c r="BE15" s="1">
        <f t="shared" si="8"/>
        <v>87.777777777777771</v>
      </c>
      <c r="BF15" s="1">
        <f t="shared" si="8"/>
        <v>88.888888888888886</v>
      </c>
      <c r="BG15" s="1">
        <f t="shared" si="8"/>
        <v>90</v>
      </c>
      <c r="BH15" s="1">
        <f t="shared" si="8"/>
        <v>91.111111111111114</v>
      </c>
      <c r="BI15" s="1">
        <f t="shared" si="8"/>
        <v>92.222222222222229</v>
      </c>
      <c r="BJ15" s="1">
        <f t="shared" si="8"/>
        <v>93.333333333333343</v>
      </c>
      <c r="BK15" s="1">
        <f t="shared" si="8"/>
        <v>94.444444444444443</v>
      </c>
      <c r="BL15" s="1">
        <f t="shared" si="8"/>
        <v>95.555555555555557</v>
      </c>
      <c r="BM15" s="1">
        <f t="shared" si="8"/>
        <v>96.666666666666657</v>
      </c>
      <c r="BN15" s="1">
        <f t="shared" si="8"/>
        <v>97.777777777777771</v>
      </c>
      <c r="BO15" s="1">
        <f t="shared" si="8"/>
        <v>98.888888888888886</v>
      </c>
      <c r="BP15" s="5">
        <v>100</v>
      </c>
      <c r="BQ15" s="6">
        <f>$E15 + (BQ$9-$E$9) / ($BP$9-$E$9) * ($BP15-$E15)</f>
        <v>101.11111111111111</v>
      </c>
      <c r="BR15" s="1">
        <f>$E15 + (BR$9-$E$9) / ($BP$9-$E$9) * ($BP15-$E15)</f>
        <v>102.22222222222223</v>
      </c>
      <c r="BS15" s="1">
        <f t="shared" ref="BS15:BW15" si="9">$E15 + (BS$9-$E$9) / ($BP$9-$E$9) * ($BP15-$E15)</f>
        <v>103.33333333333334</v>
      </c>
      <c r="BT15" s="1">
        <f t="shared" si="9"/>
        <v>104.44444444444444</v>
      </c>
      <c r="BU15" s="1">
        <f t="shared" si="9"/>
        <v>105.55555555555556</v>
      </c>
      <c r="BV15" s="1">
        <f t="shared" si="9"/>
        <v>106.66666666666667</v>
      </c>
      <c r="BW15" s="1">
        <f t="shared" si="9"/>
        <v>107.77777777777779</v>
      </c>
    </row>
    <row r="16" spans="1:75" x14ac:dyDescent="0.25">
      <c r="D16" s="4" t="s">
        <v>11</v>
      </c>
      <c r="E16" s="1">
        <f>E15*2*PI()</f>
        <v>188.49555921538757</v>
      </c>
      <c r="F16" s="1">
        <f t="shared" ref="F16:BO16" si="10">F15*2*PI()</f>
        <v>195.47687622336491</v>
      </c>
      <c r="G16" s="1">
        <f t="shared" si="10"/>
        <v>202.45819323134222</v>
      </c>
      <c r="H16" s="1">
        <f t="shared" si="10"/>
        <v>209.43951023931956</v>
      </c>
      <c r="I16" s="1">
        <f t="shared" si="10"/>
        <v>216.42082724729684</v>
      </c>
      <c r="J16" s="1">
        <f t="shared" si="10"/>
        <v>223.40214425527418</v>
      </c>
      <c r="K16" s="1">
        <f t="shared" si="10"/>
        <v>230.38346126325149</v>
      </c>
      <c r="L16" s="1">
        <f t="shared" si="10"/>
        <v>237.36477827122883</v>
      </c>
      <c r="M16" s="1">
        <f t="shared" si="10"/>
        <v>244.34609527920611</v>
      </c>
      <c r="N16" s="1">
        <f t="shared" si="10"/>
        <v>251.32741228718345</v>
      </c>
      <c r="O16" s="1">
        <f t="shared" si="10"/>
        <v>258.30872929516079</v>
      </c>
      <c r="P16" s="1">
        <f t="shared" si="10"/>
        <v>265.29004630313807</v>
      </c>
      <c r="Q16" s="1">
        <f t="shared" si="10"/>
        <v>272.27136331111535</v>
      </c>
      <c r="R16" s="1">
        <f t="shared" si="10"/>
        <v>279.25268031909269</v>
      </c>
      <c r="S16" s="1">
        <f t="shared" si="10"/>
        <v>286.23399732707003</v>
      </c>
      <c r="T16" s="1">
        <f t="shared" si="10"/>
        <v>293.21531433504737</v>
      </c>
      <c r="U16" s="1">
        <f t="shared" si="10"/>
        <v>300.19663134302471</v>
      </c>
      <c r="V16" s="1">
        <f t="shared" si="10"/>
        <v>307.17794835100199</v>
      </c>
      <c r="W16" s="1">
        <f t="shared" si="10"/>
        <v>314.15926535897933</v>
      </c>
      <c r="X16" s="1">
        <f t="shared" si="10"/>
        <v>321.14058236695666</v>
      </c>
      <c r="Y16" s="1">
        <f t="shared" si="10"/>
        <v>328.12189937493395</v>
      </c>
      <c r="Z16" s="1">
        <f t="shared" si="10"/>
        <v>335.10321638291123</v>
      </c>
      <c r="AA16" s="1">
        <f t="shared" si="10"/>
        <v>342.08453339088857</v>
      </c>
      <c r="AB16" s="1">
        <f t="shared" si="10"/>
        <v>349.0658503988659</v>
      </c>
      <c r="AC16" s="1">
        <f t="shared" si="10"/>
        <v>356.04716740684319</v>
      </c>
      <c r="AD16" s="1">
        <f t="shared" si="10"/>
        <v>363.02848441482053</v>
      </c>
      <c r="AE16" s="1">
        <f t="shared" si="10"/>
        <v>370.00980142279786</v>
      </c>
      <c r="AF16" s="1">
        <f t="shared" si="10"/>
        <v>376.99111843077515</v>
      </c>
      <c r="AG16" s="1">
        <f t="shared" si="10"/>
        <v>383.97243543875248</v>
      </c>
      <c r="AH16" s="1">
        <f t="shared" si="10"/>
        <v>390.95375244672982</v>
      </c>
      <c r="AI16" s="1">
        <f t="shared" si="10"/>
        <v>397.9350694547071</v>
      </c>
      <c r="AJ16" s="1">
        <f t="shared" si="10"/>
        <v>404.91638646268444</v>
      </c>
      <c r="AK16" s="1">
        <f t="shared" si="10"/>
        <v>411.89770347066178</v>
      </c>
      <c r="AL16" s="1">
        <f t="shared" si="10"/>
        <v>418.87902047863912</v>
      </c>
      <c r="AM16" s="1">
        <f t="shared" si="10"/>
        <v>425.86033748661634</v>
      </c>
      <c r="AN16" s="1">
        <f t="shared" si="10"/>
        <v>432.84165449459368</v>
      </c>
      <c r="AO16" s="1">
        <f t="shared" si="10"/>
        <v>439.82297150257102</v>
      </c>
      <c r="AP16" s="1">
        <f t="shared" si="10"/>
        <v>446.80428851054836</v>
      </c>
      <c r="AQ16" s="1">
        <f t="shared" si="10"/>
        <v>453.7856055185257</v>
      </c>
      <c r="AR16" s="1">
        <f t="shared" si="10"/>
        <v>460.76692252650304</v>
      </c>
      <c r="AS16" s="1">
        <f t="shared" si="10"/>
        <v>467.74823953448032</v>
      </c>
      <c r="AT16" s="1">
        <f t="shared" si="10"/>
        <v>474.72955654245766</v>
      </c>
      <c r="AU16" s="1">
        <f t="shared" si="10"/>
        <v>481.71087355043488</v>
      </c>
      <c r="AV16" s="1">
        <f t="shared" si="10"/>
        <v>488.69219055841222</v>
      </c>
      <c r="AW16" s="1">
        <f t="shared" si="10"/>
        <v>495.67350756638956</v>
      </c>
      <c r="AX16" s="1">
        <f t="shared" si="10"/>
        <v>502.6548245743669</v>
      </c>
      <c r="AY16" s="1">
        <f t="shared" si="10"/>
        <v>509.63614158234424</v>
      </c>
      <c r="AZ16" s="1">
        <f t="shared" si="10"/>
        <v>516.61745859032158</v>
      </c>
      <c r="BA16" s="1">
        <f t="shared" si="10"/>
        <v>523.59877559829886</v>
      </c>
      <c r="BB16" s="1">
        <f t="shared" si="10"/>
        <v>530.58009260627614</v>
      </c>
      <c r="BC16" s="1">
        <f t="shared" si="10"/>
        <v>537.56140961425342</v>
      </c>
      <c r="BD16" s="1">
        <f t="shared" si="10"/>
        <v>544.5427266222307</v>
      </c>
      <c r="BE16" s="1">
        <f t="shared" si="10"/>
        <v>551.5240436302081</v>
      </c>
      <c r="BF16" s="1">
        <f t="shared" si="10"/>
        <v>558.50536063818538</v>
      </c>
      <c r="BG16" s="1">
        <f t="shared" si="10"/>
        <v>565.48667764616278</v>
      </c>
      <c r="BH16" s="1">
        <f t="shared" si="10"/>
        <v>572.46799465414006</v>
      </c>
      <c r="BI16" s="1">
        <f t="shared" si="10"/>
        <v>579.44931166211745</v>
      </c>
      <c r="BJ16" s="1">
        <f t="shared" si="10"/>
        <v>586.43062867009473</v>
      </c>
      <c r="BK16" s="1">
        <f t="shared" si="10"/>
        <v>593.41194567807202</v>
      </c>
      <c r="BL16" s="1">
        <f t="shared" si="10"/>
        <v>600.39326268604941</v>
      </c>
      <c r="BM16" s="1">
        <f t="shared" si="10"/>
        <v>607.37457969402658</v>
      </c>
      <c r="BN16" s="1">
        <f t="shared" si="10"/>
        <v>614.35589670200397</v>
      </c>
      <c r="BO16" s="1">
        <f t="shared" si="10"/>
        <v>621.33721370998126</v>
      </c>
      <c r="BP16" s="1">
        <f>BP15*2*PI()</f>
        <v>628.31853071795865</v>
      </c>
      <c r="BQ16" s="6">
        <f t="shared" ref="BQ16:BW16" si="11">BQ15*2*PI()</f>
        <v>635.29984772593593</v>
      </c>
      <c r="BR16" s="1">
        <f t="shared" si="11"/>
        <v>642.28116473391333</v>
      </c>
      <c r="BS16" s="1">
        <f t="shared" si="11"/>
        <v>649.26248174189061</v>
      </c>
      <c r="BT16" s="1">
        <f t="shared" si="11"/>
        <v>656.24379874986789</v>
      </c>
      <c r="BU16" s="1">
        <f t="shared" si="11"/>
        <v>663.22511575784517</v>
      </c>
      <c r="BV16" s="1">
        <f t="shared" si="11"/>
        <v>670.20643276582257</v>
      </c>
      <c r="BW16" s="1">
        <f t="shared" si="11"/>
        <v>677.18774977379985</v>
      </c>
    </row>
    <row r="17" spans="1:75" x14ac:dyDescent="0.25">
      <c r="D17" s="4" t="s">
        <v>12</v>
      </c>
      <c r="E17" s="1">
        <f>E16*E14</f>
        <v>10.366263674955711</v>
      </c>
      <c r="F17" s="1">
        <f t="shared" ref="F17:BO17" si="12">F16*F14</f>
        <v>11.364636916153245</v>
      </c>
      <c r="G17" s="1">
        <f t="shared" si="12"/>
        <v>12.422899009117454</v>
      </c>
      <c r="H17" s="1">
        <f t="shared" si="12"/>
        <v>13.542705173369537</v>
      </c>
      <c r="I17" s="1">
        <f t="shared" si="12"/>
        <v>14.725710628430672</v>
      </c>
      <c r="J17" s="1">
        <f t="shared" si="12"/>
        <v>15.973570593822057</v>
      </c>
      <c r="K17" s="1">
        <f t="shared" si="12"/>
        <v>17.287940289064881</v>
      </c>
      <c r="L17" s="1">
        <f t="shared" si="12"/>
        <v>18.670474933680325</v>
      </c>
      <c r="M17" s="1">
        <f t="shared" si="12"/>
        <v>20.122829747189591</v>
      </c>
      <c r="N17" s="1">
        <f t="shared" si="12"/>
        <v>21.646659949113864</v>
      </c>
      <c r="O17" s="1">
        <f t="shared" si="12"/>
        <v>23.243620758974334</v>
      </c>
      <c r="P17" s="1">
        <f t="shared" si="12"/>
        <v>24.915367396292183</v>
      </c>
      <c r="Q17" s="1">
        <f t="shared" si="12"/>
        <v>26.663555080588605</v>
      </c>
      <c r="R17" s="1">
        <f t="shared" si="12"/>
        <v>28.48983903138479</v>
      </c>
      <c r="S17" s="1">
        <f t="shared" si="12"/>
        <v>30.395874468201939</v>
      </c>
      <c r="T17" s="1">
        <f t="shared" si="12"/>
        <v>32.383316610561231</v>
      </c>
      <c r="U17" s="1">
        <f t="shared" si="12"/>
        <v>34.453820677983863</v>
      </c>
      <c r="V17" s="1">
        <f t="shared" si="12"/>
        <v>36.609041889990991</v>
      </c>
      <c r="W17" s="1">
        <f t="shared" si="12"/>
        <v>38.850635466103853</v>
      </c>
      <c r="X17" s="1">
        <f t="shared" si="12"/>
        <v>41.180256625843612</v>
      </c>
      <c r="Y17" s="1">
        <f t="shared" si="12"/>
        <v>43.599560588731464</v>
      </c>
      <c r="Z17" s="1">
        <f t="shared" si="12"/>
        <v>46.110202574288586</v>
      </c>
      <c r="AA17" s="1">
        <f t="shared" si="12"/>
        <v>48.713837802036196</v>
      </c>
      <c r="AB17" s="1">
        <f t="shared" si="12"/>
        <v>51.412121491495448</v>
      </c>
      <c r="AC17" s="1">
        <f t="shared" si="12"/>
        <v>54.206708862187568</v>
      </c>
      <c r="AD17" s="1">
        <f t="shared" si="12"/>
        <v>57.099255133633704</v>
      </c>
      <c r="AE17" s="1">
        <f t="shared" si="12"/>
        <v>60.091415525355096</v>
      </c>
      <c r="AF17" s="1">
        <f t="shared" si="12"/>
        <v>63.184845256872912</v>
      </c>
      <c r="AG17" s="1">
        <f t="shared" si="12"/>
        <v>66.381199547708306</v>
      </c>
      <c r="AH17" s="1">
        <f t="shared" si="12"/>
        <v>69.682133617382505</v>
      </c>
      <c r="AI17" s="1">
        <f t="shared" si="12"/>
        <v>73.089302685416698</v>
      </c>
      <c r="AJ17" s="1">
        <f t="shared" si="12"/>
        <v>76.604361971332068</v>
      </c>
      <c r="AK17" s="1">
        <f t="shared" si="12"/>
        <v>80.228966694649799</v>
      </c>
      <c r="AL17" s="1">
        <f t="shared" si="12"/>
        <v>83.96477207489113</v>
      </c>
      <c r="AM17" s="1">
        <f t="shared" si="12"/>
        <v>87.813433331577144</v>
      </c>
      <c r="AN17" s="1">
        <f t="shared" si="12"/>
        <v>91.776605684229111</v>
      </c>
      <c r="AO17" s="1">
        <f t="shared" si="12"/>
        <v>95.85594435236824</v>
      </c>
      <c r="AP17" s="1">
        <f t="shared" si="12"/>
        <v>100.05310455551567</v>
      </c>
      <c r="AQ17" s="1">
        <f t="shared" si="12"/>
        <v>104.36974151319257</v>
      </c>
      <c r="AR17" s="1">
        <f t="shared" si="12"/>
        <v>108.80751044492021</v>
      </c>
      <c r="AS17" s="1">
        <f t="shared" si="12"/>
        <v>113.36806657021968</v>
      </c>
      <c r="AT17" s="1">
        <f t="shared" si="12"/>
        <v>118.05306510861229</v>
      </c>
      <c r="AU17" s="1">
        <f t="shared" si="12"/>
        <v>122.86416127961907</v>
      </c>
      <c r="AV17" s="1">
        <f t="shared" si="12"/>
        <v>127.80301030276138</v>
      </c>
      <c r="AW17" s="1">
        <f t="shared" si="12"/>
        <v>132.8712673975603</v>
      </c>
      <c r="AX17" s="1">
        <f t="shared" si="12"/>
        <v>138.07058778353709</v>
      </c>
      <c r="AY17" s="1">
        <f t="shared" si="12"/>
        <v>143.40262668021288</v>
      </c>
      <c r="AZ17" s="1">
        <f t="shared" si="12"/>
        <v>148.86903930710886</v>
      </c>
      <c r="BA17" s="1">
        <f t="shared" si="12"/>
        <v>154.47148088374627</v>
      </c>
      <c r="BB17" s="1">
        <f t="shared" si="12"/>
        <v>160.21160662964624</v>
      </c>
      <c r="BC17" s="1">
        <f t="shared" si="12"/>
        <v>166.09107176432994</v>
      </c>
      <c r="BD17" s="1">
        <f t="shared" si="12"/>
        <v>172.11153150731874</v>
      </c>
      <c r="BE17" s="1">
        <f t="shared" si="12"/>
        <v>178.27464107813364</v>
      </c>
      <c r="BF17" s="1">
        <f t="shared" si="12"/>
        <v>184.58205569629587</v>
      </c>
      <c r="BG17" s="1">
        <f t="shared" si="12"/>
        <v>191.03543058132669</v>
      </c>
      <c r="BH17" s="1">
        <f t="shared" si="12"/>
        <v>197.63642095274713</v>
      </c>
      <c r="BI17" s="1">
        <f t="shared" si="12"/>
        <v>204.38668203007862</v>
      </c>
      <c r="BJ17" s="1">
        <f t="shared" si="12"/>
        <v>211.28786903284214</v>
      </c>
      <c r="BK17" s="1">
        <f t="shared" si="12"/>
        <v>218.34163718055896</v>
      </c>
      <c r="BL17" s="1">
        <f t="shared" si="12"/>
        <v>225.54964169275036</v>
      </c>
      <c r="BM17" s="1">
        <f t="shared" si="12"/>
        <v>232.91353778893725</v>
      </c>
      <c r="BN17" s="1">
        <f t="shared" si="12"/>
        <v>240.43498068864113</v>
      </c>
      <c r="BO17" s="1">
        <f t="shared" si="12"/>
        <v>248.11562561138294</v>
      </c>
      <c r="BP17" s="1">
        <f>BP16*BP14</f>
        <v>255.95712777668422</v>
      </c>
      <c r="BQ17" s="6">
        <f t="shared" ref="BQ17:BW17" si="13">BQ16*BQ14</f>
        <v>263.96114240406581</v>
      </c>
      <c r="BR17" s="1">
        <f t="shared" si="13"/>
        <v>272.12932471304907</v>
      </c>
      <c r="BS17" s="1">
        <f t="shared" si="13"/>
        <v>280.46332992315513</v>
      </c>
      <c r="BT17" s="1">
        <f t="shared" si="13"/>
        <v>288.96481325390511</v>
      </c>
      <c r="BU17" s="1">
        <f t="shared" si="13"/>
        <v>297.6354299248203</v>
      </c>
      <c r="BV17" s="1">
        <f t="shared" si="13"/>
        <v>306.47683515542195</v>
      </c>
      <c r="BW17" s="1">
        <f t="shared" si="13"/>
        <v>315.49068416523113</v>
      </c>
    </row>
    <row r="18" spans="1:75" x14ac:dyDescent="0.25">
      <c r="D18" s="4" t="s">
        <v>13</v>
      </c>
      <c r="E18" s="1">
        <v>0.5</v>
      </c>
      <c r="F18" s="1">
        <f>$E18 + (F$9-$E$9) / ($BP$9-$E$9) * ($BP18-$E18)</f>
        <v>0.49603174603174605</v>
      </c>
      <c r="G18" s="1">
        <f t="shared" ref="G18:BN18" si="14">$E18 + (G$9-$E$9) / ($BP$9-$E$9) * ($BP18-$E18)</f>
        <v>0.49206349206349209</v>
      </c>
      <c r="H18" s="1">
        <f t="shared" si="14"/>
        <v>0.48809523809523808</v>
      </c>
      <c r="I18" s="1">
        <f t="shared" si="14"/>
        <v>0.48412698412698413</v>
      </c>
      <c r="J18" s="1">
        <f t="shared" si="14"/>
        <v>0.48015873015873017</v>
      </c>
      <c r="K18" s="1">
        <f t="shared" si="14"/>
        <v>0.47619047619047616</v>
      </c>
      <c r="L18" s="1">
        <f t="shared" si="14"/>
        <v>0.47222222222222221</v>
      </c>
      <c r="M18" s="1">
        <f t="shared" si="14"/>
        <v>0.46825396825396826</v>
      </c>
      <c r="N18" s="1">
        <f t="shared" si="14"/>
        <v>0.4642857142857143</v>
      </c>
      <c r="O18" s="1">
        <f t="shared" si="14"/>
        <v>0.46031746031746035</v>
      </c>
      <c r="P18" s="1">
        <f t="shared" si="14"/>
        <v>0.45634920634920634</v>
      </c>
      <c r="Q18" s="1">
        <f t="shared" si="14"/>
        <v>0.45238095238095238</v>
      </c>
      <c r="R18" s="1">
        <f t="shared" si="14"/>
        <v>0.44841269841269843</v>
      </c>
      <c r="S18" s="1">
        <f t="shared" si="14"/>
        <v>0.44444444444444442</v>
      </c>
      <c r="T18" s="1">
        <f t="shared" si="14"/>
        <v>0.44047619047619047</v>
      </c>
      <c r="U18" s="1">
        <f t="shared" si="14"/>
        <v>0.43650793650793651</v>
      </c>
      <c r="V18" s="1">
        <f t="shared" si="14"/>
        <v>0.43253968253968256</v>
      </c>
      <c r="W18" s="1">
        <f t="shared" si="14"/>
        <v>0.4285714285714286</v>
      </c>
      <c r="X18" s="1">
        <f t="shared" si="14"/>
        <v>0.42460317460317459</v>
      </c>
      <c r="Y18" s="1">
        <f t="shared" si="14"/>
        <v>0.42063492063492064</v>
      </c>
      <c r="Z18" s="1">
        <f t="shared" si="14"/>
        <v>0.41666666666666669</v>
      </c>
      <c r="AA18" s="1">
        <f t="shared" si="14"/>
        <v>0.41269841269841268</v>
      </c>
      <c r="AB18" s="1">
        <f t="shared" si="14"/>
        <v>0.40873015873015872</v>
      </c>
      <c r="AC18" s="1">
        <f t="shared" si="14"/>
        <v>0.40476190476190477</v>
      </c>
      <c r="AD18" s="1">
        <f t="shared" si="14"/>
        <v>0.40079365079365081</v>
      </c>
      <c r="AE18" s="1">
        <f t="shared" si="14"/>
        <v>0.39682539682539686</v>
      </c>
      <c r="AF18" s="1">
        <f t="shared" si="14"/>
        <v>0.39285714285714285</v>
      </c>
      <c r="AG18" s="1">
        <f t="shared" si="14"/>
        <v>0.3888888888888889</v>
      </c>
      <c r="AH18" s="1">
        <f t="shared" si="14"/>
        <v>0.38492063492063494</v>
      </c>
      <c r="AI18" s="1">
        <f t="shared" si="14"/>
        <v>0.38095238095238093</v>
      </c>
      <c r="AJ18" s="1">
        <f t="shared" si="14"/>
        <v>0.37698412698412698</v>
      </c>
      <c r="AK18" s="1">
        <f t="shared" si="14"/>
        <v>0.37301587301587302</v>
      </c>
      <c r="AL18" s="1">
        <f t="shared" si="14"/>
        <v>0.36904761904761907</v>
      </c>
      <c r="AM18" s="1">
        <f t="shared" si="14"/>
        <v>0.36507936507936511</v>
      </c>
      <c r="AN18" s="1">
        <f t="shared" si="14"/>
        <v>0.3611111111111111</v>
      </c>
      <c r="AO18" s="1">
        <f t="shared" si="14"/>
        <v>0.35714285714285715</v>
      </c>
      <c r="AP18" s="1">
        <f t="shared" si="14"/>
        <v>0.35317460317460314</v>
      </c>
      <c r="AQ18" s="1">
        <f t="shared" si="14"/>
        <v>0.34920634920634919</v>
      </c>
      <c r="AR18" s="1">
        <f t="shared" si="14"/>
        <v>0.34523809523809523</v>
      </c>
      <c r="AS18" s="1">
        <f t="shared" si="14"/>
        <v>0.34126984126984128</v>
      </c>
      <c r="AT18" s="1">
        <f t="shared" si="14"/>
        <v>0.33730158730158732</v>
      </c>
      <c r="AU18" s="1">
        <f t="shared" si="14"/>
        <v>0.33333333333333337</v>
      </c>
      <c r="AV18" s="1">
        <f t="shared" si="14"/>
        <v>0.32936507936507936</v>
      </c>
      <c r="AW18" s="1">
        <f t="shared" si="14"/>
        <v>0.32539682539682541</v>
      </c>
      <c r="AX18" s="1">
        <f t="shared" si="14"/>
        <v>0.3214285714285714</v>
      </c>
      <c r="AY18" s="1">
        <f t="shared" si="14"/>
        <v>0.31746031746031744</v>
      </c>
      <c r="AZ18" s="1">
        <f t="shared" si="14"/>
        <v>0.31349206349206349</v>
      </c>
      <c r="BA18" s="1">
        <f t="shared" si="14"/>
        <v>0.30952380952380953</v>
      </c>
      <c r="BB18" s="1">
        <f t="shared" si="14"/>
        <v>0.30555555555555558</v>
      </c>
      <c r="BC18" s="1">
        <f t="shared" si="14"/>
        <v>0.30158730158730163</v>
      </c>
      <c r="BD18" s="1">
        <f t="shared" si="14"/>
        <v>0.29761904761904762</v>
      </c>
      <c r="BE18" s="1">
        <f t="shared" si="14"/>
        <v>0.29365079365079366</v>
      </c>
      <c r="BF18" s="1">
        <f t="shared" si="14"/>
        <v>0.28968253968253965</v>
      </c>
      <c r="BG18" s="1">
        <f t="shared" si="14"/>
        <v>0.2857142857142857</v>
      </c>
      <c r="BH18" s="1">
        <f t="shared" si="14"/>
        <v>0.28174603174603174</v>
      </c>
      <c r="BI18" s="1">
        <f t="shared" si="14"/>
        <v>0.27777777777777779</v>
      </c>
      <c r="BJ18" s="1">
        <f t="shared" si="14"/>
        <v>0.27380952380952384</v>
      </c>
      <c r="BK18" s="1">
        <f t="shared" si="14"/>
        <v>0.26984126984126988</v>
      </c>
      <c r="BL18" s="1">
        <f t="shared" si="14"/>
        <v>0.26587301587301587</v>
      </c>
      <c r="BM18" s="1">
        <f t="shared" si="14"/>
        <v>0.26190476190476192</v>
      </c>
      <c r="BN18" s="1">
        <f t="shared" si="14"/>
        <v>0.25793650793650791</v>
      </c>
      <c r="BO18" s="1">
        <f>$E18 + (BO$9-$E$9) / ($BP$9-$E$9) * ($BP18-$E18)</f>
        <v>0.25396825396825395</v>
      </c>
      <c r="BP18" s="1">
        <v>0.25</v>
      </c>
      <c r="BQ18" s="6">
        <f>$E18 + (BQ$9-$E$9) / ($BP$9-$E$9) * ($BP18-$E18)</f>
        <v>0.24603174603174605</v>
      </c>
      <c r="BR18" s="1">
        <f>$E18 + (BR$9-$E$9) / ($BP$9-$E$9) * ($BP18-$E18)</f>
        <v>0.24206349206349204</v>
      </c>
      <c r="BS18" s="1">
        <f t="shared" ref="BS18:BW18" si="15">$E18 + (BS$9-$E$9) / ($BP$9-$E$9) * ($BP18-$E18)</f>
        <v>0.23809523809523808</v>
      </c>
      <c r="BT18" s="1">
        <f t="shared" si="15"/>
        <v>0.23412698412698413</v>
      </c>
      <c r="BU18" s="1">
        <f t="shared" si="15"/>
        <v>0.23015873015873017</v>
      </c>
      <c r="BV18" s="1">
        <f t="shared" si="15"/>
        <v>0.22619047619047616</v>
      </c>
      <c r="BW18" s="1">
        <f t="shared" si="15"/>
        <v>0.22222222222222221</v>
      </c>
    </row>
    <row r="19" spans="1:75" x14ac:dyDescent="0.25">
      <c r="D19" s="4" t="s">
        <v>14</v>
      </c>
      <c r="E19" s="1">
        <f>E12*E18</f>
        <v>40.5</v>
      </c>
      <c r="F19" s="1">
        <f t="shared" ref="F19:BO19" si="16">F12*F18</f>
        <v>42.475014697236922</v>
      </c>
      <c r="G19" s="1">
        <f t="shared" si="16"/>
        <v>44.4705635340556</v>
      </c>
      <c r="H19" s="1">
        <f t="shared" si="16"/>
        <v>46.48526077097506</v>
      </c>
      <c r="I19" s="1">
        <f t="shared" si="16"/>
        <v>48.517720668514322</v>
      </c>
      <c r="J19" s="1">
        <f t="shared" si="16"/>
        <v>50.566557487192412</v>
      </c>
      <c r="K19" s="1">
        <f t="shared" si="16"/>
        <v>52.630385487528336</v>
      </c>
      <c r="L19" s="1">
        <f t="shared" si="16"/>
        <v>54.707818930041142</v>
      </c>
      <c r="M19" s="1">
        <f t="shared" si="16"/>
        <v>56.79747207524985</v>
      </c>
      <c r="N19" s="1">
        <f t="shared" si="16"/>
        <v>58.897959183673471</v>
      </c>
      <c r="O19" s="1">
        <f t="shared" si="16"/>
        <v>61.007894515831033</v>
      </c>
      <c r="P19" s="1">
        <f t="shared" si="16"/>
        <v>63.125892332241534</v>
      </c>
      <c r="Q19" s="1">
        <f t="shared" si="16"/>
        <v>65.250566893424036</v>
      </c>
      <c r="R19" s="1">
        <f t="shared" si="16"/>
        <v>67.380532459897537</v>
      </c>
      <c r="S19" s="1">
        <f t="shared" si="16"/>
        <v>69.514403292181058</v>
      </c>
      <c r="T19" s="1">
        <f t="shared" si="16"/>
        <v>71.650793650793645</v>
      </c>
      <c r="U19" s="1">
        <f t="shared" si="16"/>
        <v>73.788317796254304</v>
      </c>
      <c r="V19" s="1">
        <f t="shared" si="16"/>
        <v>75.925589989082042</v>
      </c>
      <c r="W19" s="1">
        <f t="shared" si="16"/>
        <v>78.061224489795919</v>
      </c>
      <c r="X19" s="1">
        <f t="shared" si="16"/>
        <v>80.193835558914913</v>
      </c>
      <c r="Y19" s="1">
        <f t="shared" si="16"/>
        <v>82.3220374569581</v>
      </c>
      <c r="Z19" s="1">
        <f t="shared" si="16"/>
        <v>84.444444444444443</v>
      </c>
      <c r="AA19" s="1">
        <f t="shared" si="16"/>
        <v>86.55967078189299</v>
      </c>
      <c r="AB19" s="1">
        <f t="shared" si="16"/>
        <v>88.666330729822789</v>
      </c>
      <c r="AC19" s="1">
        <f t="shared" si="16"/>
        <v>90.763038548752832</v>
      </c>
      <c r="AD19" s="1">
        <f t="shared" si="16"/>
        <v>92.848408499202137</v>
      </c>
      <c r="AE19" s="1">
        <f t="shared" si="16"/>
        <v>94.921054841689767</v>
      </c>
      <c r="AF19" s="1">
        <f t="shared" si="16"/>
        <v>96.979591836734699</v>
      </c>
      <c r="AG19" s="1">
        <f t="shared" si="16"/>
        <v>99.022633744855966</v>
      </c>
      <c r="AH19" s="1">
        <f t="shared" si="16"/>
        <v>101.04879482657259</v>
      </c>
      <c r="AI19" s="1">
        <f t="shared" si="16"/>
        <v>103.05668934240362</v>
      </c>
      <c r="AJ19" s="1">
        <f t="shared" si="16"/>
        <v>105.04493155286804</v>
      </c>
      <c r="AK19" s="1">
        <f t="shared" si="16"/>
        <v>107.0121357184849</v>
      </c>
      <c r="AL19" s="1">
        <f t="shared" si="16"/>
        <v>108.95691609977325</v>
      </c>
      <c r="AM19" s="1">
        <f t="shared" si="16"/>
        <v>110.87788695725203</v>
      </c>
      <c r="AN19" s="1">
        <f t="shared" si="16"/>
        <v>112.77366255144032</v>
      </c>
      <c r="AO19" s="1">
        <f t="shared" si="16"/>
        <v>114.64285714285714</v>
      </c>
      <c r="AP19" s="1">
        <f t="shared" si="16"/>
        <v>116.48408499202151</v>
      </c>
      <c r="AQ19" s="1">
        <f t="shared" si="16"/>
        <v>118.29596035945241</v>
      </c>
      <c r="AR19" s="1">
        <f t="shared" si="16"/>
        <v>120.07709750566895</v>
      </c>
      <c r="AS19" s="1">
        <f t="shared" si="16"/>
        <v>121.82611069119005</v>
      </c>
      <c r="AT19" s="1">
        <f t="shared" si="16"/>
        <v>123.54161417653482</v>
      </c>
      <c r="AU19" s="1">
        <f t="shared" si="16"/>
        <v>125.22222222222223</v>
      </c>
      <c r="AV19" s="1">
        <f t="shared" si="16"/>
        <v>126.86654908877131</v>
      </c>
      <c r="AW19" s="1">
        <f t="shared" si="16"/>
        <v>128.47320903670109</v>
      </c>
      <c r="AX19" s="1">
        <f t="shared" si="16"/>
        <v>130.0408163265306</v>
      </c>
      <c r="AY19" s="1">
        <f t="shared" si="16"/>
        <v>131.56798521877886</v>
      </c>
      <c r="AZ19" s="1">
        <f t="shared" si="16"/>
        <v>133.05332997396488</v>
      </c>
      <c r="BA19" s="1">
        <f t="shared" si="16"/>
        <v>134.49546485260771</v>
      </c>
      <c r="BB19" s="1">
        <f t="shared" si="16"/>
        <v>135.89300411522635</v>
      </c>
      <c r="BC19" s="1">
        <f t="shared" si="16"/>
        <v>137.24456202233978</v>
      </c>
      <c r="BD19" s="1">
        <f t="shared" si="16"/>
        <v>138.54875283446711</v>
      </c>
      <c r="BE19" s="1">
        <f t="shared" si="16"/>
        <v>139.80419081212733</v>
      </c>
      <c r="BF19" s="1">
        <f t="shared" si="16"/>
        <v>141.00949021583941</v>
      </c>
      <c r="BG19" s="1">
        <f t="shared" si="16"/>
        <v>142.16326530612244</v>
      </c>
      <c r="BH19" s="1">
        <f t="shared" si="16"/>
        <v>143.2641303434954</v>
      </c>
      <c r="BI19" s="1">
        <f t="shared" si="16"/>
        <v>144.31069958847735</v>
      </c>
      <c r="BJ19" s="1">
        <f t="shared" si="16"/>
        <v>145.30158730158732</v>
      </c>
      <c r="BK19" s="1">
        <f t="shared" si="16"/>
        <v>146.23540774334427</v>
      </c>
      <c r="BL19" s="1">
        <f t="shared" si="16"/>
        <v>147.11077517426727</v>
      </c>
      <c r="BM19" s="1">
        <f t="shared" si="16"/>
        <v>147.92630385487527</v>
      </c>
      <c r="BN19" s="1">
        <f t="shared" si="16"/>
        <v>148.68060804568739</v>
      </c>
      <c r="BO19" s="1">
        <f t="shared" si="16"/>
        <v>149.3723020072226</v>
      </c>
      <c r="BP19" s="1">
        <f>BP12*BP18</f>
        <v>150</v>
      </c>
      <c r="BQ19" s="6">
        <f t="shared" ref="BQ19:BW19" si="17">BQ12*BQ18</f>
        <v>150.5623162845385</v>
      </c>
      <c r="BR19" s="1">
        <f t="shared" si="17"/>
        <v>151.05786512135717</v>
      </c>
      <c r="BS19" s="1">
        <f t="shared" si="17"/>
        <v>151.48526077097506</v>
      </c>
      <c r="BT19" s="1">
        <f t="shared" si="17"/>
        <v>151.84311749391114</v>
      </c>
      <c r="BU19" s="1">
        <f t="shared" si="17"/>
        <v>152.13004955068448</v>
      </c>
      <c r="BV19" s="1">
        <f t="shared" si="17"/>
        <v>152.34467120181407</v>
      </c>
      <c r="BW19" s="1">
        <f t="shared" si="17"/>
        <v>152.48559670781893</v>
      </c>
    </row>
    <row r="20" spans="1:75" x14ac:dyDescent="0.25">
      <c r="D20" s="4" t="s">
        <v>15</v>
      </c>
      <c r="E20" s="1">
        <f>E17/E19</f>
        <v>0.25595712777668422</v>
      </c>
      <c r="F20" s="1">
        <f t="shared" ref="F20:BO20" si="18">F17/F19</f>
        <v>0.26756051756922722</v>
      </c>
      <c r="G20" s="1">
        <f t="shared" si="18"/>
        <v>0.27935105881003702</v>
      </c>
      <c r="H20" s="1">
        <f t="shared" si="18"/>
        <v>0.29133331616858366</v>
      </c>
      <c r="I20" s="1">
        <f t="shared" si="18"/>
        <v>0.303512003975631</v>
      </c>
      <c r="J20" s="1">
        <f t="shared" si="18"/>
        <v>0.3158919924075882</v>
      </c>
      <c r="K20" s="1">
        <f t="shared" si="18"/>
        <v>0.32847831398007815</v>
      </c>
      <c r="L20" s="1">
        <f t="shared" si="18"/>
        <v>0.34127617036891228</v>
      </c>
      <c r="M20" s="1">
        <f t="shared" si="18"/>
        <v>0.3542909395778962</v>
      </c>
      <c r="N20" s="1">
        <f t="shared" si="18"/>
        <v>0.36752818347421323</v>
      </c>
      <c r="O20" s="1">
        <f t="shared" si="18"/>
        <v>0.38099365571357019</v>
      </c>
      <c r="P20" s="1">
        <f t="shared" si="18"/>
        <v>0.39469331007882902</v>
      </c>
      <c r="Q20" s="1">
        <f t="shared" si="18"/>
        <v>0.40863330925751334</v>
      </c>
      <c r="R20" s="1">
        <f t="shared" si="18"/>
        <v>0.42282003408537794</v>
      </c>
      <c r="S20" s="1">
        <f t="shared" si="18"/>
        <v>0.43726009328516885</v>
      </c>
      <c r="T20" s="1">
        <f t="shared" si="18"/>
        <v>0.45196033373180278</v>
      </c>
      <c r="U20" s="1">
        <f t="shared" si="18"/>
        <v>0.4669278512774665</v>
      </c>
      <c r="V20" s="1">
        <f t="shared" si="18"/>
        <v>0.48217000217259165</v>
      </c>
      <c r="W20" s="1">
        <f t="shared" si="18"/>
        <v>0.49769441512133039</v>
      </c>
      <c r="X20" s="1">
        <f t="shared" si="18"/>
        <v>0.51350900401303634</v>
      </c>
      <c r="Y20" s="1">
        <f t="shared" si="18"/>
        <v>0.52962198137439687</v>
      </c>
      <c r="Z20" s="1">
        <f t="shared" si="18"/>
        <v>0.5460418725902596</v>
      </c>
      <c r="AA20" s="1">
        <f t="shared" si="18"/>
        <v>0.56277753094488914</v>
      </c>
      <c r="AB20" s="1">
        <f t="shared" si="18"/>
        <v>0.57983815353941404</v>
      </c>
      <c r="AC20" s="1">
        <f t="shared" si="18"/>
        <v>0.59723329814559645</v>
      </c>
      <c r="AD20" s="1">
        <f t="shared" si="18"/>
        <v>0.61497290106081215</v>
      </c>
      <c r="AE20" s="1">
        <f t="shared" si="18"/>
        <v>0.63306729603433221</v>
      </c>
      <c r="AF20" s="1">
        <f t="shared" si="18"/>
        <v>0.65152723434065074</v>
      </c>
      <c r="AG20" s="1">
        <f t="shared" si="18"/>
        <v>0.67036390608179197</v>
      </c>
      <c r="AH20" s="1">
        <f t="shared" si="18"/>
        <v>0.68958896280728665</v>
      </c>
      <c r="AI20" s="1">
        <f t="shared" si="18"/>
        <v>0.70921454154789576</v>
      </c>
      <c r="AJ20" s="1">
        <f t="shared" si="18"/>
        <v>0.72925329036725473</v>
      </c>
      <c r="AK20" s="1">
        <f t="shared" si="18"/>
        <v>0.74971839554447217</v>
      </c>
      <c r="AL20" s="1">
        <f t="shared" si="18"/>
        <v>0.77062361051044714</v>
      </c>
      <c r="AM20" s="1">
        <f t="shared" si="18"/>
        <v>0.79198328667133444</v>
      </c>
      <c r="AN20" s="1">
        <f t="shared" si="18"/>
        <v>0.81381240626432916</v>
      </c>
      <c r="AO20" s="1">
        <f t="shared" si="18"/>
        <v>0.83612661740383509</v>
      </c>
      <c r="AP20" s="1">
        <f t="shared" si="18"/>
        <v>0.85894227149029623</v>
      </c>
      <c r="AQ20" s="1">
        <f t="shared" si="18"/>
        <v>0.88227646316963115</v>
      </c>
      <c r="AR20" s="1">
        <f t="shared" si="18"/>
        <v>0.90614707304849129</v>
      </c>
      <c r="AS20" s="1">
        <f t="shared" si="18"/>
        <v>0.93057281338965026</v>
      </c>
      <c r="AT20" s="1">
        <f t="shared" si="18"/>
        <v>0.95557327703295447</v>
      </c>
      <c r="AU20" s="1">
        <f t="shared" si="18"/>
        <v>0.9811689898106225</v>
      </c>
      <c r="AV20" s="1">
        <f t="shared" si="18"/>
        <v>1.0073814667516086</v>
      </c>
      <c r="AW20" s="1">
        <f t="shared" si="18"/>
        <v>1.034233272398472</v>
      </c>
      <c r="AX20" s="1">
        <f t="shared" si="18"/>
        <v>1.0617480855921717</v>
      </c>
      <c r="AY20" s="1">
        <f t="shared" si="18"/>
        <v>1.0899507691157138</v>
      </c>
      <c r="AZ20" s="1">
        <f t="shared" si="18"/>
        <v>1.1188674446271936</v>
      </c>
      <c r="BA20" s="1">
        <f t="shared" si="18"/>
        <v>1.1485255733569164</v>
      </c>
      <c r="BB20" s="1">
        <f t="shared" si="18"/>
        <v>1.178954043092606</v>
      </c>
      <c r="BC20" s="1">
        <f t="shared" si="18"/>
        <v>1.2101832620318662</v>
      </c>
      <c r="BD20" s="1">
        <f t="shared" si="18"/>
        <v>1.2422452601428409</v>
      </c>
      <c r="BE20" s="1">
        <f t="shared" si="18"/>
        <v>1.2751737987433005</v>
      </c>
      <c r="BF20" s="1">
        <f t="shared" si="18"/>
        <v>1.3090044890862389</v>
      </c>
      <c r="BG20" s="1">
        <f t="shared" si="18"/>
        <v>1.3437749208275924</v>
      </c>
      <c r="BH20" s="1">
        <f t="shared" si="18"/>
        <v>1.3795248013503918</v>
      </c>
      <c r="BI20" s="1">
        <f t="shared" si="18"/>
        <v>1.4162961070309863</v>
      </c>
      <c r="BJ20" s="1">
        <f t="shared" si="18"/>
        <v>1.4541332476588436</v>
      </c>
      <c r="BK20" s="1">
        <f t="shared" si="18"/>
        <v>1.4930832453639911</v>
      </c>
      <c r="BL20" s="1">
        <f t="shared" si="18"/>
        <v>1.5331959295678002</v>
      </c>
      <c r="BM20" s="1">
        <f t="shared" si="18"/>
        <v>1.5745241496565725</v>
      </c>
      <c r="BN20" s="1">
        <f t="shared" si="18"/>
        <v>1.6171240072865383</v>
      </c>
      <c r="BO20" s="1">
        <f t="shared" si="18"/>
        <v>1.66105511046744</v>
      </c>
      <c r="BP20" s="1">
        <f>BP17/BP19</f>
        <v>1.7063808518445613</v>
      </c>
      <c r="BQ20" s="6">
        <f t="shared" ref="BQ20:BW20" si="19">BQ17/BQ19</f>
        <v>1.7531687139112673</v>
      </c>
      <c r="BR20" s="1">
        <f t="shared" si="19"/>
        <v>1.8014906042424554</v>
      </c>
      <c r="BS20" s="1">
        <f t="shared" si="19"/>
        <v>1.8514232242513495</v>
      </c>
      <c r="BT20" s="1">
        <f t="shared" si="19"/>
        <v>1.9030484754469856</v>
      </c>
      <c r="BU20" s="1">
        <f t="shared" si="19"/>
        <v>1.9564539077183332</v>
      </c>
      <c r="BV20" s="1">
        <f t="shared" si="19"/>
        <v>2.0117332148062199</v>
      </c>
      <c r="BW20" s="1">
        <f t="shared" si="19"/>
        <v>2.0689867828615309</v>
      </c>
    </row>
    <row r="21" spans="1:75" x14ac:dyDescent="0.25">
      <c r="D21" s="4" t="s">
        <v>16</v>
      </c>
      <c r="E21" s="1">
        <v>0.1</v>
      </c>
      <c r="F21" s="1">
        <v>0.1</v>
      </c>
      <c r="G21" s="1">
        <v>0.1</v>
      </c>
      <c r="H21" s="1">
        <v>0.1</v>
      </c>
      <c r="I21" s="1">
        <v>0.1</v>
      </c>
      <c r="J21" s="1">
        <v>0.1</v>
      </c>
      <c r="K21" s="1">
        <v>0.1</v>
      </c>
      <c r="L21" s="1">
        <v>0.1</v>
      </c>
      <c r="M21" s="1">
        <v>0.1</v>
      </c>
      <c r="N21" s="1">
        <v>0.1</v>
      </c>
      <c r="O21" s="1">
        <v>0.1</v>
      </c>
      <c r="P21" s="1">
        <v>0.1</v>
      </c>
      <c r="Q21" s="1">
        <v>0.1</v>
      </c>
      <c r="R21" s="1">
        <v>0.1</v>
      </c>
      <c r="S21" s="1">
        <v>0.1</v>
      </c>
      <c r="T21" s="1">
        <v>0.1</v>
      </c>
      <c r="U21" s="1">
        <v>0.1</v>
      </c>
      <c r="V21" s="1">
        <v>0.1</v>
      </c>
      <c r="W21" s="1">
        <v>0.1</v>
      </c>
      <c r="X21" s="1">
        <v>0.1</v>
      </c>
      <c r="Y21" s="1">
        <v>0.1</v>
      </c>
      <c r="Z21" s="1">
        <v>0.1</v>
      </c>
      <c r="AA21" s="1">
        <v>0.1</v>
      </c>
      <c r="AB21" s="1">
        <v>0.1</v>
      </c>
      <c r="AC21" s="1">
        <v>0.1</v>
      </c>
      <c r="AD21" s="1">
        <v>0.1</v>
      </c>
      <c r="AE21" s="1">
        <v>0.1</v>
      </c>
      <c r="AF21" s="1">
        <v>0.1</v>
      </c>
      <c r="AG21" s="1">
        <v>0.1</v>
      </c>
      <c r="AH21" s="1">
        <v>0.1</v>
      </c>
      <c r="AI21" s="1">
        <v>0.1</v>
      </c>
      <c r="AJ21" s="1">
        <v>0.1</v>
      </c>
      <c r="AK21" s="1">
        <v>0.1</v>
      </c>
      <c r="AL21" s="1">
        <v>0.1</v>
      </c>
      <c r="AM21" s="1">
        <v>0.1</v>
      </c>
      <c r="AN21" s="1">
        <v>0.1</v>
      </c>
      <c r="AO21" s="1">
        <v>0.1</v>
      </c>
      <c r="AP21" s="1">
        <v>0.1</v>
      </c>
      <c r="AQ21" s="1">
        <v>0.1</v>
      </c>
      <c r="AR21" s="1">
        <v>0.1</v>
      </c>
      <c r="AS21" s="1">
        <v>0.1</v>
      </c>
      <c r="AT21" s="1">
        <v>0.1</v>
      </c>
      <c r="AU21" s="1">
        <v>0.1</v>
      </c>
      <c r="AV21" s="1">
        <v>0.1</v>
      </c>
      <c r="AW21" s="1">
        <v>0.1</v>
      </c>
      <c r="AX21" s="1">
        <v>0.1</v>
      </c>
      <c r="AY21" s="1">
        <v>0.1</v>
      </c>
      <c r="AZ21" s="1">
        <v>0.1</v>
      </c>
      <c r="BA21" s="1">
        <v>0.1</v>
      </c>
      <c r="BB21" s="1">
        <v>0.1</v>
      </c>
      <c r="BC21" s="1">
        <v>0.1</v>
      </c>
      <c r="BD21" s="1">
        <v>0.1</v>
      </c>
      <c r="BE21" s="1">
        <v>0.1</v>
      </c>
      <c r="BF21" s="1">
        <v>0.1</v>
      </c>
      <c r="BG21" s="1">
        <v>0.1</v>
      </c>
      <c r="BH21" s="1">
        <v>0.1</v>
      </c>
      <c r="BI21" s="1">
        <v>0.1</v>
      </c>
      <c r="BJ21" s="1">
        <v>0.1</v>
      </c>
      <c r="BK21" s="1">
        <v>0.1</v>
      </c>
      <c r="BL21" s="1">
        <v>0.1</v>
      </c>
      <c r="BM21" s="1">
        <v>0.1</v>
      </c>
      <c r="BN21" s="1">
        <v>0.1</v>
      </c>
      <c r="BO21" s="1">
        <v>0.1</v>
      </c>
      <c r="BP21" s="1">
        <v>0.1</v>
      </c>
      <c r="BQ21" s="6">
        <v>0.1</v>
      </c>
      <c r="BR21" s="1">
        <v>0.1</v>
      </c>
      <c r="BS21" s="1">
        <v>0.1</v>
      </c>
      <c r="BT21" s="1">
        <v>0.1</v>
      </c>
      <c r="BU21" s="1">
        <v>0.1</v>
      </c>
      <c r="BV21" s="1">
        <v>0.1</v>
      </c>
      <c r="BW21" s="1">
        <v>0.1</v>
      </c>
    </row>
    <row r="22" spans="1:75" x14ac:dyDescent="0.25">
      <c r="D22" s="4" t="s">
        <v>17</v>
      </c>
      <c r="E22" s="1">
        <f>E20/683/E21</f>
        <v>3.7475421343584805E-3</v>
      </c>
      <c r="F22" s="1">
        <f t="shared" ref="F22:BQ22" si="20">F20/683/F21</f>
        <v>3.917430711116064E-3</v>
      </c>
      <c r="G22" s="1">
        <f t="shared" si="20"/>
        <v>4.0900594262084479E-3</v>
      </c>
      <c r="H22" s="1">
        <f t="shared" si="20"/>
        <v>4.265495112277945E-3</v>
      </c>
      <c r="I22" s="1">
        <f t="shared" si="20"/>
        <v>4.4438067932010394E-3</v>
      </c>
      <c r="J22" s="1">
        <f t="shared" si="20"/>
        <v>4.625065774635259E-3</v>
      </c>
      <c r="K22" s="1">
        <f t="shared" si="20"/>
        <v>4.8093457390933842E-3</v>
      </c>
      <c r="L22" s="1">
        <f t="shared" si="20"/>
        <v>4.9967228458113067E-3</v>
      </c>
      <c r="M22" s="1">
        <f t="shared" si="20"/>
        <v>5.187275835693941E-3</v>
      </c>
      <c r="N22" s="1">
        <f t="shared" si="20"/>
        <v>5.3810861416429458E-3</v>
      </c>
      <c r="O22" s="1">
        <f t="shared" si="20"/>
        <v>5.5782380045910707E-3</v>
      </c>
      <c r="P22" s="1">
        <f t="shared" si="20"/>
        <v>5.7788185955904691E-3</v>
      </c>
      <c r="Q22" s="1">
        <f t="shared" si="20"/>
        <v>5.982918144326695E-3</v>
      </c>
      <c r="R22" s="1">
        <f t="shared" si="20"/>
        <v>6.1906300744564843E-3</v>
      </c>
      <c r="S22" s="1">
        <f t="shared" si="20"/>
        <v>6.4020511461957367E-3</v>
      </c>
      <c r="T22" s="1">
        <f t="shared" si="20"/>
        <v>6.6172816066149744E-3</v>
      </c>
      <c r="U22" s="1">
        <f t="shared" si="20"/>
        <v>6.836425348132745E-3</v>
      </c>
      <c r="V22" s="1">
        <f t="shared" si="20"/>
        <v>7.0595900757334058E-3</v>
      </c>
      <c r="W22" s="1">
        <f t="shared" si="20"/>
        <v>7.2868874834748224E-3</v>
      </c>
      <c r="X22" s="1">
        <f t="shared" si="20"/>
        <v>7.5184334408936503E-3</v>
      </c>
      <c r="Y22" s="1">
        <f t="shared" si="20"/>
        <v>7.7543481899618859E-3</v>
      </c>
      <c r="Z22" s="1">
        <f t="shared" si="20"/>
        <v>7.9947565532980901E-3</v>
      </c>
      <c r="AA22" s="1">
        <f t="shared" si="20"/>
        <v>8.2397881543907637E-3</v>
      </c>
      <c r="AB22" s="1">
        <f t="shared" si="20"/>
        <v>8.4895776506502783E-3</v>
      </c>
      <c r="AC22" s="1">
        <f t="shared" si="20"/>
        <v>8.7442649801697855E-3</v>
      </c>
      <c r="AD22" s="1">
        <f t="shared" si="20"/>
        <v>9.0039956231451265E-3</v>
      </c>
      <c r="AE22" s="1">
        <f t="shared" si="20"/>
        <v>9.2689208789799738E-3</v>
      </c>
      <c r="AF22" s="1">
        <f t="shared" si="20"/>
        <v>9.5391981601852232E-3</v>
      </c>
      <c r="AG22" s="1">
        <f t="shared" si="20"/>
        <v>9.8149913042722102E-3</v>
      </c>
      <c r="AH22" s="1">
        <f t="shared" si="20"/>
        <v>1.0096470904938312E-2</v>
      </c>
      <c r="AI22" s="1">
        <f t="shared" si="20"/>
        <v>1.0383814663951621E-2</v>
      </c>
      <c r="AJ22" s="1">
        <f t="shared" si="20"/>
        <v>1.0677207765259952E-2</v>
      </c>
      <c r="AK22" s="1">
        <f t="shared" si="20"/>
        <v>1.0976843272979094E-2</v>
      </c>
      <c r="AL22" s="1">
        <f t="shared" si="20"/>
        <v>1.1282922555057792E-2</v>
      </c>
      <c r="AM22" s="1">
        <f t="shared" si="20"/>
        <v>1.1595655734572979E-2</v>
      </c>
      <c r="AN22" s="1">
        <f t="shared" si="20"/>
        <v>1.1915262170780807E-2</v>
      </c>
      <c r="AO22" s="1">
        <f t="shared" si="20"/>
        <v>1.2241970972237701E-2</v>
      </c>
      <c r="AP22" s="1">
        <f t="shared" si="20"/>
        <v>1.2576021544513852E-2</v>
      </c>
      <c r="AQ22" s="1">
        <f t="shared" si="20"/>
        <v>1.2917664175250821E-2</v>
      </c>
      <c r="AR22" s="1">
        <f t="shared" si="20"/>
        <v>1.3267160659567954E-2</v>
      </c>
      <c r="AS22" s="1">
        <f t="shared" si="20"/>
        <v>1.362478496910176E-2</v>
      </c>
      <c r="AT22" s="1">
        <f t="shared" si="20"/>
        <v>1.3990823968271662E-2</v>
      </c>
      <c r="AU22" s="1">
        <f t="shared" si="20"/>
        <v>1.4365578181707502E-2</v>
      </c>
      <c r="AV22" s="1">
        <f t="shared" si="20"/>
        <v>1.474936261715386E-2</v>
      </c>
      <c r="AW22" s="1">
        <f t="shared" si="20"/>
        <v>1.5142507648586705E-2</v>
      </c>
      <c r="AX22" s="1">
        <f t="shared" si="20"/>
        <v>1.554535996474629E-2</v>
      </c>
      <c r="AY22" s="1">
        <f t="shared" si="20"/>
        <v>1.5958283588809862E-2</v>
      </c>
      <c r="AZ22" s="1">
        <f t="shared" si="20"/>
        <v>1.6381660975507958E-2</v>
      </c>
      <c r="BA22" s="1">
        <f t="shared" si="20"/>
        <v>1.6815894192634209E-2</v>
      </c>
      <c r="BB22" s="1">
        <f t="shared" si="20"/>
        <v>1.7261406194620878E-2</v>
      </c>
      <c r="BC22" s="1">
        <f t="shared" si="20"/>
        <v>1.7718642196659827E-2</v>
      </c>
      <c r="BD22" s="1">
        <f t="shared" si="20"/>
        <v>1.818807115875316E-2</v>
      </c>
      <c r="BE22" s="1">
        <f t="shared" si="20"/>
        <v>1.8670187390092245E-2</v>
      </c>
      <c r="BF22" s="1">
        <f t="shared" si="20"/>
        <v>1.9165512285303644E-2</v>
      </c>
      <c r="BG22" s="1">
        <f t="shared" si="20"/>
        <v>1.9674596205382026E-2</v>
      </c>
      <c r="BH22" s="1">
        <f t="shared" si="20"/>
        <v>2.0198020517575282E-2</v>
      </c>
      <c r="BI22" s="1">
        <f t="shared" si="20"/>
        <v>2.0736399810116928E-2</v>
      </c>
      <c r="BJ22" s="1">
        <f t="shared" si="20"/>
        <v>2.129038429954383E-2</v>
      </c>
      <c r="BK22" s="1">
        <f t="shared" si="20"/>
        <v>2.1860662450424468E-2</v>
      </c>
      <c r="BL22" s="1">
        <f t="shared" si="20"/>
        <v>2.2447963829689607E-2</v>
      </c>
      <c r="BM22" s="1">
        <f t="shared" si="20"/>
        <v>2.3053062220447618E-2</v>
      </c>
      <c r="BN22" s="1">
        <f t="shared" si="20"/>
        <v>2.3676779023228962E-2</v>
      </c>
      <c r="BO22" s="1">
        <f t="shared" si="20"/>
        <v>2.4319986976097219E-2</v>
      </c>
      <c r="BP22" s="1">
        <f>BP20/683/BP21</f>
        <v>2.4983614229056532E-2</v>
      </c>
      <c r="BQ22" s="6">
        <f t="shared" si="20"/>
        <v>2.5668648812756472E-2</v>
      </c>
      <c r="BR22" s="1">
        <f t="shared" ref="BR22:BW22" si="21">BR20/683/BR21</f>
        <v>2.637614354674166E-2</v>
      </c>
      <c r="BS22" s="1">
        <f t="shared" si="21"/>
        <v>2.7107221438526344E-2</v>
      </c>
      <c r="BT22" s="1">
        <f t="shared" si="21"/>
        <v>2.786308163172746E-2</v>
      </c>
      <c r="BU22" s="1">
        <f t="shared" si="21"/>
        <v>2.8645005969521714E-2</v>
      </c>
      <c r="BV22" s="1">
        <f t="shared" si="21"/>
        <v>2.9454366248992971E-2</v>
      </c>
      <c r="BW22" s="1">
        <f t="shared" si="21"/>
        <v>3.0292632252731051E-2</v>
      </c>
    </row>
    <row r="23" spans="1:75" x14ac:dyDescent="0.25">
      <c r="D23" s="4"/>
      <c r="BQ23" s="1" t="s">
        <v>18</v>
      </c>
    </row>
    <row r="24" spans="1:75" s="8" customFormat="1" x14ac:dyDescent="0.25">
      <c r="A24" s="7" t="s">
        <v>19</v>
      </c>
      <c r="D24" s="9"/>
      <c r="E24" s="10">
        <f>(E20/683)*1.37</f>
        <v>5.1341327240711195E-4</v>
      </c>
      <c r="F24" s="10">
        <f t="shared" ref="F24:BQ24" si="22">(F20/683)*1.37</f>
        <v>5.3668800742290084E-4</v>
      </c>
      <c r="G24" s="10">
        <f t="shared" si="22"/>
        <v>5.6033814139055743E-4</v>
      </c>
      <c r="H24" s="10">
        <f t="shared" si="22"/>
        <v>5.8437283038207852E-4</v>
      </c>
      <c r="I24" s="10">
        <f t="shared" si="22"/>
        <v>6.0880153066854249E-4</v>
      </c>
      <c r="J24" s="10">
        <f t="shared" si="22"/>
        <v>6.3363401112503047E-4</v>
      </c>
      <c r="K24" s="10">
        <f t="shared" si="22"/>
        <v>6.5888036625579374E-4</v>
      </c>
      <c r="L24" s="10">
        <f t="shared" si="22"/>
        <v>6.8455102987614912E-4</v>
      </c>
      <c r="M24" s="10">
        <f t="shared" si="22"/>
        <v>7.1065678949007005E-4</v>
      </c>
      <c r="N24" s="10">
        <f t="shared" si="22"/>
        <v>7.3720880140508373E-4</v>
      </c>
      <c r="O24" s="10">
        <f t="shared" si="22"/>
        <v>7.6421860662897686E-4</v>
      </c>
      <c r="P24" s="10">
        <f t="shared" si="22"/>
        <v>7.9169814759589435E-4</v>
      </c>
      <c r="Q24" s="10">
        <f t="shared" si="22"/>
        <v>8.1965978577275733E-4</v>
      </c>
      <c r="R24" s="10">
        <f t="shared" si="22"/>
        <v>8.481163202005385E-4</v>
      </c>
      <c r="S24" s="10">
        <f t="shared" si="22"/>
        <v>8.7708100702881605E-4</v>
      </c>
      <c r="T24" s="10">
        <f t="shared" si="22"/>
        <v>9.0656758010625161E-4</v>
      </c>
      <c r="U24" s="10">
        <f t="shared" si="22"/>
        <v>9.3659027269418619E-4</v>
      </c>
      <c r="V24" s="10">
        <f t="shared" si="22"/>
        <v>9.6716384037547672E-4</v>
      </c>
      <c r="W24" s="10">
        <f t="shared" si="22"/>
        <v>9.9830358523605089E-4</v>
      </c>
      <c r="X24" s="10">
        <f t="shared" si="22"/>
        <v>1.0300253814024302E-3</v>
      </c>
      <c r="Y24" s="10">
        <f t="shared" si="22"/>
        <v>1.0623457020247785E-3</v>
      </c>
      <c r="Z24" s="10">
        <f t="shared" si="22"/>
        <v>1.0952816478018385E-3</v>
      </c>
      <c r="AA24" s="10">
        <f t="shared" si="22"/>
        <v>1.1288509771515346E-3</v>
      </c>
      <c r="AB24" s="10">
        <f t="shared" si="22"/>
        <v>1.1630721381390883E-3</v>
      </c>
      <c r="AC24" s="10">
        <f t="shared" si="22"/>
        <v>1.1979643022832609E-3</v>
      </c>
      <c r="AD24" s="10">
        <f t="shared" si="22"/>
        <v>1.2335474003708825E-3</v>
      </c>
      <c r="AE24" s="10">
        <f t="shared" si="22"/>
        <v>1.2698421604202565E-3</v>
      </c>
      <c r="AF24" s="10">
        <f t="shared" si="22"/>
        <v>1.3068701479453757E-3</v>
      </c>
      <c r="AG24" s="10">
        <f t="shared" si="22"/>
        <v>1.3446538086852931E-3</v>
      </c>
      <c r="AH24" s="10">
        <f t="shared" si="22"/>
        <v>1.3832165139765489E-3</v>
      </c>
      <c r="AI24" s="10">
        <f t="shared" si="22"/>
        <v>1.4225826089613724E-3</v>
      </c>
      <c r="AJ24" s="10">
        <f t="shared" si="22"/>
        <v>1.4627774638406137E-3</v>
      </c>
      <c r="AK24" s="10">
        <f t="shared" si="22"/>
        <v>1.5038275283981361E-3</v>
      </c>
      <c r="AL24" s="10">
        <f t="shared" si="22"/>
        <v>1.5457603900429176E-3</v>
      </c>
      <c r="AM24" s="10">
        <f t="shared" si="22"/>
        <v>1.5886048356364983E-3</v>
      </c>
      <c r="AN24" s="10">
        <f t="shared" si="22"/>
        <v>1.6323909173969709E-3</v>
      </c>
      <c r="AO24" s="10">
        <f t="shared" si="22"/>
        <v>1.6771500231965654E-3</v>
      </c>
      <c r="AP24" s="10">
        <f t="shared" si="22"/>
        <v>1.722914951598398E-3</v>
      </c>
      <c r="AQ24" s="10">
        <f t="shared" si="22"/>
        <v>1.7697199920093628E-3</v>
      </c>
      <c r="AR24" s="10">
        <f t="shared" si="22"/>
        <v>1.8176010103608099E-3</v>
      </c>
      <c r="AS24" s="10">
        <f t="shared" si="22"/>
        <v>1.8665955407669414E-3</v>
      </c>
      <c r="AT24" s="10">
        <f t="shared" si="22"/>
        <v>1.9167428836532178E-3</v>
      </c>
      <c r="AU24" s="10">
        <f t="shared" si="22"/>
        <v>1.9680842108939279E-3</v>
      </c>
      <c r="AV24" s="10">
        <f t="shared" si="22"/>
        <v>2.0206626785500789E-3</v>
      </c>
      <c r="AW24" s="10">
        <f t="shared" si="22"/>
        <v>2.0745235478563787E-3</v>
      </c>
      <c r="AX24" s="10">
        <f t="shared" si="22"/>
        <v>2.1297143151702419E-3</v>
      </c>
      <c r="AY24" s="10">
        <f t="shared" si="22"/>
        <v>2.1862848516669515E-3</v>
      </c>
      <c r="AZ24" s="10">
        <f t="shared" si="22"/>
        <v>2.2442875536445904E-3</v>
      </c>
      <c r="BA24" s="10">
        <f t="shared" si="22"/>
        <v>2.3037775043908866E-3</v>
      </c>
      <c r="BB24" s="10">
        <f t="shared" si="22"/>
        <v>2.3648126486630608E-3</v>
      </c>
      <c r="BC24" s="10">
        <f t="shared" si="22"/>
        <v>2.4274539809423967E-3</v>
      </c>
      <c r="BD24" s="10">
        <f t="shared" si="22"/>
        <v>2.4917657487491833E-3</v>
      </c>
      <c r="BE24" s="10">
        <f t="shared" si="22"/>
        <v>2.5578156724426382E-3</v>
      </c>
      <c r="BF24" s="10">
        <f t="shared" si="22"/>
        <v>2.6256751830865993E-3</v>
      </c>
      <c r="BG24" s="10">
        <f t="shared" si="22"/>
        <v>2.6954196801373381E-3</v>
      </c>
      <c r="BH24" s="10">
        <f t="shared" si="22"/>
        <v>2.7671288109078138E-3</v>
      </c>
      <c r="BI24" s="10">
        <f t="shared" si="22"/>
        <v>2.8408867739860193E-3</v>
      </c>
      <c r="BJ24" s="10">
        <f t="shared" si="22"/>
        <v>2.9167826490375049E-3</v>
      </c>
      <c r="BK24" s="10">
        <f t="shared" si="22"/>
        <v>2.9949107557081522E-3</v>
      </c>
      <c r="BL24" s="10">
        <f t="shared" si="22"/>
        <v>3.0753710446674762E-3</v>
      </c>
      <c r="BM24" s="10">
        <f t="shared" si="22"/>
        <v>3.1582695242013243E-3</v>
      </c>
      <c r="BN24" s="10">
        <f t="shared" si="22"/>
        <v>3.2437187261823682E-3</v>
      </c>
      <c r="BO24" s="10">
        <f t="shared" si="22"/>
        <v>3.3318382157253193E-3</v>
      </c>
      <c r="BP24" s="10">
        <f t="shared" si="22"/>
        <v>3.4227551493807452E-3</v>
      </c>
      <c r="BQ24" s="10">
        <f t="shared" si="22"/>
        <v>3.5166048873476372E-3</v>
      </c>
      <c r="BR24" s="10">
        <f t="shared" ref="BR24:BW24" si="23">(BR20/683)*1.37</f>
        <v>3.613531665903608E-3</v>
      </c>
      <c r="BS24" s="10">
        <f t="shared" si="23"/>
        <v>3.7136893370781098E-3</v>
      </c>
      <c r="BT24" s="10">
        <f t="shared" si="23"/>
        <v>3.8172421835466624E-3</v>
      </c>
      <c r="BU24" s="10">
        <f t="shared" si="23"/>
        <v>3.9243658178244756E-3</v>
      </c>
      <c r="BV24" s="10">
        <f t="shared" si="23"/>
        <v>4.0352481761120372E-3</v>
      </c>
      <c r="BW24" s="10">
        <f t="shared" si="23"/>
        <v>4.1500906186241549E-3</v>
      </c>
    </row>
    <row r="25" spans="1:75" x14ac:dyDescent="0.25">
      <c r="D25" s="4"/>
    </row>
    <row r="27" spans="1:75" x14ac:dyDescent="0.25">
      <c r="A27" s="1" t="s">
        <v>20</v>
      </c>
    </row>
    <row r="38" spans="1:1" x14ac:dyDescent="0.25">
      <c r="A38" s="1" t="s">
        <v>21</v>
      </c>
    </row>
    <row r="41" spans="1:1" x14ac:dyDescent="0.25">
      <c r="A41" s="1" t="s">
        <v>22</v>
      </c>
    </row>
    <row r="54" spans="1:1" x14ac:dyDescent="0.25">
      <c r="A54" s="1" t="s">
        <v>23</v>
      </c>
    </row>
    <row r="57" spans="1:1" x14ac:dyDescent="0.25">
      <c r="A57" s="1" t="s">
        <v>24</v>
      </c>
    </row>
    <row r="94" spans="1:1" x14ac:dyDescent="0.25">
      <c r="A94" s="1" t="s">
        <v>25</v>
      </c>
    </row>
    <row r="95" spans="1:1" x14ac:dyDescent="0.25">
      <c r="A95" s="1" t="s">
        <v>26</v>
      </c>
    </row>
    <row r="96" spans="1:1" x14ac:dyDescent="0.25">
      <c r="A96" s="1" t="s">
        <v>27</v>
      </c>
    </row>
    <row r="98" spans="1:1" x14ac:dyDescent="0.25">
      <c r="A98" s="1" t="s">
        <v>28</v>
      </c>
    </row>
    <row r="129" spans="1:1" x14ac:dyDescent="0.25">
      <c r="A129" s="1" t="s">
        <v>29</v>
      </c>
    </row>
  </sheetData>
  <hyperlinks>
    <hyperlink ref="A2" r:id="rId1" xr:uid="{00000000-0004-0000-0300-000000000000}"/>
  </hyperlinks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REFS</vt:lpstr>
      <vt:lpstr>FIN_ETA</vt:lpstr>
      <vt:lpstr>Calcs</vt:lpstr>
      <vt:lpstr>EnergyStar_2021</vt:lpstr>
      <vt:lpstr>Heun_2019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2020-11-20T13:30:24Z</dcterms:created>
  <dcterms:modified xsi:type="dcterms:W3CDTF">2022-07-14T11:59:55Z</dcterms:modified>
</cp:coreProperties>
</file>