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codeName="ThisWorkbook"/>
  <xr:revisionPtr revIDLastSave="0" documentId="13_ncr:1_{AED78BB3-ABCA-45BF-9E28-2E57846387A6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REFS" sheetId="10" r:id="rId1"/>
    <sheet name="FIN_ETA" sheetId="2" r:id="rId2"/>
    <sheet name="Calcs" sheetId="5" r:id="rId3"/>
    <sheet name="Aguilera_2015" sheetId="9" r:id="rId4"/>
    <sheet name="NTTL" sheetId="6" r:id="rId5"/>
    <sheet name="Stout_1990" sheetId="8" r:id="rId6"/>
    <sheet name="Units" sheetId="7" r:id="rId7"/>
  </sheets>
  <externalReferences>
    <externalReference r:id="rId8"/>
    <externalReference r:id="rId9"/>
  </externalReferences>
  <definedNames>
    <definedName name="COP_max">'[1]Domestic refrigeration'!$B$12</definedName>
    <definedName name="deltaE_food" localSheetId="2">#REF!</definedName>
    <definedName name="deltaE_food">#REF!</definedName>
    <definedName name="diesel_density">Units!$C$4</definedName>
    <definedName name="diesel_se_kg">Units!$B$4</definedName>
    <definedName name="diesel_se_l">Units!$D$4</definedName>
    <definedName name="Ep_tot_cap_2000" localSheetId="2">#REF!</definedName>
    <definedName name="Ep_tot_cap_2000">#REF!</definedName>
    <definedName name="eta_charcoal">[2]Afrane_2012!$B$6</definedName>
    <definedName name="gal_to_l">Units!$I$5</definedName>
    <definedName name="Hph_to_MJ">Units!$I$6</definedName>
    <definedName name="kWh_to_MJ">Units!$I$4</definedName>
    <definedName name="N_ml" localSheetId="2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>#REF!</definedName>
    <definedName name="S_food_2000" localSheetId="2">#REF!</definedName>
    <definedName name="S_food_2000">#REF!</definedName>
    <definedName name="S_food_S_food_2000" localSheetId="2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>#REF!</definedName>
    <definedName name="Year_Food" localSheetId="2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9" l="1"/>
  <c r="D16" i="9"/>
  <c r="E16" i="9"/>
  <c r="F16" i="9"/>
  <c r="G16" i="9"/>
  <c r="H16" i="9"/>
  <c r="I16" i="9"/>
  <c r="J16" i="9"/>
  <c r="K16" i="9"/>
  <c r="B16" i="9"/>
  <c r="N7" i="9" l="1" a="1"/>
  <c r="N7" i="9" s="1"/>
  <c r="O7" i="9" s="1"/>
  <c r="P7" i="9" s="1"/>
  <c r="C59" i="5" l="1"/>
  <c r="C60" i="5"/>
  <c r="C62" i="5"/>
  <c r="C54" i="5"/>
  <c r="C58" i="5"/>
  <c r="C57" i="5"/>
  <c r="N14" i="9"/>
  <c r="O14" i="9" s="1"/>
  <c r="P14" i="9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N13" i="9"/>
  <c r="O13" i="9" s="1"/>
  <c r="P13" i="9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N11" i="9"/>
  <c r="O11" i="9" s="1"/>
  <c r="P11" i="9" s="1"/>
  <c r="C3" i="5" s="1"/>
  <c r="C4" i="5" s="1"/>
  <c r="C5" i="5" s="1"/>
  <c r="C6" i="5" s="1"/>
  <c r="C7" i="5" s="1"/>
  <c r="C8" i="5" s="1"/>
  <c r="C9" i="5" s="1"/>
  <c r="C10" i="5" s="1"/>
  <c r="C11" i="5" s="1"/>
  <c r="C12" i="5" s="1"/>
  <c r="N10" i="9"/>
  <c r="O10" i="9" s="1"/>
  <c r="P10" i="9" s="1"/>
  <c r="N9" i="9"/>
  <c r="O9" i="9" s="1"/>
  <c r="P9" i="9" s="1"/>
  <c r="N16" i="9"/>
  <c r="O16" i="9" s="1"/>
  <c r="P16" i="9" s="1"/>
  <c r="C53" i="5" s="1"/>
  <c r="C55" i="5" s="1"/>
  <c r="N8" i="9"/>
  <c r="O8" i="9" s="1"/>
  <c r="P8" i="9" s="1"/>
  <c r="N12" i="9"/>
  <c r="O12" i="9" s="1"/>
  <c r="P12" i="9" s="1"/>
  <c r="C13" i="5" s="1"/>
  <c r="N15" i="9"/>
  <c r="O15" i="9" s="1"/>
  <c r="P15" i="9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D4" i="7"/>
  <c r="C61" i="5" l="1"/>
  <c r="C14" i="5"/>
  <c r="C15" i="5" s="1"/>
  <c r="C16" i="5" s="1"/>
  <c r="C17" i="5" s="1"/>
  <c r="C18" i="5" s="1"/>
  <c r="C19" i="5" s="1"/>
  <c r="C20" i="5" s="1"/>
  <c r="C21" i="5" s="1"/>
  <c r="C22" i="5" s="1"/>
  <c r="C63" i="5"/>
  <c r="C56" i="5"/>
  <c r="H3" i="2" a="1"/>
  <c r="I26" i="6"/>
  <c r="I25" i="6"/>
  <c r="I6" i="6"/>
  <c r="I15" i="6"/>
  <c r="I16" i="6"/>
  <c r="I5" i="6"/>
  <c r="H3" i="2" l="1"/>
  <c r="H2" i="2" s="1"/>
  <c r="AL3" i="2"/>
  <c r="AL2" i="2" s="1"/>
  <c r="BP3" i="2"/>
  <c r="BP2" i="2" s="1"/>
  <c r="AP3" i="2"/>
  <c r="AP2" i="2" s="1"/>
  <c r="N3" i="2"/>
  <c r="N2" i="2" s="1"/>
  <c r="BO3" i="2"/>
  <c r="BO2" i="2" s="1"/>
  <c r="Z3" i="2"/>
  <c r="Z2" i="2" s="1"/>
  <c r="Q3" i="2"/>
  <c r="Q2" i="2" s="1"/>
  <c r="P3" i="2"/>
  <c r="P2" i="2" s="1"/>
  <c r="BJ3" i="2"/>
  <c r="BJ2" i="2" s="1"/>
  <c r="AJ3" i="2"/>
  <c r="AJ2" i="2" s="1"/>
  <c r="BK3" i="2"/>
  <c r="BK2" i="2" s="1"/>
  <c r="AK3" i="2"/>
  <c r="AK2" i="2" s="1"/>
  <c r="AQ3" i="2"/>
  <c r="AQ2" i="2" s="1"/>
  <c r="BL3" i="2"/>
  <c r="BL2" i="2" s="1"/>
  <c r="M3" i="2"/>
  <c r="M2" i="2" s="1"/>
  <c r="AZ3" i="2"/>
  <c r="AZ2" i="2" s="1"/>
  <c r="J3" i="2"/>
  <c r="J2" i="2" s="1"/>
  <c r="BA3" i="2"/>
  <c r="BA2" i="2" s="1"/>
  <c r="AY3" i="2"/>
  <c r="AY2" i="2" s="1"/>
  <c r="R3" i="2"/>
  <c r="R2" i="2" s="1"/>
  <c r="I3" i="2"/>
  <c r="I2" i="2" s="1"/>
  <c r="BM3" i="2"/>
  <c r="BM2" i="2" s="1"/>
  <c r="AT3" i="2"/>
  <c r="AT2" i="2" s="1"/>
  <c r="L3" i="2"/>
  <c r="L2" i="2" s="1"/>
  <c r="AE3" i="2"/>
  <c r="AE2" i="2" s="1"/>
  <c r="U3" i="2"/>
  <c r="U2" i="2" s="1"/>
  <c r="AA3" i="2"/>
  <c r="AA2" i="2" s="1"/>
  <c r="BE3" i="2"/>
  <c r="BE2" i="2" s="1"/>
  <c r="BD3" i="2"/>
  <c r="BD2" i="2" s="1"/>
  <c r="AD3" i="2"/>
  <c r="AD2" i="2" s="1"/>
  <c r="BG3" i="2"/>
  <c r="BG2" i="2" s="1"/>
  <c r="V3" i="2"/>
  <c r="V2" i="2" s="1"/>
  <c r="BH3" i="2"/>
  <c r="BH2" i="2" s="1"/>
  <c r="S3" i="2"/>
  <c r="S2" i="2" s="1"/>
  <c r="AW3" i="2"/>
  <c r="AW2" i="2" s="1"/>
  <c r="AV3" i="2"/>
  <c r="AV2" i="2" s="1"/>
  <c r="AM3" i="2"/>
  <c r="AM2" i="2" s="1"/>
  <c r="K3" i="2"/>
  <c r="K2" i="2" s="1"/>
  <c r="AB3" i="2"/>
  <c r="AB2" i="2" s="1"/>
  <c r="AG3" i="2"/>
  <c r="AG2" i="2" s="1"/>
  <c r="BC3" i="2"/>
  <c r="BC2" i="2" s="1"/>
  <c r="BI3" i="2"/>
  <c r="BI2" i="2" s="1"/>
  <c r="AI3" i="2"/>
  <c r="AI2" i="2" s="1"/>
  <c r="AU3" i="2"/>
  <c r="AU2" i="2" s="1"/>
  <c r="AR3" i="2"/>
  <c r="AR2" i="2" s="1"/>
  <c r="BF3" i="2"/>
  <c r="BF2" i="2" s="1"/>
  <c r="AO3" i="2"/>
  <c r="AO2" i="2" s="1"/>
  <c r="AN3" i="2"/>
  <c r="AN2" i="2" s="1"/>
  <c r="AS3" i="2"/>
  <c r="AS2" i="2" s="1"/>
  <c r="O3" i="2"/>
  <c r="O2" i="2" s="1"/>
  <c r="AX3" i="2"/>
  <c r="AX2" i="2" s="1"/>
  <c r="AF3" i="2"/>
  <c r="AF2" i="2" s="1"/>
  <c r="W3" i="2"/>
  <c r="W2" i="2" s="1"/>
  <c r="AC3" i="2"/>
  <c r="AC2" i="2" s="1"/>
  <c r="BN3" i="2"/>
  <c r="BN2" i="2" s="1"/>
  <c r="BB3" i="2"/>
  <c r="BB2" i="2" s="1"/>
  <c r="T3" i="2"/>
  <c r="T2" i="2" s="1"/>
  <c r="AH3" i="2"/>
  <c r="AH2" i="2" s="1"/>
  <c r="Y3" i="2"/>
  <c r="Y2" i="2" s="1"/>
  <c r="X3" i="2"/>
  <c r="X2" i="2" s="1"/>
</calcChain>
</file>

<file path=xl/sharedStrings.xml><?xml version="1.0" encoding="utf-8"?>
<sst xmlns="http://schemas.openxmlformats.org/spreadsheetml/2006/main" count="209" uniqueCount="89">
  <si>
    <t>Country</t>
  </si>
  <si>
    <t>Machine</t>
  </si>
  <si>
    <t>Eu.product</t>
  </si>
  <si>
    <t>Quantity</t>
  </si>
  <si>
    <t>Energy.type</t>
  </si>
  <si>
    <t>Last.stage</t>
  </si>
  <si>
    <t>Method</t>
  </si>
  <si>
    <t>Year</t>
  </si>
  <si>
    <t>Efficiency [-]</t>
  </si>
  <si>
    <t>Source/Method</t>
  </si>
  <si>
    <t>Type of Efficiency Data</t>
  </si>
  <si>
    <t>NTTL (2017) - NEBRASKA OECD TRACTOR TEST 2178–SUMMARY 1092 KUBOTA M7-171 DIESEL 24 SPEED</t>
  </si>
  <si>
    <t>https://tractortestlab.unl.edu/Kubota%20M7-171.pdf</t>
  </si>
  <si>
    <t>Model</t>
  </si>
  <si>
    <t>USA</t>
  </si>
  <si>
    <t>Test Year</t>
  </si>
  <si>
    <t>Tractor</t>
  </si>
  <si>
    <t>Kubota M7-171</t>
  </si>
  <si>
    <t>Efficiency [kWh/l]</t>
  </si>
  <si>
    <t>Drawbar performance</t>
  </si>
  <si>
    <t>https://www.engineeringtoolbox.com/fossil-fuels-energy-content-d_1298.html</t>
  </si>
  <si>
    <t>Fuel</t>
  </si>
  <si>
    <t>Specific energy (lower heating value) [MJ/kg]</t>
  </si>
  <si>
    <t>U.S. conventional diesel</t>
  </si>
  <si>
    <t>Unit Conversion</t>
  </si>
  <si>
    <t>kWh_to_MJ</t>
  </si>
  <si>
    <t>Value</t>
  </si>
  <si>
    <t>Density [kg/l]</t>
  </si>
  <si>
    <t>Specific energy (lower heating value) [MJ/l]</t>
  </si>
  <si>
    <t>https://tractortestlab.unl.edu/documents/NH%20TM125.pdf</t>
  </si>
  <si>
    <t>SUMMARY OF OECD TEST 1918 - NEBRASKA SUMMARY 343 NEW HOLLAND TM125 DIESEL 18 SPEED</t>
  </si>
  <si>
    <t>New Holland TM125</t>
  </si>
  <si>
    <t>Power Take-Off Performance</t>
  </si>
  <si>
    <t>Power</t>
  </si>
  <si>
    <t>48.38 kW</t>
  </si>
  <si>
    <t>35.2 kW</t>
  </si>
  <si>
    <t>% Pull or Engine Speed</t>
  </si>
  <si>
    <t>-</t>
  </si>
  <si>
    <t>https://digitalcommons.unl.edu/cgi/viewcontent.cgi?article=2254&amp;context=tractormuseumlit</t>
  </si>
  <si>
    <t>Test 807: Massey-Ferguson MF-50 (Diesel)</t>
  </si>
  <si>
    <t>Massey-Ferguson MF-50</t>
  </si>
  <si>
    <t>gal_to_l</t>
  </si>
  <si>
    <t>Efficiency [Hph/gal]</t>
  </si>
  <si>
    <t>Hph_to_MJ</t>
  </si>
  <si>
    <t>18.02 Hp</t>
  </si>
  <si>
    <t>34.6 kW</t>
  </si>
  <si>
    <t>54.40 kW</t>
  </si>
  <si>
    <t>16.66 Hp</t>
  </si>
  <si>
    <t>B.A Stout 1990 Handbook of Energy for world agriculture</t>
  </si>
  <si>
    <t>https://www.google.com/books/edition/Handbook_of_Energy_for_World_Agriculture/JcdAAQAAQBAJ?q=&amp;gbpv=1#f=false</t>
  </si>
  <si>
    <t>Aguilera et al (2015) - Embodied Energy In Agricultural Inputs Incorporating a Historical Perspective</t>
  </si>
  <si>
    <t>http://repositori.uji.es/xmlui/handle/10234/141278</t>
  </si>
  <si>
    <t>Specific fuel consumption (g fuel/kWh)</t>
  </si>
  <si>
    <t>NTT year ave. (Old)</t>
  </si>
  <si>
    <t>NTT year ave. (Grisso)</t>
  </si>
  <si>
    <t>Stout</t>
  </si>
  <si>
    <t>NTT (Grisso) trend</t>
  </si>
  <si>
    <t>Own estimation (test)</t>
  </si>
  <si>
    <t>Own estimation (field)</t>
  </si>
  <si>
    <t>Specific fuel consumption, field (l/kWh)</t>
  </si>
  <si>
    <t>Specific fuel consumption</t>
  </si>
  <si>
    <t>Energy</t>
  </si>
  <si>
    <t>Specific fuel consumption energy, field (MJ/kWh)</t>
  </si>
  <si>
    <t>Inverse of specific fuel consumption</t>
  </si>
  <si>
    <t>Specific fuel consumption (MJ/kWh)</t>
  </si>
  <si>
    <t>Inverse (kWh/MJ)</t>
  </si>
  <si>
    <t>Aguilera et al (2015)</t>
  </si>
  <si>
    <t>Linear interpolation</t>
  </si>
  <si>
    <t>USA - i</t>
  </si>
  <si>
    <t>USA - ii</t>
  </si>
  <si>
    <t>Held constant</t>
  </si>
  <si>
    <t>E</t>
  </si>
  <si>
    <t>Final</t>
  </si>
  <si>
    <t>PCM</t>
  </si>
  <si>
    <t>Tractors</t>
  </si>
  <si>
    <t>eta.fu</t>
  </si>
  <si>
    <t xml:space="preserve">  author={Eduardo Aguilera and Gloria I. Guzmán and Juan Infante-Amate and David Soto and Roberto García-Ruiz and Antonio Herrera and Inmaculada Villa and Eva Torremocha and Guiomar Carranza and Manuel González de Molina},</t>
  </si>
  <si>
    <t xml:space="preserve">  institution={Sociedad Española de Historia Agraria},</t>
  </si>
  <si>
    <t xml:space="preserve">  type={Documentos de Trabajo de la Sociedad Española de Historia Agraria},</t>
  </si>
  <si>
    <t xml:space="preserve">  url={https://ideas.repec.org/p/seh/wpaper/1507.html},</t>
  </si>
  <si>
    <t xml:space="preserve">  number={1507}</t>
  </si>
  <si>
    <t>}</t>
  </si>
  <si>
    <t>kWh/l</t>
  </si>
  <si>
    <t>WRLD</t>
  </si>
  <si>
    <t>MacW</t>
  </si>
  <si>
    <t>@techreport{aguilera2015,</t>
  </si>
  <si>
    <t xml:space="preserve">  title={Embodied energy in agricultural inputs. Incorporating a historical perspective},</t>
  </si>
  <si>
    <t xml:space="preserve">  year={2015},</t>
  </si>
  <si>
    <t xml:space="preserve">  month={Nov},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</si>
</sst>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1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0" fontId="4" fillId="2" borderId="0" xfId="2" applyFont="1" applyFill="1" applyAlignment="1">
      <alignment horizontal="left"/>
    </xf>
    <xf numFmtId="0" fontId="3" fillId="2" borderId="0" xfId="2" applyFill="1" applyAlignment="1">
      <alignment horizontal="center"/>
    </xf>
    <xf numFmtId="0" fontId="4" fillId="3" borderId="0" xfId="2" applyFont="1" applyFill="1" applyAlignment="1">
      <alignment horizontal="left"/>
    </xf>
    <xf numFmtId="0" fontId="3" fillId="3" borderId="0" xfId="2" applyFill="1" applyAlignment="1">
      <alignment horizontal="center"/>
    </xf>
    <xf numFmtId="0" fontId="4" fillId="4" borderId="0" xfId="2" applyFont="1" applyFill="1" applyAlignment="1">
      <alignment horizontal="left"/>
    </xf>
    <xf numFmtId="0" fontId="3" fillId="4" borderId="0" xfId="2" applyFill="1" applyAlignment="1">
      <alignment horizontal="center"/>
    </xf>
    <xf numFmtId="0" fontId="4" fillId="5" borderId="0" xfId="2" applyFont="1" applyFill="1" applyAlignment="1">
      <alignment horizontal="left"/>
    </xf>
    <xf numFmtId="0" fontId="3" fillId="5" borderId="0" xfId="2" applyFill="1" applyAlignment="1">
      <alignment horizontal="center"/>
    </xf>
    <xf numFmtId="0" fontId="4" fillId="6" borderId="0" xfId="2" applyFont="1" applyFill="1" applyAlignment="1">
      <alignment horizontal="left"/>
    </xf>
    <xf numFmtId="0" fontId="3" fillId="6" borderId="0" xfId="2" applyFill="1" applyAlignment="1">
      <alignment horizontal="center"/>
    </xf>
    <xf numFmtId="0" fontId="4" fillId="0" borderId="1" xfId="2" applyFont="1" applyBorder="1" applyAlignment="1">
      <alignment horizontal="center"/>
    </xf>
    <xf numFmtId="10" fontId="3" fillId="0" borderId="0" xfId="2" applyNumberFormat="1" applyAlignment="1">
      <alignment horizontal="center"/>
    </xf>
    <xf numFmtId="10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0" fontId="0" fillId="0" borderId="0" xfId="0" applyAlignment="1"/>
    <xf numFmtId="0" fontId="6" fillId="0" borderId="0" xfId="3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0" fillId="0" borderId="0" xfId="0" applyFont="1" applyAlignment="1">
      <alignment horizontal="left"/>
    </xf>
    <xf numFmtId="0" fontId="6" fillId="0" borderId="0" xfId="3" applyAlignment="1">
      <alignment horizontal="left"/>
    </xf>
    <xf numFmtId="9" fontId="0" fillId="0" borderId="0" xfId="0" applyNumberFormat="1" applyFont="1" applyAlignment="1">
      <alignment horizontal="center"/>
    </xf>
    <xf numFmtId="0" fontId="0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3" fontId="9" fillId="7" borderId="0" xfId="0" applyNumberFormat="1" applyFont="1" applyFill="1"/>
    <xf numFmtId="0" fontId="10" fillId="7" borderId="0" xfId="0" applyFont="1" applyFill="1"/>
    <xf numFmtId="1" fontId="10" fillId="7" borderId="0" xfId="0" applyNumberFormat="1" applyFont="1" applyFill="1"/>
    <xf numFmtId="0" fontId="10" fillId="0" borderId="0" xfId="0" applyFont="1"/>
    <xf numFmtId="3" fontId="9" fillId="0" borderId="0" xfId="0" applyNumberFormat="1" applyFont="1"/>
    <xf numFmtId="3" fontId="10" fillId="0" borderId="0" xfId="0" applyNumberFormat="1" applyFont="1"/>
    <xf numFmtId="3" fontId="9" fillId="7" borderId="0" xfId="0" applyNumberFormat="1" applyFont="1" applyFill="1" applyBorder="1"/>
    <xf numFmtId="0" fontId="10" fillId="7" borderId="0" xfId="0" applyFont="1" applyFill="1" applyBorder="1"/>
    <xf numFmtId="2" fontId="10" fillId="7" borderId="0" xfId="0" applyNumberFormat="1" applyFont="1" applyFill="1" applyBorder="1"/>
    <xf numFmtId="0" fontId="9" fillId="7" borderId="0" xfId="0" applyFont="1" applyFill="1"/>
    <xf numFmtId="164" fontId="10" fillId="7" borderId="0" xfId="0" applyNumberFormat="1" applyFont="1" applyFill="1" applyBorder="1"/>
    <xf numFmtId="0" fontId="10" fillId="0" borderId="0" xfId="0" applyFont="1" applyAlignment="1">
      <alignment wrapText="1"/>
    </xf>
    <xf numFmtId="0" fontId="7" fillId="8" borderId="0" xfId="0" applyFont="1" applyFill="1"/>
    <xf numFmtId="0" fontId="0" fillId="8" borderId="0" xfId="0" applyFill="1"/>
    <xf numFmtId="2" fontId="0" fillId="0" borderId="0" xfId="0" applyNumberFormat="1" applyAlignment="1">
      <alignment horizontal="center"/>
    </xf>
    <xf numFmtId="0" fontId="0" fillId="9" borderId="0" xfId="0" applyFill="1"/>
    <xf numFmtId="2" fontId="9" fillId="0" borderId="0" xfId="0" applyNumberFormat="1" applyFont="1"/>
    <xf numFmtId="0" fontId="9" fillId="0" borderId="0" xfId="0" applyFont="1" applyAlignment="1">
      <alignment horizontal="right"/>
    </xf>
    <xf numFmtId="0" fontId="11" fillId="9" borderId="0" xfId="0" quotePrefix="1" applyFont="1" applyFill="1"/>
    <xf numFmtId="0" fontId="11" fillId="9" borderId="0" xfId="0" applyFont="1" applyFill="1"/>
  </cellXfs>
  <cellStyles count="4">
    <cellStyle name="Hyperlink" xfId="3" builtinId="8"/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285750</xdr:colOff>
      <xdr:row>2</xdr:row>
      <xdr:rowOff>154782</xdr:rowOff>
    </xdr:from>
    <xdr:to>
      <xdr:col>33</xdr:col>
      <xdr:colOff>139677</xdr:colOff>
      <xdr:row>37</xdr:row>
      <xdr:rowOff>115853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4563" y="535782"/>
          <a:ext cx="6533333" cy="6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238125</xdr:colOff>
      <xdr:row>0</xdr:row>
      <xdr:rowOff>0</xdr:rowOff>
    </xdr:from>
    <xdr:to>
      <xdr:col>19</xdr:col>
      <xdr:colOff>404813</xdr:colOff>
      <xdr:row>7</xdr:row>
      <xdr:rowOff>127773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49625" y="0"/>
          <a:ext cx="1988344" cy="1461273"/>
        </a:xfrm>
        <a:prstGeom prst="rect">
          <a:avLst/>
        </a:prstGeom>
      </xdr:spPr>
    </xdr:pic>
    <xdr:clientData/>
  </xdr:twoCellAnchor>
  <xdr:twoCellAnchor editAs="oneCell">
    <xdr:from>
      <xdr:col>15</xdr:col>
      <xdr:colOff>598902</xdr:colOff>
      <xdr:row>10</xdr:row>
      <xdr:rowOff>142875</xdr:rowOff>
    </xdr:from>
    <xdr:to>
      <xdr:col>19</xdr:col>
      <xdr:colOff>286921</xdr:colOff>
      <xdr:row>18</xdr:row>
      <xdr:rowOff>107157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03183" y="2047875"/>
          <a:ext cx="2116894" cy="1488282"/>
        </a:xfrm>
        <a:prstGeom prst="rect">
          <a:avLst/>
        </a:prstGeom>
      </xdr:spPr>
    </xdr:pic>
    <xdr:clientData/>
  </xdr:twoCellAnchor>
  <xdr:twoCellAnchor editAs="oneCell">
    <xdr:from>
      <xdr:col>20</xdr:col>
      <xdr:colOff>297656</xdr:colOff>
      <xdr:row>0</xdr:row>
      <xdr:rowOff>0</xdr:rowOff>
    </xdr:from>
    <xdr:to>
      <xdr:col>22</xdr:col>
      <xdr:colOff>574422</xdr:colOff>
      <xdr:row>8</xdr:row>
      <xdr:rowOff>35718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38031" y="0"/>
          <a:ext cx="1491203" cy="1559718"/>
        </a:xfrm>
        <a:prstGeom prst="rect">
          <a:avLst/>
        </a:prstGeom>
      </xdr:spPr>
    </xdr:pic>
    <xdr:clientData/>
  </xdr:twoCellAnchor>
  <xdr:twoCellAnchor editAs="oneCell">
    <xdr:from>
      <xdr:col>20</xdr:col>
      <xdr:colOff>321468</xdr:colOff>
      <xdr:row>10</xdr:row>
      <xdr:rowOff>151008</xdr:rowOff>
    </xdr:from>
    <xdr:to>
      <xdr:col>23</xdr:col>
      <xdr:colOff>71438</xdr:colOff>
      <xdr:row>18</xdr:row>
      <xdr:rowOff>160177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61843" y="2056008"/>
          <a:ext cx="1571626" cy="1533169"/>
        </a:xfrm>
        <a:prstGeom prst="rect">
          <a:avLst/>
        </a:prstGeom>
      </xdr:spPr>
    </xdr:pic>
    <xdr:clientData/>
  </xdr:twoCellAnchor>
  <xdr:twoCellAnchor editAs="oneCell">
    <xdr:from>
      <xdr:col>16</xdr:col>
      <xdr:colOff>169061</xdr:colOff>
      <xdr:row>21</xdr:row>
      <xdr:rowOff>119062</xdr:rowOff>
    </xdr:from>
    <xdr:to>
      <xdr:col>19</xdr:col>
      <xdr:colOff>356198</xdr:colOff>
      <xdr:row>29</xdr:row>
      <xdr:rowOff>173054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63905" y="4119562"/>
          <a:ext cx="2008793" cy="1577992"/>
        </a:xfrm>
        <a:prstGeom prst="rect">
          <a:avLst/>
        </a:prstGeom>
      </xdr:spPr>
    </xdr:pic>
    <xdr:clientData/>
  </xdr:twoCellAnchor>
  <xdr:twoCellAnchor editAs="oneCell">
    <xdr:from>
      <xdr:col>20</xdr:col>
      <xdr:colOff>279319</xdr:colOff>
      <xdr:row>22</xdr:row>
      <xdr:rowOff>95251</xdr:rowOff>
    </xdr:from>
    <xdr:to>
      <xdr:col>24</xdr:col>
      <xdr:colOff>77572</xdr:colOff>
      <xdr:row>29</xdr:row>
      <xdr:rowOff>42284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03038" y="4286251"/>
          <a:ext cx="2227128" cy="12805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1828800</xdr:colOff>
      <xdr:row>2</xdr:row>
      <xdr:rowOff>85725</xdr:rowOff>
    </xdr:from>
    <xdr:to>
      <xdr:col>9</xdr:col>
      <xdr:colOff>503393</xdr:colOff>
      <xdr:row>38</xdr:row>
      <xdr:rowOff>25331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7F5BBA-AB3B-453A-A0A5-E76D36F22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725"/>
          <a:ext cx="5456393" cy="6797606"/>
        </a:xfrm>
        <a:prstGeom prst="rect">
          <a:avLst/>
        </a:prstGeom>
      </xdr:spPr>
    </xdr:pic>
    <xdr:clientData/>
  </xdr:twoCellAnchor>
  <xdr:twoCellAnchor editAs="oneCell">
    <xdr:from>
      <xdr:col>6</xdr:col>
      <xdr:colOff>548640</xdr:colOff>
      <xdr:row>194</xdr:row>
      <xdr:rowOff>106680</xdr:rowOff>
    </xdr:from>
    <xdr:to>
      <xdr:col>20</xdr:col>
      <xdr:colOff>130243</xdr:colOff>
      <xdr:row>219</xdr:row>
      <xdr:rowOff>145180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E6A04E-4FBE-4655-834D-9C855B21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1640" y="37063680"/>
          <a:ext cx="8116003" cy="4801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sitori.uji.es/xmlui/handle/10234/141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igitalcommons.unl.edu/cgi/viewcontent.cgi?article=2254&amp;context=tractormuseumlit" TargetMode="External"/><Relationship Id="rId1" Type="http://schemas.openxmlformats.org/officeDocument/2006/relationships/hyperlink" Target="https://tractortestlab.unl.edu/Kubota%20M7-171.pdf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com/books/edition/Handbook_of_Energy_for_World_Agriculture/JcdAAQAAQBAJ?q=&amp;gbpv=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ingtoolbox.com/fossil-fuels-energy-content-d_12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H9" sqref="H9"/>
    </sheetView>
  </sheetViews>
  <sheetFormatPr defaultColWidth="9.140625" defaultRowHeight="15" x14ac:dyDescent="0.25"/>
  <cols>
    <col min="1" max="16384" width="9.140625" style="47"/>
  </cols>
  <sheetData>
    <row r="1" spans="1:1" x14ac:dyDescent="0.25">
      <c r="A1" s="50" t="s">
        <v>85</v>
      </c>
    </row>
    <row r="2" spans="1:1" x14ac:dyDescent="0.25">
      <c r="A2" s="51" t="s">
        <v>76</v>
      </c>
    </row>
    <row r="3" spans="1:1" x14ac:dyDescent="0.25">
      <c r="A3" s="51" t="s">
        <v>86</v>
      </c>
    </row>
    <row r="4" spans="1:1" x14ac:dyDescent="0.25">
      <c r="A4" s="51" t="s">
        <v>87</v>
      </c>
    </row>
    <row r="5" spans="1:1" x14ac:dyDescent="0.25">
      <c r="A5" s="51" t="s">
        <v>88</v>
      </c>
    </row>
    <row r="6" spans="1:1" x14ac:dyDescent="0.25">
      <c r="A6" s="51" t="s">
        <v>77</v>
      </c>
    </row>
    <row r="7" spans="1:1" x14ac:dyDescent="0.25">
      <c r="A7" s="51" t="s">
        <v>78</v>
      </c>
    </row>
    <row r="8" spans="1:1" x14ac:dyDescent="0.25">
      <c r="A8" s="51" t="s">
        <v>79</v>
      </c>
    </row>
    <row r="9" spans="1:1" x14ac:dyDescent="0.25">
      <c r="A9" s="51" t="s">
        <v>80</v>
      </c>
    </row>
    <row r="10" spans="1:1" x14ac:dyDescent="0.25">
      <c r="A10" s="5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P15"/>
  <sheetViews>
    <sheetView zoomScale="80" zoomScaleNormal="80" workbookViewId="0">
      <selection activeCell="F9" sqref="F9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83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84</v>
      </c>
      <c r="G2" s="2" t="s">
        <v>75</v>
      </c>
      <c r="H2" s="3">
        <f>H3</f>
        <v>0.24281623380403924</v>
      </c>
      <c r="I2" s="3">
        <f t="shared" ref="I2:BP2" si="0">I3</f>
        <v>0.24427709661165842</v>
      </c>
      <c r="J2" s="3">
        <f t="shared" si="0"/>
        <v>0.24573795941927756</v>
      </c>
      <c r="K2" s="3">
        <f t="shared" si="0"/>
        <v>0.24719882222689671</v>
      </c>
      <c r="L2" s="3">
        <f t="shared" si="0"/>
        <v>0.24865968503451585</v>
      </c>
      <c r="M2" s="3">
        <f t="shared" si="0"/>
        <v>0.250120547842135</v>
      </c>
      <c r="N2" s="3">
        <f t="shared" si="0"/>
        <v>0.25158141064975414</v>
      </c>
      <c r="O2" s="3">
        <f t="shared" si="0"/>
        <v>0.25304227345737329</v>
      </c>
      <c r="P2" s="3">
        <f t="shared" si="0"/>
        <v>0.25450313626499244</v>
      </c>
      <c r="Q2" s="3">
        <f t="shared" si="0"/>
        <v>0.25596399907261158</v>
      </c>
      <c r="R2" s="3">
        <f t="shared" si="0"/>
        <v>0.25742486188023084</v>
      </c>
      <c r="S2" s="3">
        <f t="shared" si="0"/>
        <v>0.25907275790577261</v>
      </c>
      <c r="T2" s="3">
        <f t="shared" si="0"/>
        <v>0.26072065393131438</v>
      </c>
      <c r="U2" s="3">
        <f t="shared" si="0"/>
        <v>0.26236854995685616</v>
      </c>
      <c r="V2" s="3">
        <f t="shared" si="0"/>
        <v>0.26401644598239793</v>
      </c>
      <c r="W2" s="3">
        <f t="shared" si="0"/>
        <v>0.2656643420079397</v>
      </c>
      <c r="X2" s="3">
        <f t="shared" si="0"/>
        <v>0.26731223803348148</v>
      </c>
      <c r="Y2" s="3">
        <f t="shared" si="0"/>
        <v>0.26896013405902325</v>
      </c>
      <c r="Z2" s="3">
        <f t="shared" si="0"/>
        <v>0.27060803008456502</v>
      </c>
      <c r="AA2" s="3">
        <f t="shared" si="0"/>
        <v>0.27225592611010679</v>
      </c>
      <c r="AB2" s="3">
        <f t="shared" si="0"/>
        <v>0.27390382213564873</v>
      </c>
      <c r="AC2" s="3">
        <f t="shared" si="0"/>
        <v>0.27577712654478903</v>
      </c>
      <c r="AD2" s="3">
        <f t="shared" si="0"/>
        <v>0.27765043095392927</v>
      </c>
      <c r="AE2" s="3">
        <f t="shared" si="0"/>
        <v>0.27952373536306951</v>
      </c>
      <c r="AF2" s="3">
        <f t="shared" si="0"/>
        <v>0.28139703977220976</v>
      </c>
      <c r="AG2" s="3">
        <f t="shared" si="0"/>
        <v>0.28327034418135</v>
      </c>
      <c r="AH2" s="3">
        <f t="shared" si="0"/>
        <v>0.28514364859049024</v>
      </c>
      <c r="AI2" s="3">
        <f t="shared" si="0"/>
        <v>0.28701695299963048</v>
      </c>
      <c r="AJ2" s="3">
        <f t="shared" si="0"/>
        <v>0.28889025740877072</v>
      </c>
      <c r="AK2" s="3">
        <f t="shared" si="0"/>
        <v>0.29076356181791096</v>
      </c>
      <c r="AL2" s="3">
        <f t="shared" si="0"/>
        <v>0.29263686622705143</v>
      </c>
      <c r="AM2" s="3">
        <f t="shared" si="0"/>
        <v>0.29478522324497403</v>
      </c>
      <c r="AN2" s="3">
        <f t="shared" si="0"/>
        <v>0.29693358026289662</v>
      </c>
      <c r="AO2" s="3">
        <f t="shared" si="0"/>
        <v>0.29908193728081922</v>
      </c>
      <c r="AP2" s="3">
        <f t="shared" si="0"/>
        <v>0.30123029429874182</v>
      </c>
      <c r="AQ2" s="3">
        <f t="shared" si="0"/>
        <v>0.30337865131666442</v>
      </c>
      <c r="AR2" s="3">
        <f t="shared" si="0"/>
        <v>0.30552700833458701</v>
      </c>
      <c r="AS2" s="3">
        <f t="shared" si="0"/>
        <v>0.30767536535250961</v>
      </c>
      <c r="AT2" s="3">
        <f t="shared" si="0"/>
        <v>0.30982372237043221</v>
      </c>
      <c r="AU2" s="3">
        <f t="shared" si="0"/>
        <v>0.31197207938835481</v>
      </c>
      <c r="AV2" s="3">
        <f t="shared" si="0"/>
        <v>0.31412043640627763</v>
      </c>
      <c r="AW2" s="3">
        <f t="shared" si="0"/>
        <v>0.31412043640627763</v>
      </c>
      <c r="AX2" s="3">
        <f t="shared" si="0"/>
        <v>0.31412043640627763</v>
      </c>
      <c r="AY2" s="3">
        <f t="shared" si="0"/>
        <v>0.31412043640627763</v>
      </c>
      <c r="AZ2" s="3">
        <f t="shared" si="0"/>
        <v>0.31412043640627763</v>
      </c>
      <c r="BA2" s="3">
        <f t="shared" si="0"/>
        <v>0.31412043640627763</v>
      </c>
      <c r="BB2" s="3">
        <f t="shared" si="0"/>
        <v>0.31412043640627763</v>
      </c>
      <c r="BC2" s="3">
        <f t="shared" si="0"/>
        <v>0.31412043640627763</v>
      </c>
      <c r="BD2" s="3">
        <f t="shared" si="0"/>
        <v>0.31412043640627763</v>
      </c>
      <c r="BE2" s="3">
        <f t="shared" si="0"/>
        <v>0.31412043640627763</v>
      </c>
      <c r="BF2" s="3">
        <f t="shared" si="0"/>
        <v>0.31412043640627763</v>
      </c>
      <c r="BG2" s="3">
        <f t="shared" si="0"/>
        <v>0.31412043640627763</v>
      </c>
      <c r="BH2" s="3">
        <f t="shared" si="0"/>
        <v>0.31412043640627763</v>
      </c>
      <c r="BI2" s="3">
        <f t="shared" si="0"/>
        <v>0.31412043640627763</v>
      </c>
      <c r="BJ2" s="3">
        <f t="shared" si="0"/>
        <v>0.31412043640627763</v>
      </c>
      <c r="BK2" s="3">
        <f t="shared" si="0"/>
        <v>0.31412043640627763</v>
      </c>
      <c r="BL2" s="3">
        <f t="shared" si="0"/>
        <v>0.31412043640627763</v>
      </c>
      <c r="BM2" s="3">
        <f t="shared" si="0"/>
        <v>0.31412043640627763</v>
      </c>
      <c r="BN2" s="3">
        <f t="shared" si="0"/>
        <v>0.31412043640627763</v>
      </c>
      <c r="BO2" s="3">
        <f t="shared" si="0"/>
        <v>0.31412043640627763</v>
      </c>
      <c r="BP2" s="3">
        <f t="shared" si="0"/>
        <v>0.31412043640627763</v>
      </c>
    </row>
    <row r="3" spans="1:68" s="2" customFormat="1" x14ac:dyDescent="0.25">
      <c r="A3" s="2" t="s">
        <v>14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84</v>
      </c>
      <c r="G3" s="2" t="s">
        <v>75</v>
      </c>
      <c r="H3" s="3">
        <f t="array" ref="H3:BP3">TRANSPOSE(Calcs!C3:C63)</f>
        <v>0.24281623380403924</v>
      </c>
      <c r="I3" s="3">
        <v>0.24427709661165842</v>
      </c>
      <c r="J3" s="3">
        <v>0.24573795941927756</v>
      </c>
      <c r="K3" s="3">
        <v>0.24719882222689671</v>
      </c>
      <c r="L3" s="3">
        <v>0.24865968503451585</v>
      </c>
      <c r="M3" s="3">
        <v>0.250120547842135</v>
      </c>
      <c r="N3" s="3">
        <v>0.25158141064975414</v>
      </c>
      <c r="O3" s="3">
        <v>0.25304227345737329</v>
      </c>
      <c r="P3" s="3">
        <v>0.25450313626499244</v>
      </c>
      <c r="Q3" s="3">
        <v>0.25596399907261158</v>
      </c>
      <c r="R3" s="3">
        <v>0.25742486188023084</v>
      </c>
      <c r="S3" s="3">
        <v>0.25907275790577261</v>
      </c>
      <c r="T3" s="3">
        <v>0.26072065393131438</v>
      </c>
      <c r="U3" s="3">
        <v>0.26236854995685616</v>
      </c>
      <c r="V3" s="3">
        <v>0.26401644598239793</v>
      </c>
      <c r="W3" s="3">
        <v>0.2656643420079397</v>
      </c>
      <c r="X3" s="3">
        <v>0.26731223803348148</v>
      </c>
      <c r="Y3" s="3">
        <v>0.26896013405902325</v>
      </c>
      <c r="Z3" s="3">
        <v>0.27060803008456502</v>
      </c>
      <c r="AA3" s="3">
        <v>0.27225592611010679</v>
      </c>
      <c r="AB3" s="3">
        <v>0.27390382213564873</v>
      </c>
      <c r="AC3" s="3">
        <v>0.27577712654478903</v>
      </c>
      <c r="AD3" s="3">
        <v>0.27765043095392927</v>
      </c>
      <c r="AE3" s="3">
        <v>0.27952373536306951</v>
      </c>
      <c r="AF3" s="3">
        <v>0.28139703977220976</v>
      </c>
      <c r="AG3" s="3">
        <v>0.28327034418135</v>
      </c>
      <c r="AH3" s="3">
        <v>0.28514364859049024</v>
      </c>
      <c r="AI3" s="3">
        <v>0.28701695299963048</v>
      </c>
      <c r="AJ3" s="3">
        <v>0.28889025740877072</v>
      </c>
      <c r="AK3" s="3">
        <v>0.29076356181791096</v>
      </c>
      <c r="AL3" s="3">
        <v>0.29263686622705143</v>
      </c>
      <c r="AM3" s="3">
        <v>0.29478522324497403</v>
      </c>
      <c r="AN3" s="3">
        <v>0.29693358026289662</v>
      </c>
      <c r="AO3" s="3">
        <v>0.29908193728081922</v>
      </c>
      <c r="AP3" s="3">
        <v>0.30123029429874182</v>
      </c>
      <c r="AQ3" s="3">
        <v>0.30337865131666442</v>
      </c>
      <c r="AR3" s="3">
        <v>0.30552700833458701</v>
      </c>
      <c r="AS3" s="3">
        <v>0.30767536535250961</v>
      </c>
      <c r="AT3" s="3">
        <v>0.30982372237043221</v>
      </c>
      <c r="AU3" s="3">
        <v>0.31197207938835481</v>
      </c>
      <c r="AV3" s="3">
        <v>0.31412043640627763</v>
      </c>
      <c r="AW3" s="3">
        <v>0.31412043640627763</v>
      </c>
      <c r="AX3" s="3">
        <v>0.31412043640627763</v>
      </c>
      <c r="AY3" s="3">
        <v>0.31412043640627763</v>
      </c>
      <c r="AZ3" s="3">
        <v>0.31412043640627763</v>
      </c>
      <c r="BA3" s="3">
        <v>0.31412043640627763</v>
      </c>
      <c r="BB3" s="3">
        <v>0.31412043640627763</v>
      </c>
      <c r="BC3" s="3">
        <v>0.31412043640627763</v>
      </c>
      <c r="BD3" s="3">
        <v>0.31412043640627763</v>
      </c>
      <c r="BE3" s="3">
        <v>0.31412043640627763</v>
      </c>
      <c r="BF3" s="3">
        <v>0.31412043640627763</v>
      </c>
      <c r="BG3" s="3">
        <v>0.31412043640627763</v>
      </c>
      <c r="BH3" s="3">
        <v>0.31412043640627763</v>
      </c>
      <c r="BI3" s="3">
        <v>0.31412043640627763</v>
      </c>
      <c r="BJ3" s="3">
        <v>0.31412043640627763</v>
      </c>
      <c r="BK3" s="3">
        <v>0.31412043640627763</v>
      </c>
      <c r="BL3" s="3">
        <v>0.31412043640627763</v>
      </c>
      <c r="BM3" s="3">
        <v>0.31412043640627763</v>
      </c>
      <c r="BN3" s="3">
        <v>0.31412043640627763</v>
      </c>
      <c r="BO3" s="3">
        <v>0.31412043640627763</v>
      </c>
      <c r="BP3" s="3">
        <v>0.31412043640627763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63"/>
  <sheetViews>
    <sheetView tabSelected="1" topLeftCell="A19" zoomScale="70" zoomScaleNormal="70" workbookViewId="0">
      <selection activeCell="F60" sqref="F60"/>
    </sheetView>
  </sheetViews>
  <sheetFormatPr defaultColWidth="9.140625" defaultRowHeight="15.75" x14ac:dyDescent="0.25"/>
  <cols>
    <col min="1" max="2" width="9.140625" style="4"/>
    <col min="3" max="3" width="13" style="4" bestFit="1" customWidth="1"/>
    <col min="4" max="4" width="23.7109375" style="4" bestFit="1" customWidth="1"/>
    <col min="5" max="5" width="20.7109375" style="4" bestFit="1" customWidth="1"/>
    <col min="6" max="6" width="9.140625" style="4"/>
    <col min="7" max="7" width="13" style="4" bestFit="1" customWidth="1"/>
    <col min="8" max="8" width="23.7109375" style="4" bestFit="1" customWidth="1"/>
    <col min="9" max="9" width="22.140625" style="4" bestFit="1" customWidth="1"/>
    <col min="10" max="10" width="9.140625" style="4"/>
    <col min="11" max="11" width="13" style="4" bestFit="1" customWidth="1"/>
    <col min="12" max="12" width="23.7109375" style="4" bestFit="1" customWidth="1"/>
    <col min="13" max="13" width="19.140625" style="4" bestFit="1" customWidth="1"/>
    <col min="14" max="14" width="9.140625" style="4"/>
    <col min="15" max="15" width="13" style="4" bestFit="1" customWidth="1"/>
    <col min="16" max="16" width="23.7109375" style="4" bestFit="1" customWidth="1"/>
    <col min="17" max="17" width="19.140625" style="4" bestFit="1" customWidth="1"/>
    <col min="18" max="18" width="9.140625" style="4"/>
    <col min="19" max="19" width="13" style="4" bestFit="1" customWidth="1"/>
    <col min="20" max="20" width="23.7109375" style="4" bestFit="1" customWidth="1"/>
    <col min="21" max="21" width="19.140625" style="4" bestFit="1" customWidth="1"/>
    <col min="22" max="16384" width="9.140625" style="4"/>
  </cols>
  <sheetData>
    <row r="1" spans="1:21" x14ac:dyDescent="0.25">
      <c r="C1" s="5" t="s">
        <v>68</v>
      </c>
      <c r="D1" s="5"/>
      <c r="E1" s="6"/>
      <c r="G1" s="7" t="s">
        <v>69</v>
      </c>
      <c r="H1" s="7"/>
      <c r="I1" s="8"/>
      <c r="K1" s="9"/>
      <c r="L1" s="9"/>
      <c r="M1" s="10"/>
      <c r="O1" s="11"/>
      <c r="P1" s="11"/>
      <c r="Q1" s="12"/>
      <c r="S1" s="13"/>
      <c r="T1" s="13"/>
      <c r="U1" s="14"/>
    </row>
    <row r="2" spans="1:21" s="15" customFormat="1" x14ac:dyDescent="0.25">
      <c r="A2" s="15" t="s">
        <v>7</v>
      </c>
      <c r="C2" s="15" t="s">
        <v>8</v>
      </c>
      <c r="D2" s="15" t="s">
        <v>10</v>
      </c>
      <c r="E2" s="15" t="s">
        <v>9</v>
      </c>
      <c r="G2" s="15" t="s">
        <v>8</v>
      </c>
      <c r="H2" s="15" t="s">
        <v>10</v>
      </c>
      <c r="I2" s="15" t="s">
        <v>9</v>
      </c>
      <c r="K2" s="15" t="s">
        <v>8</v>
      </c>
      <c r="L2" s="15" t="s">
        <v>10</v>
      </c>
      <c r="M2" s="15" t="s">
        <v>9</v>
      </c>
      <c r="O2" s="15" t="s">
        <v>8</v>
      </c>
      <c r="P2" s="15" t="s">
        <v>10</v>
      </c>
      <c r="Q2" s="15" t="s">
        <v>9</v>
      </c>
      <c r="S2" s="15" t="s">
        <v>8</v>
      </c>
      <c r="T2" s="15" t="s">
        <v>10</v>
      </c>
      <c r="U2" s="15" t="s">
        <v>9</v>
      </c>
    </row>
    <row r="3" spans="1:21" x14ac:dyDescent="0.25">
      <c r="A3" s="4">
        <v>1960</v>
      </c>
      <c r="C3" s="16">
        <f>Aguilera_2015!P11</f>
        <v>0.24281623380403924</v>
      </c>
      <c r="E3" s="4" t="s">
        <v>66</v>
      </c>
      <c r="G3" s="16"/>
      <c r="H3" s="16"/>
    </row>
    <row r="4" spans="1:21" x14ac:dyDescent="0.25">
      <c r="A4" s="4">
        <v>1961</v>
      </c>
      <c r="C4" s="17">
        <f>C3+((C$13-C$3)/(A$13-A$3))</f>
        <v>0.24427709661165842</v>
      </c>
      <c r="E4" s="18" t="s">
        <v>67</v>
      </c>
      <c r="G4" s="17"/>
      <c r="H4" s="17"/>
      <c r="I4" s="18"/>
    </row>
    <row r="5" spans="1:21" x14ac:dyDescent="0.25">
      <c r="A5" s="4">
        <v>1962</v>
      </c>
      <c r="C5" s="17">
        <f t="shared" ref="C5:C12" si="0">C4+((C$13-C$3)/(A$13-A$3))</f>
        <v>0.24573795941927756</v>
      </c>
      <c r="E5" s="18" t="s">
        <v>67</v>
      </c>
      <c r="G5" s="17"/>
      <c r="H5" s="17"/>
      <c r="I5" s="18"/>
    </row>
    <row r="6" spans="1:21" x14ac:dyDescent="0.25">
      <c r="A6" s="4">
        <v>1963</v>
      </c>
      <c r="C6" s="17">
        <f t="shared" si="0"/>
        <v>0.24719882222689671</v>
      </c>
      <c r="E6" s="18" t="s">
        <v>67</v>
      </c>
      <c r="G6" s="17"/>
      <c r="H6" s="17"/>
      <c r="I6" s="18"/>
    </row>
    <row r="7" spans="1:21" x14ac:dyDescent="0.25">
      <c r="A7" s="4">
        <v>1964</v>
      </c>
      <c r="C7" s="17">
        <f t="shared" si="0"/>
        <v>0.24865968503451585</v>
      </c>
      <c r="E7" s="18" t="s">
        <v>67</v>
      </c>
      <c r="G7" s="17"/>
      <c r="H7" s="17"/>
      <c r="I7" s="18"/>
    </row>
    <row r="8" spans="1:21" x14ac:dyDescent="0.25">
      <c r="A8" s="4">
        <v>1965</v>
      </c>
      <c r="C8" s="17">
        <f t="shared" si="0"/>
        <v>0.250120547842135</v>
      </c>
      <c r="E8" s="18" t="s">
        <v>67</v>
      </c>
      <c r="G8" s="17"/>
      <c r="H8" s="17"/>
      <c r="I8" s="18"/>
    </row>
    <row r="9" spans="1:21" x14ac:dyDescent="0.25">
      <c r="A9" s="4">
        <v>1966</v>
      </c>
      <c r="C9" s="17">
        <f t="shared" si="0"/>
        <v>0.25158141064975414</v>
      </c>
      <c r="E9" s="18" t="s">
        <v>67</v>
      </c>
      <c r="G9" s="17"/>
      <c r="H9" s="17"/>
      <c r="I9" s="18"/>
    </row>
    <row r="10" spans="1:21" x14ac:dyDescent="0.25">
      <c r="A10" s="4">
        <v>1967</v>
      </c>
      <c r="C10" s="17">
        <f t="shared" si="0"/>
        <v>0.25304227345737329</v>
      </c>
      <c r="E10" s="18" t="s">
        <v>67</v>
      </c>
      <c r="G10" s="17"/>
      <c r="H10" s="17"/>
      <c r="I10" s="18"/>
    </row>
    <row r="11" spans="1:21" x14ac:dyDescent="0.25">
      <c r="A11" s="4">
        <v>1968</v>
      </c>
      <c r="C11" s="17">
        <f t="shared" si="0"/>
        <v>0.25450313626499244</v>
      </c>
      <c r="E11" s="18" t="s">
        <v>67</v>
      </c>
      <c r="G11" s="17"/>
      <c r="H11" s="17"/>
      <c r="I11" s="18"/>
    </row>
    <row r="12" spans="1:21" x14ac:dyDescent="0.25">
      <c r="A12" s="4">
        <v>1969</v>
      </c>
      <c r="C12" s="17">
        <f t="shared" si="0"/>
        <v>0.25596399907261158</v>
      </c>
      <c r="E12" s="18" t="s">
        <v>67</v>
      </c>
      <c r="G12" s="17"/>
      <c r="H12" s="17"/>
      <c r="I12" s="18"/>
    </row>
    <row r="13" spans="1:21" x14ac:dyDescent="0.25">
      <c r="A13" s="4">
        <v>1970</v>
      </c>
      <c r="C13" s="16">
        <f>Aguilera_2015!P12</f>
        <v>0.25742486188023084</v>
      </c>
      <c r="E13" s="4" t="s">
        <v>66</v>
      </c>
      <c r="G13" s="17"/>
      <c r="H13" s="17"/>
      <c r="I13" s="18"/>
    </row>
    <row r="14" spans="1:21" x14ac:dyDescent="0.25">
      <c r="A14" s="4">
        <v>1971</v>
      </c>
      <c r="C14" s="17">
        <f>C13+((C$23-C$13)/(A$23-A$13))</f>
        <v>0.25907275790577261</v>
      </c>
      <c r="E14" s="18" t="s">
        <v>67</v>
      </c>
      <c r="G14" s="17"/>
      <c r="H14" s="17"/>
      <c r="I14" s="18"/>
    </row>
    <row r="15" spans="1:21" x14ac:dyDescent="0.25">
      <c r="A15" s="4">
        <v>1972</v>
      </c>
      <c r="C15" s="17">
        <f t="shared" ref="C15:C22" si="1">C14+((C$23-C$13)/(A$23-A$13))</f>
        <v>0.26072065393131438</v>
      </c>
      <c r="E15" s="18" t="s">
        <v>67</v>
      </c>
      <c r="G15" s="17"/>
      <c r="H15" s="17"/>
      <c r="I15" s="18"/>
    </row>
    <row r="16" spans="1:21" x14ac:dyDescent="0.25">
      <c r="A16" s="4">
        <v>1973</v>
      </c>
      <c r="C16" s="17">
        <f t="shared" si="1"/>
        <v>0.26236854995685616</v>
      </c>
      <c r="E16" s="18" t="s">
        <v>67</v>
      </c>
      <c r="G16" s="17"/>
      <c r="H16" s="17"/>
      <c r="I16" s="18"/>
    </row>
    <row r="17" spans="1:12" x14ac:dyDescent="0.25">
      <c r="A17" s="4">
        <v>1974</v>
      </c>
      <c r="C17" s="17">
        <f t="shared" si="1"/>
        <v>0.26401644598239793</v>
      </c>
      <c r="E17" s="18" t="s">
        <v>67</v>
      </c>
      <c r="G17" s="17"/>
      <c r="H17" s="17"/>
      <c r="I17" s="18"/>
    </row>
    <row r="18" spans="1:12" x14ac:dyDescent="0.25">
      <c r="A18" s="4">
        <v>1975</v>
      </c>
      <c r="C18" s="17">
        <f t="shared" si="1"/>
        <v>0.2656643420079397</v>
      </c>
      <c r="E18" s="18" t="s">
        <v>67</v>
      </c>
      <c r="G18" s="17"/>
      <c r="H18" s="17"/>
      <c r="I18" s="18"/>
    </row>
    <row r="19" spans="1:12" x14ac:dyDescent="0.25">
      <c r="A19" s="4">
        <v>1976</v>
      </c>
      <c r="C19" s="17">
        <f t="shared" si="1"/>
        <v>0.26731223803348148</v>
      </c>
      <c r="E19" s="18" t="s">
        <v>67</v>
      </c>
      <c r="G19" s="17"/>
      <c r="H19" s="17"/>
      <c r="I19" s="18"/>
    </row>
    <row r="20" spans="1:12" x14ac:dyDescent="0.25">
      <c r="A20" s="4">
        <v>1977</v>
      </c>
      <c r="C20" s="17">
        <f t="shared" si="1"/>
        <v>0.26896013405902325</v>
      </c>
      <c r="E20" s="18" t="s">
        <v>67</v>
      </c>
      <c r="G20" s="17"/>
      <c r="H20" s="17"/>
      <c r="I20" s="18"/>
    </row>
    <row r="21" spans="1:12" x14ac:dyDescent="0.25">
      <c r="A21" s="4">
        <v>1978</v>
      </c>
      <c r="C21" s="17">
        <f t="shared" si="1"/>
        <v>0.27060803008456502</v>
      </c>
      <c r="E21" s="18" t="s">
        <v>67</v>
      </c>
      <c r="G21" s="17"/>
      <c r="H21" s="17"/>
      <c r="I21" s="18"/>
    </row>
    <row r="22" spans="1:12" x14ac:dyDescent="0.25">
      <c r="A22" s="4">
        <v>1979</v>
      </c>
      <c r="C22" s="17">
        <f t="shared" si="1"/>
        <v>0.27225592611010679</v>
      </c>
      <c r="E22" s="18" t="s">
        <v>67</v>
      </c>
      <c r="G22" s="17"/>
      <c r="H22" s="17"/>
      <c r="I22" s="18"/>
    </row>
    <row r="23" spans="1:12" x14ac:dyDescent="0.25">
      <c r="A23" s="4">
        <v>1980</v>
      </c>
      <c r="C23" s="16">
        <f>Aguilera_2015!P13</f>
        <v>0.27390382213564873</v>
      </c>
      <c r="E23" s="4" t="s">
        <v>66</v>
      </c>
      <c r="G23" s="17"/>
      <c r="H23" s="17"/>
      <c r="I23" s="18"/>
    </row>
    <row r="24" spans="1:12" x14ac:dyDescent="0.25">
      <c r="A24" s="4">
        <v>1981</v>
      </c>
      <c r="C24" s="17">
        <f>C23+((C$33-C$23)/(A$33-A$23))</f>
        <v>0.27577712654478903</v>
      </c>
      <c r="E24" s="18" t="s">
        <v>67</v>
      </c>
      <c r="G24" s="17"/>
      <c r="H24" s="17"/>
      <c r="I24" s="18"/>
    </row>
    <row r="25" spans="1:12" x14ac:dyDescent="0.25">
      <c r="A25" s="4">
        <v>1982</v>
      </c>
      <c r="C25" s="17">
        <f t="shared" ref="C25:C32" si="2">C24+((C$33-C$23)/(A$33-A$23))</f>
        <v>0.27765043095392927</v>
      </c>
      <c r="E25" s="18" t="s">
        <v>67</v>
      </c>
      <c r="G25" s="17"/>
      <c r="H25" s="17"/>
      <c r="I25" s="18"/>
    </row>
    <row r="26" spans="1:12" x14ac:dyDescent="0.25">
      <c r="A26" s="4">
        <v>1983</v>
      </c>
      <c r="C26" s="17">
        <f t="shared" si="2"/>
        <v>0.27952373536306951</v>
      </c>
      <c r="E26" s="18" t="s">
        <v>67</v>
      </c>
      <c r="G26" s="17"/>
      <c r="H26" s="17"/>
      <c r="I26" s="18"/>
    </row>
    <row r="27" spans="1:12" x14ac:dyDescent="0.25">
      <c r="A27" s="4">
        <v>1984</v>
      </c>
      <c r="C27" s="17">
        <f t="shared" si="2"/>
        <v>0.28139703977220976</v>
      </c>
      <c r="E27" s="18" t="s">
        <v>67</v>
      </c>
      <c r="G27" s="17"/>
      <c r="H27" s="17"/>
      <c r="I27" s="18"/>
    </row>
    <row r="28" spans="1:12" x14ac:dyDescent="0.25">
      <c r="A28" s="4">
        <v>1985</v>
      </c>
      <c r="C28" s="17">
        <f t="shared" si="2"/>
        <v>0.28327034418135</v>
      </c>
      <c r="E28" s="18" t="s">
        <v>67</v>
      </c>
      <c r="G28" s="17"/>
      <c r="H28" s="17"/>
      <c r="I28" s="18"/>
      <c r="K28" s="16"/>
      <c r="L28" s="16"/>
    </row>
    <row r="29" spans="1:12" x14ac:dyDescent="0.25">
      <c r="A29" s="4">
        <v>1986</v>
      </c>
      <c r="C29" s="17">
        <f t="shared" si="2"/>
        <v>0.28514364859049024</v>
      </c>
      <c r="E29" s="18" t="s">
        <v>67</v>
      </c>
      <c r="G29" s="17"/>
      <c r="H29" s="17"/>
      <c r="I29" s="18"/>
    </row>
    <row r="30" spans="1:12" x14ac:dyDescent="0.25">
      <c r="A30" s="4">
        <v>1987</v>
      </c>
      <c r="C30" s="17">
        <f t="shared" si="2"/>
        <v>0.28701695299963048</v>
      </c>
      <c r="E30" s="18" t="s">
        <v>67</v>
      </c>
      <c r="G30" s="17"/>
      <c r="H30" s="17"/>
      <c r="I30" s="18"/>
    </row>
    <row r="31" spans="1:12" x14ac:dyDescent="0.25">
      <c r="A31" s="4">
        <v>1988</v>
      </c>
      <c r="C31" s="17">
        <f t="shared" si="2"/>
        <v>0.28889025740877072</v>
      </c>
      <c r="E31" s="18" t="s">
        <v>67</v>
      </c>
      <c r="G31" s="17"/>
      <c r="H31" s="17"/>
      <c r="I31" s="18"/>
    </row>
    <row r="32" spans="1:12" x14ac:dyDescent="0.25">
      <c r="A32" s="4">
        <v>1989</v>
      </c>
      <c r="C32" s="17">
        <f t="shared" si="2"/>
        <v>0.29076356181791096</v>
      </c>
      <c r="E32" s="18" t="s">
        <v>67</v>
      </c>
      <c r="G32" s="17"/>
      <c r="H32" s="17"/>
      <c r="I32" s="18"/>
    </row>
    <row r="33" spans="1:9" x14ac:dyDescent="0.25">
      <c r="A33" s="4">
        <v>1990</v>
      </c>
      <c r="C33" s="16">
        <f>Aguilera_2015!P14</f>
        <v>0.29263686622705143</v>
      </c>
      <c r="E33" s="4" t="s">
        <v>66</v>
      </c>
      <c r="G33" s="17"/>
      <c r="H33" s="17"/>
      <c r="I33" s="18"/>
    </row>
    <row r="34" spans="1:9" x14ac:dyDescent="0.25">
      <c r="A34" s="4">
        <v>1991</v>
      </c>
      <c r="C34" s="17">
        <f>C33+((C$43-C$33)/(A$43-A$33))</f>
        <v>0.29478522324497403</v>
      </c>
      <c r="E34" s="18" t="s">
        <v>67</v>
      </c>
      <c r="G34" s="17"/>
      <c r="H34" s="17"/>
      <c r="I34" s="18"/>
    </row>
    <row r="35" spans="1:9" x14ac:dyDescent="0.25">
      <c r="A35" s="4">
        <v>1992</v>
      </c>
      <c r="C35" s="17">
        <f t="shared" ref="C35:C42" si="3">C34+((C$43-C$33)/(A$43-A$33))</f>
        <v>0.29693358026289662</v>
      </c>
      <c r="E35" s="18" t="s">
        <v>67</v>
      </c>
      <c r="G35" s="17"/>
      <c r="H35" s="17"/>
      <c r="I35" s="18"/>
    </row>
    <row r="36" spans="1:9" x14ac:dyDescent="0.25">
      <c r="A36" s="4">
        <v>1993</v>
      </c>
      <c r="C36" s="17">
        <f t="shared" si="3"/>
        <v>0.29908193728081922</v>
      </c>
      <c r="E36" s="18" t="s">
        <v>67</v>
      </c>
      <c r="G36" s="17"/>
      <c r="H36" s="17"/>
      <c r="I36" s="18"/>
    </row>
    <row r="37" spans="1:9" x14ac:dyDescent="0.25">
      <c r="A37" s="4">
        <v>1994</v>
      </c>
      <c r="C37" s="17">
        <f t="shared" si="3"/>
        <v>0.30123029429874182</v>
      </c>
      <c r="E37" s="18" t="s">
        <v>67</v>
      </c>
      <c r="G37" s="17"/>
      <c r="H37" s="17"/>
      <c r="I37" s="18"/>
    </row>
    <row r="38" spans="1:9" x14ac:dyDescent="0.25">
      <c r="A38" s="4">
        <v>1995</v>
      </c>
      <c r="C38" s="17">
        <f t="shared" si="3"/>
        <v>0.30337865131666442</v>
      </c>
      <c r="E38" s="18" t="s">
        <v>67</v>
      </c>
      <c r="G38" s="17"/>
      <c r="H38" s="17"/>
      <c r="I38" s="18"/>
    </row>
    <row r="39" spans="1:9" x14ac:dyDescent="0.25">
      <c r="A39" s="4">
        <v>1996</v>
      </c>
      <c r="C39" s="17">
        <f t="shared" si="3"/>
        <v>0.30552700833458701</v>
      </c>
      <c r="E39" s="18" t="s">
        <v>67</v>
      </c>
      <c r="G39" s="17"/>
      <c r="H39" s="17"/>
      <c r="I39" s="18"/>
    </row>
    <row r="40" spans="1:9" x14ac:dyDescent="0.25">
      <c r="A40" s="4">
        <v>1997</v>
      </c>
      <c r="C40" s="17">
        <f t="shared" si="3"/>
        <v>0.30767536535250961</v>
      </c>
      <c r="E40" s="18" t="s">
        <v>67</v>
      </c>
      <c r="G40" s="17"/>
      <c r="H40" s="17"/>
      <c r="I40" s="18"/>
    </row>
    <row r="41" spans="1:9" x14ac:dyDescent="0.25">
      <c r="A41" s="4">
        <v>1998</v>
      </c>
      <c r="C41" s="17">
        <f t="shared" si="3"/>
        <v>0.30982372237043221</v>
      </c>
      <c r="E41" s="18" t="s">
        <v>67</v>
      </c>
      <c r="G41" s="17"/>
      <c r="H41" s="17"/>
      <c r="I41" s="18"/>
    </row>
    <row r="42" spans="1:9" x14ac:dyDescent="0.25">
      <c r="A42" s="4">
        <v>1999</v>
      </c>
      <c r="C42" s="17">
        <f t="shared" si="3"/>
        <v>0.31197207938835481</v>
      </c>
      <c r="E42" s="18" t="s">
        <v>67</v>
      </c>
      <c r="G42" s="17"/>
      <c r="H42" s="17"/>
      <c r="I42" s="18"/>
    </row>
    <row r="43" spans="1:9" x14ac:dyDescent="0.25">
      <c r="A43" s="4">
        <v>2000</v>
      </c>
      <c r="C43" s="16">
        <f>Aguilera_2015!P15</f>
        <v>0.31412043640627763</v>
      </c>
      <c r="E43" s="4" t="s">
        <v>66</v>
      </c>
      <c r="G43" s="17"/>
      <c r="H43" s="17"/>
      <c r="I43" s="18"/>
    </row>
    <row r="44" spans="1:9" x14ac:dyDescent="0.25">
      <c r="A44" s="4">
        <v>2001</v>
      </c>
      <c r="C44" s="17">
        <f>C43+((C$53-C$43)/(A$53-A$43))</f>
        <v>0.31412043640627763</v>
      </c>
      <c r="E44" s="18" t="s">
        <v>67</v>
      </c>
      <c r="G44" s="17"/>
      <c r="H44" s="17"/>
      <c r="I44" s="18"/>
    </row>
    <row r="45" spans="1:9" x14ac:dyDescent="0.25">
      <c r="A45" s="4">
        <v>2002</v>
      </c>
      <c r="C45" s="17">
        <f t="shared" ref="C45:C52" si="4">C44+((C$53-C$43)/(A$53-A$43))</f>
        <v>0.31412043640627763</v>
      </c>
      <c r="E45" s="18" t="s">
        <v>67</v>
      </c>
      <c r="G45" s="17"/>
      <c r="H45" s="17"/>
      <c r="I45" s="18"/>
    </row>
    <row r="46" spans="1:9" x14ac:dyDescent="0.25">
      <c r="A46" s="4">
        <v>2003</v>
      </c>
      <c r="C46" s="17">
        <f t="shared" si="4"/>
        <v>0.31412043640627763</v>
      </c>
      <c r="E46" s="18" t="s">
        <v>67</v>
      </c>
      <c r="G46" s="17"/>
      <c r="H46" s="17"/>
      <c r="I46" s="18"/>
    </row>
    <row r="47" spans="1:9" x14ac:dyDescent="0.25">
      <c r="A47" s="4">
        <v>2004</v>
      </c>
      <c r="C47" s="17">
        <f t="shared" si="4"/>
        <v>0.31412043640627763</v>
      </c>
      <c r="E47" s="18" t="s">
        <v>67</v>
      </c>
      <c r="G47" s="17"/>
      <c r="H47" s="17"/>
      <c r="I47" s="18"/>
    </row>
    <row r="48" spans="1:9" x14ac:dyDescent="0.25">
      <c r="A48" s="4">
        <v>2005</v>
      </c>
      <c r="C48" s="17">
        <f t="shared" si="4"/>
        <v>0.31412043640627763</v>
      </c>
      <c r="E48" s="18" t="s">
        <v>67</v>
      </c>
      <c r="G48" s="17"/>
      <c r="H48" s="17"/>
      <c r="I48" s="18"/>
    </row>
    <row r="49" spans="1:20" x14ac:dyDescent="0.25">
      <c r="A49" s="4">
        <v>2006</v>
      </c>
      <c r="C49" s="17">
        <f t="shared" si="4"/>
        <v>0.31412043640627763</v>
      </c>
      <c r="E49" s="18" t="s">
        <v>67</v>
      </c>
      <c r="G49" s="17"/>
      <c r="H49" s="17"/>
      <c r="I49" s="18"/>
    </row>
    <row r="50" spans="1:20" x14ac:dyDescent="0.25">
      <c r="A50" s="4">
        <v>2007</v>
      </c>
      <c r="C50" s="17">
        <f t="shared" si="4"/>
        <v>0.31412043640627763</v>
      </c>
      <c r="E50" s="18" t="s">
        <v>67</v>
      </c>
      <c r="G50" s="16"/>
      <c r="H50" s="16"/>
    </row>
    <row r="51" spans="1:20" x14ac:dyDescent="0.25">
      <c r="A51" s="4">
        <v>2008</v>
      </c>
      <c r="C51" s="17">
        <f t="shared" si="4"/>
        <v>0.31412043640627763</v>
      </c>
      <c r="E51" s="18" t="s">
        <v>67</v>
      </c>
      <c r="G51" s="17"/>
      <c r="H51" s="17"/>
      <c r="I51" s="18"/>
    </row>
    <row r="52" spans="1:20" x14ac:dyDescent="0.25">
      <c r="A52" s="4">
        <v>2009</v>
      </c>
      <c r="C52" s="17">
        <f t="shared" si="4"/>
        <v>0.31412043640627763</v>
      </c>
      <c r="E52" s="18" t="s">
        <v>67</v>
      </c>
      <c r="G52" s="17"/>
      <c r="H52" s="17"/>
      <c r="I52" s="18"/>
    </row>
    <row r="53" spans="1:20" x14ac:dyDescent="0.25">
      <c r="A53" s="4">
        <v>2010</v>
      </c>
      <c r="C53" s="16">
        <f>Aguilera_2015!P16</f>
        <v>0.31412043640627763</v>
      </c>
      <c r="E53" s="4" t="s">
        <v>66</v>
      </c>
      <c r="G53" s="17"/>
      <c r="H53" s="17"/>
      <c r="I53" s="18"/>
    </row>
    <row r="54" spans="1:20" x14ac:dyDescent="0.25">
      <c r="A54" s="4">
        <v>2011</v>
      </c>
      <c r="C54" s="17">
        <f>C$53</f>
        <v>0.31412043640627763</v>
      </c>
      <c r="E54" s="18" t="s">
        <v>70</v>
      </c>
      <c r="G54" s="17"/>
      <c r="H54" s="17"/>
      <c r="I54" s="18"/>
    </row>
    <row r="55" spans="1:20" x14ac:dyDescent="0.25">
      <c r="A55" s="4">
        <v>2012</v>
      </c>
      <c r="C55" s="17">
        <f t="shared" ref="C55:C63" si="5">C$53</f>
        <v>0.31412043640627763</v>
      </c>
      <c r="E55" s="18" t="s">
        <v>70</v>
      </c>
      <c r="G55" s="17"/>
      <c r="H55" s="17"/>
      <c r="I55" s="18"/>
    </row>
    <row r="56" spans="1:20" x14ac:dyDescent="0.25">
      <c r="A56" s="4">
        <v>2013</v>
      </c>
      <c r="C56" s="17">
        <f t="shared" si="5"/>
        <v>0.31412043640627763</v>
      </c>
      <c r="E56" s="18" t="s">
        <v>70</v>
      </c>
      <c r="G56" s="17"/>
      <c r="H56" s="17"/>
      <c r="I56" s="18"/>
    </row>
    <row r="57" spans="1:20" x14ac:dyDescent="0.25">
      <c r="A57" s="4">
        <v>2014</v>
      </c>
      <c r="C57" s="17">
        <f t="shared" si="5"/>
        <v>0.31412043640627763</v>
      </c>
      <c r="E57" s="18" t="s">
        <v>70</v>
      </c>
      <c r="G57" s="17"/>
      <c r="H57" s="17"/>
      <c r="I57" s="18"/>
    </row>
    <row r="58" spans="1:20" x14ac:dyDescent="0.25">
      <c r="A58" s="4">
        <v>2015</v>
      </c>
      <c r="C58" s="17">
        <f t="shared" si="5"/>
        <v>0.31412043640627763</v>
      </c>
      <c r="E58" s="18" t="s">
        <v>70</v>
      </c>
      <c r="G58" s="17"/>
      <c r="H58" s="17"/>
      <c r="I58" s="18"/>
    </row>
    <row r="59" spans="1:20" x14ac:dyDescent="0.25">
      <c r="A59" s="4">
        <v>2016</v>
      </c>
      <c r="C59" s="17">
        <f t="shared" si="5"/>
        <v>0.31412043640627763</v>
      </c>
      <c r="E59" s="18" t="s">
        <v>70</v>
      </c>
      <c r="G59" s="17"/>
      <c r="H59" s="17"/>
      <c r="I59" s="18"/>
    </row>
    <row r="60" spans="1:20" x14ac:dyDescent="0.25">
      <c r="A60" s="4">
        <v>2017</v>
      </c>
      <c r="C60" s="17">
        <f t="shared" si="5"/>
        <v>0.31412043640627763</v>
      </c>
      <c r="E60" s="18" t="s">
        <v>70</v>
      </c>
      <c r="G60" s="17"/>
      <c r="H60" s="17"/>
      <c r="I60" s="18"/>
    </row>
    <row r="61" spans="1:20" x14ac:dyDescent="0.25">
      <c r="A61" s="4">
        <v>2018</v>
      </c>
      <c r="C61" s="17">
        <f t="shared" si="5"/>
        <v>0.31412043640627763</v>
      </c>
      <c r="E61" s="18" t="s">
        <v>70</v>
      </c>
      <c r="G61" s="17"/>
      <c r="H61" s="17"/>
      <c r="I61" s="18"/>
      <c r="K61" s="16"/>
      <c r="L61" s="16"/>
      <c r="O61" s="16"/>
      <c r="P61" s="16"/>
      <c r="S61" s="16"/>
      <c r="T61" s="16"/>
    </row>
    <row r="62" spans="1:20" x14ac:dyDescent="0.25">
      <c r="A62" s="4">
        <v>2019</v>
      </c>
      <c r="C62" s="17">
        <f t="shared" si="5"/>
        <v>0.31412043640627763</v>
      </c>
      <c r="E62" s="18" t="s">
        <v>70</v>
      </c>
      <c r="G62" s="17"/>
      <c r="H62" s="17"/>
      <c r="I62" s="18"/>
    </row>
    <row r="63" spans="1:20" x14ac:dyDescent="0.25">
      <c r="A63" s="4">
        <v>2020</v>
      </c>
      <c r="C63" s="17">
        <f t="shared" si="5"/>
        <v>0.31412043640627763</v>
      </c>
      <c r="E63" s="18" t="s">
        <v>70</v>
      </c>
      <c r="G63" s="17"/>
      <c r="H63" s="17"/>
      <c r="I6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S34"/>
  <sheetViews>
    <sheetView zoomScale="80" zoomScaleNormal="80" workbookViewId="0">
      <selection activeCell="C25" sqref="C25"/>
    </sheetView>
  </sheetViews>
  <sheetFormatPr defaultRowHeight="15" x14ac:dyDescent="0.25"/>
  <cols>
    <col min="14" max="14" width="37.140625" bestFit="1" customWidth="1"/>
    <col min="15" max="15" width="17.28515625" bestFit="1" customWidth="1"/>
    <col min="16" max="16" width="12.42578125" bestFit="1" customWidth="1"/>
  </cols>
  <sheetData>
    <row r="1" spans="1:19" x14ac:dyDescent="0.25">
      <c r="A1" t="s">
        <v>50</v>
      </c>
    </row>
    <row r="2" spans="1:19" x14ac:dyDescent="0.25">
      <c r="A2" s="20" t="s">
        <v>51</v>
      </c>
    </row>
    <row r="4" spans="1:19" x14ac:dyDescent="0.25">
      <c r="A4" s="30" t="s">
        <v>52</v>
      </c>
      <c r="B4" s="30"/>
      <c r="C4" s="31"/>
      <c r="D4" s="31"/>
      <c r="E4" s="30"/>
      <c r="F4" s="30"/>
      <c r="G4" s="30"/>
      <c r="H4" s="30"/>
      <c r="I4" s="30"/>
      <c r="J4" s="30"/>
      <c r="K4" s="30"/>
    </row>
    <row r="5" spans="1:19" x14ac:dyDescent="0.25">
      <c r="A5" s="32"/>
      <c r="B5" s="32">
        <v>1920</v>
      </c>
      <c r="C5" s="32">
        <v>1930</v>
      </c>
      <c r="D5" s="32">
        <v>1940</v>
      </c>
      <c r="E5" s="32">
        <v>1950</v>
      </c>
      <c r="F5" s="32">
        <v>1960</v>
      </c>
      <c r="G5" s="32">
        <v>1970</v>
      </c>
      <c r="H5" s="32">
        <v>1980</v>
      </c>
      <c r="I5" s="32">
        <v>1990</v>
      </c>
      <c r="J5" s="32">
        <v>2000</v>
      </c>
      <c r="K5" s="32">
        <v>2010</v>
      </c>
      <c r="M5" s="44" t="s">
        <v>63</v>
      </c>
      <c r="N5" s="45"/>
      <c r="O5" s="45"/>
      <c r="P5" s="45"/>
      <c r="Q5" s="45"/>
    </row>
    <row r="6" spans="1:19" x14ac:dyDescent="0.25">
      <c r="A6" s="33" t="s">
        <v>53</v>
      </c>
      <c r="B6" s="34">
        <v>311.74307198980244</v>
      </c>
      <c r="C6" s="34">
        <v>250.86246636130826</v>
      </c>
      <c r="D6" s="34">
        <v>177.59572347756406</v>
      </c>
      <c r="E6" s="34">
        <v>180.81491440612035</v>
      </c>
      <c r="F6" s="34">
        <v>169.26274377476983</v>
      </c>
      <c r="G6" s="34">
        <v>161.20729232933843</v>
      </c>
      <c r="H6" s="34"/>
      <c r="I6" s="34"/>
      <c r="J6" s="34"/>
      <c r="K6" s="34"/>
      <c r="M6" s="21" t="s">
        <v>7</v>
      </c>
      <c r="N6" s="21" t="s">
        <v>64</v>
      </c>
      <c r="O6" s="21" t="s">
        <v>65</v>
      </c>
      <c r="P6" s="21" t="s">
        <v>8</v>
      </c>
      <c r="Q6" s="21"/>
      <c r="R6" s="21"/>
      <c r="S6" s="2"/>
    </row>
    <row r="7" spans="1:19" x14ac:dyDescent="0.25">
      <c r="A7" s="33" t="s">
        <v>54</v>
      </c>
      <c r="B7" s="34"/>
      <c r="C7" s="34"/>
      <c r="D7" s="34"/>
      <c r="E7" s="34"/>
      <c r="F7" s="34"/>
      <c r="G7" s="34"/>
      <c r="H7" s="34">
        <v>186.82610454980818</v>
      </c>
      <c r="I7" s="34">
        <v>165.77848099282565</v>
      </c>
      <c r="J7" s="34">
        <v>169.00031227024817</v>
      </c>
      <c r="K7" s="34"/>
      <c r="M7" s="2">
        <v>1920</v>
      </c>
      <c r="N7" s="46">
        <f t="array" ref="N7:N16">TRANSPOSE(B22:K22)</f>
        <v>23.826496575000906</v>
      </c>
      <c r="O7" s="2">
        <f>1/N7</f>
        <v>4.1970081369378243E-2</v>
      </c>
      <c r="P7" s="3">
        <f t="shared" ref="P7:P16" si="0">O7*kWh_to_MJ</f>
        <v>0.15109229292976167</v>
      </c>
      <c r="Q7" s="2"/>
      <c r="R7" s="2"/>
      <c r="S7" s="2"/>
    </row>
    <row r="8" spans="1:19" x14ac:dyDescent="0.25">
      <c r="A8" s="33" t="s">
        <v>55</v>
      </c>
      <c r="B8" s="34"/>
      <c r="C8" s="34"/>
      <c r="D8" s="34"/>
      <c r="E8" s="34"/>
      <c r="F8" s="34"/>
      <c r="G8" s="34">
        <v>247</v>
      </c>
      <c r="H8" s="34">
        <v>223</v>
      </c>
      <c r="I8" s="34">
        <v>198</v>
      </c>
      <c r="J8" s="34"/>
      <c r="K8" s="34"/>
      <c r="M8" s="2">
        <v>1930</v>
      </c>
      <c r="N8" s="46">
        <v>19.05693052308504</v>
      </c>
      <c r="O8" s="2">
        <f t="shared" ref="O8:O16" si="1">1/N8</f>
        <v>5.2474347785894881E-2</v>
      </c>
      <c r="P8" s="3">
        <f t="shared" si="0"/>
        <v>0.18890765202922158</v>
      </c>
      <c r="Q8" s="2"/>
      <c r="R8" s="2"/>
      <c r="S8" s="2"/>
    </row>
    <row r="9" spans="1:19" x14ac:dyDescent="0.25">
      <c r="A9" s="33" t="s">
        <v>56</v>
      </c>
      <c r="B9" s="34"/>
      <c r="C9" s="34"/>
      <c r="D9" s="34"/>
      <c r="E9" s="34"/>
      <c r="F9" s="34"/>
      <c r="G9" s="34">
        <v>202.3159999999998</v>
      </c>
      <c r="H9" s="34">
        <v>190.14399999999978</v>
      </c>
      <c r="I9" s="34">
        <v>177.97199999999975</v>
      </c>
      <c r="J9" s="34">
        <v>165.79999999999973</v>
      </c>
      <c r="K9" s="34"/>
      <c r="M9" s="2">
        <v>1940</v>
      </c>
      <c r="N9" s="46">
        <v>18.087145409645053</v>
      </c>
      <c r="O9" s="2">
        <f t="shared" si="1"/>
        <v>5.5287884149300054E-2</v>
      </c>
      <c r="P9" s="3">
        <f t="shared" si="0"/>
        <v>0.19903638293748019</v>
      </c>
      <c r="Q9" s="2"/>
      <c r="R9" s="2"/>
      <c r="S9" s="2"/>
    </row>
    <row r="10" spans="1:19" x14ac:dyDescent="0.25">
      <c r="A10" s="33" t="s">
        <v>57</v>
      </c>
      <c r="B10" s="34">
        <v>311.74307198980244</v>
      </c>
      <c r="C10" s="34">
        <v>250.86246636130826</v>
      </c>
      <c r="D10" s="34">
        <v>238.83199999999988</v>
      </c>
      <c r="E10" s="34">
        <v>226.65999999999985</v>
      </c>
      <c r="F10" s="34">
        <v>214.48799999999983</v>
      </c>
      <c r="G10" s="34">
        <v>202.3159999999998</v>
      </c>
      <c r="H10" s="34">
        <v>190.14399999999978</v>
      </c>
      <c r="I10" s="34">
        <v>177.97199999999975</v>
      </c>
      <c r="J10" s="34">
        <v>165.79999999999973</v>
      </c>
      <c r="K10" s="34">
        <v>165.79999999999973</v>
      </c>
      <c r="M10" s="2">
        <v>1950</v>
      </c>
      <c r="N10" s="46">
        <v>17.165339563166359</v>
      </c>
      <c r="O10" s="2">
        <f t="shared" si="1"/>
        <v>5.8256930853020514E-2</v>
      </c>
      <c r="P10" s="3">
        <f t="shared" si="0"/>
        <v>0.20972495107087386</v>
      </c>
      <c r="Q10" s="2"/>
      <c r="R10" s="2"/>
      <c r="S10" s="2"/>
    </row>
    <row r="11" spans="1:19" x14ac:dyDescent="0.25">
      <c r="A11" s="33" t="s">
        <v>58</v>
      </c>
      <c r="B11" s="34">
        <v>497.28048096437834</v>
      </c>
      <c r="C11" s="34">
        <v>400.16609553440941</v>
      </c>
      <c r="D11" s="34">
        <v>380.97556129032233</v>
      </c>
      <c r="E11" s="34">
        <v>361.55925806451586</v>
      </c>
      <c r="F11" s="34">
        <v>342.14295483870939</v>
      </c>
      <c r="G11" s="34">
        <v>322.72665161290286</v>
      </c>
      <c r="H11" s="34">
        <v>303.31034838709638</v>
      </c>
      <c r="I11" s="34">
        <v>283.89404516128991</v>
      </c>
      <c r="J11" s="34">
        <v>264.47774193548338</v>
      </c>
      <c r="K11" s="34">
        <v>264.47774193548338</v>
      </c>
      <c r="M11" s="2">
        <v>1960</v>
      </c>
      <c r="N11" s="46">
        <v>14.826026841785708</v>
      </c>
      <c r="O11" s="2">
        <f t="shared" si="1"/>
        <v>6.7448953834455344E-2</v>
      </c>
      <c r="P11" s="3">
        <f t="shared" si="0"/>
        <v>0.24281623380403924</v>
      </c>
      <c r="Q11" s="2"/>
      <c r="R11" s="2"/>
      <c r="S11" s="2"/>
    </row>
    <row r="12" spans="1:19" x14ac:dyDescent="0.25">
      <c r="A12" s="30"/>
      <c r="B12" s="35"/>
      <c r="C12" s="35"/>
      <c r="D12" s="35"/>
      <c r="E12" s="35"/>
      <c r="F12" s="35"/>
      <c r="G12" s="30"/>
      <c r="H12" s="30"/>
      <c r="I12" s="35"/>
      <c r="J12" s="35"/>
      <c r="K12" s="35"/>
      <c r="M12" s="2">
        <v>1970</v>
      </c>
      <c r="N12" s="46">
        <v>13.98466322835178</v>
      </c>
      <c r="O12" s="2">
        <f t="shared" si="1"/>
        <v>7.1506906077841895E-2</v>
      </c>
      <c r="P12" s="3">
        <f t="shared" si="0"/>
        <v>0.25742486188023084</v>
      </c>
      <c r="Q12" s="2"/>
      <c r="R12" s="2"/>
      <c r="S12" s="2"/>
    </row>
    <row r="13" spans="1:19" x14ac:dyDescent="0.25">
      <c r="A13" s="36" t="s">
        <v>59</v>
      </c>
      <c r="B13" s="37"/>
      <c r="C13" s="37"/>
      <c r="D13" s="37"/>
      <c r="E13" s="37"/>
      <c r="F13" s="37"/>
      <c r="G13" s="36"/>
      <c r="H13" s="36"/>
      <c r="I13" s="37"/>
      <c r="J13" s="37"/>
      <c r="K13" s="37"/>
      <c r="M13" s="2">
        <v>1980</v>
      </c>
      <c r="N13" s="46">
        <v>13.143299614917852</v>
      </c>
      <c r="O13" s="2">
        <f t="shared" si="1"/>
        <v>7.6084395037680205E-2</v>
      </c>
      <c r="P13" s="3">
        <f t="shared" si="0"/>
        <v>0.27390382213564873</v>
      </c>
      <c r="Q13" s="2"/>
      <c r="R13" s="2"/>
      <c r="S13" s="2"/>
    </row>
    <row r="14" spans="1:19" x14ac:dyDescent="0.25">
      <c r="A14" s="38"/>
      <c r="B14" s="38">
        <v>1920</v>
      </c>
      <c r="C14" s="38">
        <v>1930</v>
      </c>
      <c r="D14" s="38">
        <v>1940</v>
      </c>
      <c r="E14" s="38">
        <v>1950</v>
      </c>
      <c r="F14" s="38">
        <v>1960</v>
      </c>
      <c r="G14" s="38">
        <v>1970</v>
      </c>
      <c r="H14" s="38">
        <v>1980</v>
      </c>
      <c r="I14" s="38">
        <v>1990</v>
      </c>
      <c r="J14" s="38">
        <v>2000</v>
      </c>
      <c r="K14" s="38">
        <v>2010</v>
      </c>
      <c r="M14" s="2">
        <v>1990</v>
      </c>
      <c r="N14" s="46">
        <v>12.301936001483927</v>
      </c>
      <c r="O14" s="2">
        <f t="shared" si="1"/>
        <v>8.1288018396403178E-2</v>
      </c>
      <c r="P14" s="3">
        <f t="shared" si="0"/>
        <v>0.29263686622705143</v>
      </c>
      <c r="Q14" s="2"/>
      <c r="R14" s="2"/>
      <c r="S14" s="2"/>
    </row>
    <row r="15" spans="1:19" x14ac:dyDescent="0.25">
      <c r="A15" s="39" t="s">
        <v>60</v>
      </c>
      <c r="B15" s="40">
        <v>0.61780725196631625</v>
      </c>
      <c r="C15" s="40">
        <v>0.49413516755682463</v>
      </c>
      <c r="D15" s="40">
        <v>0.46898920142427852</v>
      </c>
      <c r="E15" s="40">
        <v>0.44508730988656026</v>
      </c>
      <c r="F15" s="40">
        <v>0.38443028633562853</v>
      </c>
      <c r="G15" s="40">
        <v>0.36261421529539645</v>
      </c>
      <c r="H15" s="40">
        <v>0.34079814425516447</v>
      </c>
      <c r="I15" s="40">
        <v>0.31898207321493249</v>
      </c>
      <c r="J15" s="40">
        <v>0.29716600217470041</v>
      </c>
      <c r="K15" s="40">
        <v>0.29716600217470041</v>
      </c>
      <c r="M15" s="2">
        <v>2000</v>
      </c>
      <c r="N15" s="46">
        <v>11.460572388049997</v>
      </c>
      <c r="O15" s="2">
        <f t="shared" si="1"/>
        <v>8.7255676779521563E-2</v>
      </c>
      <c r="P15" s="3">
        <f t="shared" si="0"/>
        <v>0.31412043640627763</v>
      </c>
      <c r="Q15" s="2"/>
      <c r="R15" s="2"/>
      <c r="S15" s="2"/>
    </row>
    <row r="16" spans="1:19" x14ac:dyDescent="0.25">
      <c r="A16" s="49" t="s">
        <v>82</v>
      </c>
      <c r="B16" s="48">
        <f>1/B15</f>
        <v>1.6186278112101562</v>
      </c>
      <c r="C16" s="48">
        <f t="shared" ref="C16:K16" si="2">1/C15</f>
        <v>2.0237377658108131</v>
      </c>
      <c r="D16" s="48">
        <f t="shared" si="2"/>
        <v>2.1322452563152603</v>
      </c>
      <c r="E16" s="48">
        <f t="shared" si="2"/>
        <v>2.2467501943716859</v>
      </c>
      <c r="F16" s="48">
        <f t="shared" si="2"/>
        <v>2.6012518668389868</v>
      </c>
      <c r="G16" s="48">
        <f t="shared" si="2"/>
        <v>2.7577517863864491</v>
      </c>
      <c r="H16" s="48">
        <f t="shared" si="2"/>
        <v>2.9342882784340336</v>
      </c>
      <c r="I16" s="48">
        <f t="shared" si="2"/>
        <v>3.1349724137199164</v>
      </c>
      <c r="J16" s="48">
        <f t="shared" si="2"/>
        <v>3.3651224994846878</v>
      </c>
      <c r="K16" s="48">
        <f t="shared" si="2"/>
        <v>3.3651224994846878</v>
      </c>
      <c r="M16" s="2">
        <v>2010</v>
      </c>
      <c r="N16" s="46">
        <v>11.460572388049997</v>
      </c>
      <c r="O16" s="2">
        <f t="shared" si="1"/>
        <v>8.7255676779521563E-2</v>
      </c>
      <c r="P16" s="3">
        <f t="shared" si="0"/>
        <v>0.31412043640627763</v>
      </c>
      <c r="Q16" s="2"/>
      <c r="R16" s="2"/>
      <c r="S16" s="2"/>
    </row>
    <row r="17" spans="1:19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M17" s="2"/>
      <c r="N17" s="2"/>
      <c r="O17" s="2"/>
      <c r="P17" s="2"/>
      <c r="Q17" s="2"/>
      <c r="R17" s="2"/>
      <c r="S17" s="2"/>
    </row>
    <row r="18" spans="1:19" x14ac:dyDescent="0.25">
      <c r="A18" s="41" t="s">
        <v>61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M18" s="2"/>
      <c r="N18" s="2"/>
      <c r="O18" s="2"/>
      <c r="P18" s="2"/>
      <c r="Q18" s="2"/>
      <c r="R18" s="2"/>
      <c r="S18" s="2"/>
    </row>
    <row r="19" spans="1:19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M19" s="2"/>
      <c r="N19" s="2"/>
      <c r="O19" s="2"/>
      <c r="P19" s="2"/>
      <c r="Q19" s="2"/>
      <c r="R19" s="2"/>
      <c r="S19" s="2"/>
    </row>
    <row r="20" spans="1:19" x14ac:dyDescent="0.25">
      <c r="A20" s="36" t="s">
        <v>62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M20" s="2"/>
      <c r="N20" s="2"/>
      <c r="O20" s="2"/>
      <c r="P20" s="2"/>
      <c r="Q20" s="2"/>
      <c r="R20" s="2"/>
      <c r="S20" s="2"/>
    </row>
    <row r="21" spans="1:19" x14ac:dyDescent="0.25">
      <c r="A21" s="32"/>
      <c r="B21" s="32">
        <v>1920</v>
      </c>
      <c r="C21" s="32">
        <v>1930</v>
      </c>
      <c r="D21" s="32">
        <v>1940</v>
      </c>
      <c r="E21" s="32">
        <v>1950</v>
      </c>
      <c r="F21" s="32">
        <v>1960</v>
      </c>
      <c r="G21" s="32">
        <v>1970</v>
      </c>
      <c r="H21" s="32">
        <v>1980</v>
      </c>
      <c r="I21" s="32">
        <v>1990</v>
      </c>
      <c r="J21" s="32">
        <v>2000</v>
      </c>
      <c r="K21" s="32">
        <v>2010</v>
      </c>
      <c r="M21" s="2"/>
      <c r="N21" s="2"/>
      <c r="O21" s="2"/>
      <c r="P21" s="2"/>
      <c r="Q21" s="2"/>
      <c r="R21" s="2"/>
      <c r="S21" s="2"/>
    </row>
    <row r="22" spans="1:19" x14ac:dyDescent="0.25">
      <c r="A22" s="39" t="s">
        <v>60</v>
      </c>
      <c r="B22" s="42">
        <v>23.826496575000906</v>
      </c>
      <c r="C22" s="42">
        <v>19.05693052308504</v>
      </c>
      <c r="D22" s="42">
        <v>18.087145409645053</v>
      </c>
      <c r="E22" s="42">
        <v>17.165339563166359</v>
      </c>
      <c r="F22" s="42">
        <v>14.826026841785708</v>
      </c>
      <c r="G22" s="42">
        <v>13.98466322835178</v>
      </c>
      <c r="H22" s="42">
        <v>13.143299614917852</v>
      </c>
      <c r="I22" s="42">
        <v>12.301936001483927</v>
      </c>
      <c r="J22" s="42">
        <v>11.460572388049997</v>
      </c>
      <c r="K22" s="42">
        <v>11.460572388049997</v>
      </c>
      <c r="M22" s="2"/>
      <c r="N22" s="2"/>
      <c r="O22" s="2"/>
      <c r="P22" s="2"/>
      <c r="Q22" s="2"/>
      <c r="R22" s="2"/>
      <c r="S22" s="2"/>
    </row>
    <row r="23" spans="1:19" x14ac:dyDescent="0.25">
      <c r="A23" s="35"/>
      <c r="B23" s="35"/>
      <c r="C23" s="43"/>
      <c r="D23" s="43"/>
      <c r="E23" s="35"/>
      <c r="F23" s="35"/>
      <c r="G23" s="35"/>
      <c r="H23" s="35"/>
      <c r="I23" s="35"/>
      <c r="J23" s="35"/>
      <c r="K23" s="35"/>
      <c r="M23" s="2"/>
      <c r="N23" s="2"/>
      <c r="O23" s="2"/>
      <c r="P23" s="2"/>
      <c r="Q23" s="2"/>
      <c r="R23" s="2"/>
      <c r="S23" s="2"/>
    </row>
    <row r="24" spans="1:19" x14ac:dyDescent="0.25">
      <c r="M24" s="2"/>
      <c r="N24" s="2"/>
      <c r="O24" s="2"/>
      <c r="P24" s="2"/>
      <c r="Q24" s="2"/>
      <c r="R24" s="2"/>
      <c r="S24" s="2"/>
    </row>
    <row r="25" spans="1:19" x14ac:dyDescent="0.25">
      <c r="M25" s="2"/>
      <c r="N25" s="2"/>
      <c r="O25" s="2"/>
      <c r="P25" s="2"/>
      <c r="Q25" s="2"/>
      <c r="R25" s="2"/>
      <c r="S25" s="2"/>
    </row>
    <row r="26" spans="1:19" x14ac:dyDescent="0.25">
      <c r="M26" s="2"/>
      <c r="N26" s="2"/>
      <c r="O26" s="2"/>
      <c r="P26" s="2"/>
      <c r="Q26" s="2"/>
      <c r="R26" s="2"/>
      <c r="S26" s="2"/>
    </row>
    <row r="27" spans="1:19" x14ac:dyDescent="0.25">
      <c r="M27" s="2"/>
      <c r="N27" s="2"/>
      <c r="O27" s="2"/>
      <c r="P27" s="2"/>
      <c r="Q27" s="2"/>
      <c r="R27" s="2"/>
      <c r="S27" s="2"/>
    </row>
    <row r="28" spans="1:19" x14ac:dyDescent="0.25">
      <c r="M28" s="2"/>
      <c r="N28" s="2"/>
      <c r="O28" s="2"/>
      <c r="P28" s="2"/>
      <c r="Q28" s="2"/>
      <c r="R28" s="2"/>
      <c r="S28" s="2"/>
    </row>
    <row r="29" spans="1:19" x14ac:dyDescent="0.25">
      <c r="M29" s="2"/>
      <c r="N29" s="2"/>
      <c r="O29" s="2"/>
      <c r="P29" s="2"/>
      <c r="Q29" s="2"/>
      <c r="R29" s="2"/>
      <c r="S29" s="2"/>
    </row>
    <row r="30" spans="1:19" x14ac:dyDescent="0.25">
      <c r="M30" s="2"/>
      <c r="N30" s="2"/>
      <c r="O30" s="2"/>
      <c r="P30" s="2"/>
      <c r="Q30" s="2"/>
      <c r="R30" s="2"/>
      <c r="S30" s="2"/>
    </row>
    <row r="31" spans="1:19" x14ac:dyDescent="0.25">
      <c r="M31" s="2"/>
      <c r="N31" s="2"/>
      <c r="O31" s="2"/>
      <c r="P31" s="2"/>
      <c r="Q31" s="2"/>
      <c r="R31" s="2"/>
      <c r="S31" s="2"/>
    </row>
    <row r="32" spans="1:19" x14ac:dyDescent="0.25">
      <c r="M32" s="2"/>
      <c r="N32" s="2"/>
      <c r="O32" s="2"/>
      <c r="P32" s="2"/>
      <c r="Q32" s="2"/>
      <c r="R32" s="2"/>
      <c r="S32" s="2"/>
    </row>
    <row r="33" spans="13:19" x14ac:dyDescent="0.25">
      <c r="M33" s="2"/>
      <c r="N33" s="2"/>
      <c r="O33" s="2"/>
      <c r="P33" s="2"/>
      <c r="Q33" s="2"/>
      <c r="R33" s="2"/>
      <c r="S33" s="2"/>
    </row>
    <row r="34" spans="13:19" x14ac:dyDescent="0.25">
      <c r="M34" s="2"/>
      <c r="N34" s="2"/>
      <c r="O34" s="2"/>
      <c r="P34" s="2"/>
      <c r="Q34" s="2"/>
      <c r="R34" s="2"/>
      <c r="S34" s="2"/>
    </row>
  </sheetData>
  <hyperlinks>
    <hyperlink ref="A2" r:id="rId1" xr:uid="{00000000-0004-0000-03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26"/>
  <sheetViews>
    <sheetView zoomScale="80" zoomScaleNormal="80" workbookViewId="0">
      <selection activeCell="I5" sqref="I5"/>
    </sheetView>
  </sheetViews>
  <sheetFormatPr defaultRowHeight="15" x14ac:dyDescent="0.25"/>
  <cols>
    <col min="2" max="3" width="14.42578125" customWidth="1"/>
    <col min="4" max="4" width="25" bestFit="1" customWidth="1"/>
    <col min="5" max="5" width="29.28515625" bestFit="1" customWidth="1"/>
    <col min="6" max="6" width="29.28515625" customWidth="1"/>
    <col min="7" max="7" width="16.7109375" customWidth="1"/>
    <col min="8" max="8" width="20.28515625" style="2" customWidth="1"/>
    <col min="9" max="9" width="15.85546875" style="2" customWidth="1"/>
  </cols>
  <sheetData>
    <row r="1" spans="1:9" x14ac:dyDescent="0.25">
      <c r="A1" s="19" t="s">
        <v>11</v>
      </c>
    </row>
    <row r="2" spans="1:9" x14ac:dyDescent="0.25">
      <c r="A2" s="20" t="s">
        <v>12</v>
      </c>
    </row>
    <row r="4" spans="1:9" s="23" customFormat="1" x14ac:dyDescent="0.25">
      <c r="A4" s="21" t="s">
        <v>15</v>
      </c>
      <c r="B4" s="21" t="s">
        <v>0</v>
      </c>
      <c r="C4" s="21" t="s">
        <v>1</v>
      </c>
      <c r="D4" s="21" t="s">
        <v>13</v>
      </c>
      <c r="E4" s="21" t="s">
        <v>3</v>
      </c>
      <c r="F4" s="21" t="s">
        <v>36</v>
      </c>
      <c r="G4" s="21" t="s">
        <v>33</v>
      </c>
      <c r="H4" s="21" t="s">
        <v>18</v>
      </c>
      <c r="I4" s="21" t="s">
        <v>8</v>
      </c>
    </row>
    <row r="5" spans="1:9" x14ac:dyDescent="0.25">
      <c r="A5" s="22">
        <v>2017</v>
      </c>
      <c r="B5" s="22" t="s">
        <v>14</v>
      </c>
      <c r="C5" s="22" t="s">
        <v>16</v>
      </c>
      <c r="D5" s="22" t="s">
        <v>17</v>
      </c>
      <c r="E5" s="22" t="s">
        <v>19</v>
      </c>
      <c r="F5" s="26">
        <v>0.5</v>
      </c>
      <c r="G5" s="22" t="s">
        <v>46</v>
      </c>
      <c r="H5" s="2">
        <v>2.21</v>
      </c>
      <c r="I5" s="3">
        <f>(H5*kWh_to_MJ)/diesel_se_l</f>
        <v>0.22235388811876763</v>
      </c>
    </row>
    <row r="6" spans="1:9" x14ac:dyDescent="0.25">
      <c r="A6" s="22">
        <v>2017</v>
      </c>
      <c r="B6" s="22" t="s">
        <v>14</v>
      </c>
      <c r="C6" s="22" t="s">
        <v>16</v>
      </c>
      <c r="D6" s="22" t="s">
        <v>17</v>
      </c>
      <c r="E6" s="22" t="s">
        <v>32</v>
      </c>
      <c r="F6" s="22" t="s">
        <v>37</v>
      </c>
      <c r="G6" s="22" t="s">
        <v>34</v>
      </c>
      <c r="H6" s="2">
        <v>2.08</v>
      </c>
      <c r="I6" s="3">
        <f>(H6*kWh_to_MJ)/diesel_se_l</f>
        <v>0.20927424764119307</v>
      </c>
    </row>
    <row r="7" spans="1:9" x14ac:dyDescent="0.25">
      <c r="A7" s="22"/>
      <c r="B7" s="22"/>
      <c r="C7" s="22"/>
      <c r="D7" s="22"/>
      <c r="E7" s="22"/>
      <c r="F7" s="22"/>
      <c r="G7" s="22"/>
    </row>
    <row r="8" spans="1:9" x14ac:dyDescent="0.25">
      <c r="A8" s="22"/>
      <c r="B8" s="22"/>
      <c r="C8" s="22"/>
      <c r="D8" s="22"/>
      <c r="E8" s="22"/>
      <c r="F8" s="22"/>
      <c r="G8" s="22"/>
    </row>
    <row r="9" spans="1:9" x14ac:dyDescent="0.25">
      <c r="A9" s="22"/>
      <c r="B9" s="22"/>
      <c r="C9" s="22"/>
      <c r="D9" s="22"/>
      <c r="E9" s="22"/>
      <c r="F9" s="22"/>
      <c r="G9" s="22"/>
    </row>
    <row r="10" spans="1:9" x14ac:dyDescent="0.25">
      <c r="A10" s="22"/>
      <c r="B10" s="22"/>
      <c r="C10" s="22"/>
      <c r="D10" s="22"/>
      <c r="E10" s="22"/>
      <c r="F10" s="22"/>
      <c r="G10" s="22"/>
    </row>
    <row r="11" spans="1:9" x14ac:dyDescent="0.25">
      <c r="A11" t="s">
        <v>30</v>
      </c>
      <c r="B11" s="22"/>
      <c r="C11" s="22"/>
      <c r="D11" s="22"/>
      <c r="E11" s="22"/>
      <c r="F11" s="22"/>
      <c r="G11" s="22"/>
    </row>
    <row r="12" spans="1:9" x14ac:dyDescent="0.25">
      <c r="A12" s="25" t="s">
        <v>29</v>
      </c>
      <c r="B12" s="22"/>
      <c r="C12" s="22"/>
      <c r="D12" s="22"/>
      <c r="E12" s="22"/>
      <c r="F12" s="22"/>
      <c r="G12" s="22"/>
    </row>
    <row r="13" spans="1:9" x14ac:dyDescent="0.25">
      <c r="A13" s="22"/>
      <c r="B13" s="22"/>
      <c r="C13" s="22"/>
      <c r="D13" s="22"/>
      <c r="E13" s="22"/>
      <c r="F13" s="22"/>
      <c r="G13" s="22"/>
    </row>
    <row r="14" spans="1:9" x14ac:dyDescent="0.25">
      <c r="A14" s="21" t="s">
        <v>15</v>
      </c>
      <c r="B14" s="21" t="s">
        <v>0</v>
      </c>
      <c r="C14" s="21" t="s">
        <v>1</v>
      </c>
      <c r="D14" s="21" t="s">
        <v>13</v>
      </c>
      <c r="E14" s="21" t="s">
        <v>3</v>
      </c>
      <c r="F14" s="21" t="s">
        <v>36</v>
      </c>
      <c r="G14" s="21" t="s">
        <v>33</v>
      </c>
      <c r="H14" s="21" t="s">
        <v>18</v>
      </c>
      <c r="I14" s="21" t="s">
        <v>8</v>
      </c>
    </row>
    <row r="15" spans="1:9" x14ac:dyDescent="0.25">
      <c r="A15" s="22">
        <v>2000</v>
      </c>
      <c r="B15" s="22" t="s">
        <v>14</v>
      </c>
      <c r="C15" s="22" t="s">
        <v>16</v>
      </c>
      <c r="D15" s="22" t="s">
        <v>31</v>
      </c>
      <c r="E15" s="22" t="s">
        <v>19</v>
      </c>
      <c r="F15" s="26">
        <v>0.5</v>
      </c>
      <c r="G15" s="22" t="s">
        <v>45</v>
      </c>
      <c r="H15" s="2">
        <v>1.9</v>
      </c>
      <c r="I15" s="3">
        <f>(H15*kWh_to_MJ)/diesel_se_l</f>
        <v>0.19116397621070519</v>
      </c>
    </row>
    <row r="16" spans="1:9" x14ac:dyDescent="0.25">
      <c r="A16" s="22">
        <v>2000</v>
      </c>
      <c r="B16" s="22" t="s">
        <v>14</v>
      </c>
      <c r="C16" s="22" t="s">
        <v>16</v>
      </c>
      <c r="D16" s="22" t="s">
        <v>31</v>
      </c>
      <c r="E16" s="22" t="s">
        <v>32</v>
      </c>
      <c r="F16" s="22" t="s">
        <v>37</v>
      </c>
      <c r="G16" s="22" t="s">
        <v>35</v>
      </c>
      <c r="H16" s="2">
        <v>2.19</v>
      </c>
      <c r="I16" s="3">
        <f>(H16*kWh_to_MJ)/diesel_se_l</f>
        <v>0.22034163573760229</v>
      </c>
    </row>
    <row r="17" spans="1:9" x14ac:dyDescent="0.25">
      <c r="A17" s="22"/>
      <c r="B17" s="22"/>
      <c r="C17" s="22"/>
      <c r="D17" s="22"/>
      <c r="E17" s="22"/>
      <c r="F17" s="22"/>
      <c r="G17" s="22"/>
    </row>
    <row r="18" spans="1:9" x14ac:dyDescent="0.25">
      <c r="A18" s="22"/>
      <c r="B18" s="22"/>
      <c r="C18" s="22"/>
      <c r="D18" s="22"/>
      <c r="E18" s="22"/>
      <c r="F18" s="22"/>
      <c r="G18" s="22"/>
    </row>
    <row r="19" spans="1:9" x14ac:dyDescent="0.25">
      <c r="A19" s="22"/>
      <c r="B19" s="22"/>
      <c r="C19" s="22"/>
      <c r="D19" s="22"/>
      <c r="E19" s="22"/>
      <c r="F19" s="22"/>
      <c r="G19" s="22"/>
    </row>
    <row r="20" spans="1:9" x14ac:dyDescent="0.25">
      <c r="A20" s="22"/>
      <c r="B20" s="22"/>
      <c r="C20" s="22"/>
      <c r="D20" s="22"/>
      <c r="E20" s="22"/>
      <c r="F20" s="22"/>
      <c r="G20" s="22"/>
    </row>
    <row r="21" spans="1:9" x14ac:dyDescent="0.25">
      <c r="A21" s="24" t="s">
        <v>39</v>
      </c>
      <c r="B21" s="22"/>
      <c r="C21" s="22"/>
      <c r="D21" s="22"/>
      <c r="E21" s="22"/>
      <c r="F21" s="22"/>
      <c r="G21" s="22"/>
    </row>
    <row r="22" spans="1:9" x14ac:dyDescent="0.25">
      <c r="A22" s="25" t="s">
        <v>38</v>
      </c>
      <c r="B22" s="22"/>
      <c r="C22" s="22"/>
      <c r="D22" s="22"/>
      <c r="E22" s="22"/>
      <c r="F22" s="22"/>
      <c r="G22" s="22"/>
    </row>
    <row r="23" spans="1:9" x14ac:dyDescent="0.25">
      <c r="A23" s="22"/>
      <c r="B23" s="22"/>
      <c r="C23" s="22"/>
      <c r="D23" s="22"/>
      <c r="E23" s="22"/>
      <c r="F23" s="22"/>
      <c r="G23" s="22"/>
    </row>
    <row r="24" spans="1:9" x14ac:dyDescent="0.25">
      <c r="A24" s="21" t="s">
        <v>15</v>
      </c>
      <c r="B24" s="21" t="s">
        <v>0</v>
      </c>
      <c r="C24" s="21" t="s">
        <v>1</v>
      </c>
      <c r="D24" s="21" t="s">
        <v>13</v>
      </c>
      <c r="E24" s="21" t="s">
        <v>3</v>
      </c>
      <c r="F24" s="21" t="s">
        <v>36</v>
      </c>
      <c r="G24" s="21" t="s">
        <v>33</v>
      </c>
      <c r="H24" s="21" t="s">
        <v>42</v>
      </c>
      <c r="I24" s="21" t="s">
        <v>8</v>
      </c>
    </row>
    <row r="25" spans="1:9" x14ac:dyDescent="0.25">
      <c r="A25" s="22">
        <v>1960</v>
      </c>
      <c r="B25" s="22" t="s">
        <v>14</v>
      </c>
      <c r="C25" s="22" t="s">
        <v>16</v>
      </c>
      <c r="D25" s="22" t="s">
        <v>40</v>
      </c>
      <c r="E25" s="22" t="s">
        <v>19</v>
      </c>
      <c r="F25" s="26">
        <v>0.5</v>
      </c>
      <c r="G25" s="22" t="s">
        <v>44</v>
      </c>
      <c r="H25" s="2">
        <v>11.83</v>
      </c>
      <c r="I25" s="3">
        <f>(H25*Hph_to_MJ)/(diesel_se_l*gal_to_l)</f>
        <v>0.23447045804973601</v>
      </c>
    </row>
    <row r="26" spans="1:9" x14ac:dyDescent="0.25">
      <c r="A26" s="22">
        <v>1960</v>
      </c>
      <c r="B26" s="22" t="s">
        <v>14</v>
      </c>
      <c r="C26" s="22" t="s">
        <v>16</v>
      </c>
      <c r="D26" s="22" t="s">
        <v>40</v>
      </c>
      <c r="E26" s="22" t="s">
        <v>32</v>
      </c>
      <c r="F26" s="22" t="s">
        <v>37</v>
      </c>
      <c r="G26" s="22" t="s">
        <v>47</v>
      </c>
      <c r="H26" s="2">
        <v>12.89</v>
      </c>
      <c r="I26" s="3">
        <f>(H26*Hph_to_MJ)/(diesel_se_l*gal_to_l)</f>
        <v>0.25547964533060841</v>
      </c>
    </row>
  </sheetData>
  <hyperlinks>
    <hyperlink ref="A2" r:id="rId1" xr:uid="{00000000-0004-0000-0400-000000000000}"/>
    <hyperlink ref="A22" r:id="rId2" xr:uid="{00000000-0004-0000-0400-000001000000}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3"/>
  <sheetViews>
    <sheetView workbookViewId="0">
      <selection activeCell="I18" sqref="I18"/>
    </sheetView>
  </sheetViews>
  <sheetFormatPr defaultRowHeight="15" x14ac:dyDescent="0.25"/>
  <cols>
    <col min="1" max="1" width="27.7109375" customWidth="1"/>
    <col min="6" max="6" width="10" bestFit="1" customWidth="1"/>
  </cols>
  <sheetData>
    <row r="1" spans="1:7" x14ac:dyDescent="0.25">
      <c r="A1" s="27" t="s">
        <v>48</v>
      </c>
    </row>
    <row r="2" spans="1:7" x14ac:dyDescent="0.25">
      <c r="A2" s="20" t="s">
        <v>49</v>
      </c>
    </row>
    <row r="4" spans="1:7" x14ac:dyDescent="0.25">
      <c r="A4" s="23"/>
    </row>
    <row r="5" spans="1:7" x14ac:dyDescent="0.25">
      <c r="A5" s="23"/>
    </row>
    <row r="6" spans="1:7" x14ac:dyDescent="0.25">
      <c r="A6" s="23"/>
    </row>
    <row r="7" spans="1:7" x14ac:dyDescent="0.25">
      <c r="A7" s="23"/>
    </row>
    <row r="8" spans="1:7" x14ac:dyDescent="0.25">
      <c r="A8" s="23"/>
      <c r="B8" s="23"/>
      <c r="C8" s="23"/>
      <c r="D8" s="23"/>
      <c r="E8" s="23"/>
      <c r="F8" s="23"/>
      <c r="G8" s="23"/>
    </row>
    <row r="9" spans="1:7" x14ac:dyDescent="0.25">
      <c r="A9" s="23"/>
    </row>
    <row r="10" spans="1:7" x14ac:dyDescent="0.25">
      <c r="A10" s="23"/>
    </row>
    <row r="11" spans="1:7" x14ac:dyDescent="0.25">
      <c r="A11" s="23"/>
    </row>
    <row r="12" spans="1:7" x14ac:dyDescent="0.25">
      <c r="A12" s="23"/>
    </row>
    <row r="13" spans="1:7" x14ac:dyDescent="0.25">
      <c r="A13" s="28"/>
    </row>
    <row r="14" spans="1:7" x14ac:dyDescent="0.25">
      <c r="A14" s="28"/>
    </row>
    <row r="15" spans="1:7" x14ac:dyDescent="0.25">
      <c r="A15" s="28"/>
    </row>
    <row r="16" spans="1:7" x14ac:dyDescent="0.25">
      <c r="A16" s="23"/>
    </row>
    <row r="17" spans="1:3" x14ac:dyDescent="0.25">
      <c r="A17" s="23"/>
    </row>
    <row r="18" spans="1:3" x14ac:dyDescent="0.25">
      <c r="A18" s="23"/>
    </row>
    <row r="19" spans="1:3" x14ac:dyDescent="0.25">
      <c r="A19" s="23"/>
    </row>
    <row r="20" spans="1:3" x14ac:dyDescent="0.25">
      <c r="A20" s="29"/>
    </row>
    <row r="21" spans="1:3" x14ac:dyDescent="0.25">
      <c r="A21" s="28"/>
    </row>
    <row r="22" spans="1:3" x14ac:dyDescent="0.25">
      <c r="A22" s="28"/>
    </row>
    <row r="23" spans="1:3" x14ac:dyDescent="0.25">
      <c r="A23" s="28"/>
    </row>
    <row r="26" spans="1:3" x14ac:dyDescent="0.25">
      <c r="A26" s="29"/>
    </row>
    <row r="28" spans="1:3" x14ac:dyDescent="0.25">
      <c r="B28" s="23"/>
      <c r="C28" s="23"/>
    </row>
    <row r="29" spans="1:3" x14ac:dyDescent="0.25">
      <c r="A29" s="23"/>
    </row>
    <row r="30" spans="1:3" x14ac:dyDescent="0.25">
      <c r="A30" s="23"/>
    </row>
    <row r="31" spans="1:3" x14ac:dyDescent="0.25">
      <c r="A31" s="23"/>
    </row>
    <row r="32" spans="1:3" x14ac:dyDescent="0.25">
      <c r="A32" s="23"/>
    </row>
    <row r="33" spans="1:1" x14ac:dyDescent="0.25">
      <c r="A33" s="28"/>
    </row>
    <row r="34" spans="1:1" x14ac:dyDescent="0.25">
      <c r="A34" s="28"/>
    </row>
    <row r="35" spans="1:1" x14ac:dyDescent="0.25">
      <c r="A35" s="28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  <row r="39" spans="1:1" x14ac:dyDescent="0.25">
      <c r="A39" s="23"/>
    </row>
    <row r="40" spans="1:1" x14ac:dyDescent="0.25">
      <c r="A40" s="29"/>
    </row>
    <row r="41" spans="1:1" x14ac:dyDescent="0.25">
      <c r="A41" s="28"/>
    </row>
    <row r="42" spans="1:1" x14ac:dyDescent="0.25">
      <c r="A42" s="28"/>
    </row>
    <row r="43" spans="1:1" x14ac:dyDescent="0.25">
      <c r="A43" s="28"/>
    </row>
  </sheetData>
  <hyperlinks>
    <hyperlink ref="A2" r:id="rId1" location="f=false" xr:uid="{00000000-0004-0000-0500-000000000000}"/>
  </hyperlinks>
  <pageMargins left="0.7" right="0.7" top="0.75" bottom="0.75" header="0.3" footer="0.3"/>
  <pageSetup paperSize="9" orientation="portrait" horizontalDpi="300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I6"/>
  <sheetViews>
    <sheetView workbookViewId="0">
      <selection activeCell="D22" sqref="D22"/>
    </sheetView>
  </sheetViews>
  <sheetFormatPr defaultRowHeight="15" x14ac:dyDescent="0.25"/>
  <cols>
    <col min="1" max="1" width="26.140625" customWidth="1"/>
    <col min="2" max="2" width="45" customWidth="1"/>
    <col min="3" max="3" width="16.140625" customWidth="1"/>
    <col min="4" max="4" width="40.7109375" customWidth="1"/>
    <col min="5" max="5" width="16.42578125" customWidth="1"/>
    <col min="8" max="8" width="15.42578125" bestFit="1" customWidth="1"/>
  </cols>
  <sheetData>
    <row r="1" spans="1:9" x14ac:dyDescent="0.25">
      <c r="A1" s="20" t="s">
        <v>20</v>
      </c>
    </row>
    <row r="3" spans="1:9" x14ac:dyDescent="0.25">
      <c r="A3" s="21" t="s">
        <v>21</v>
      </c>
      <c r="B3" s="21" t="s">
        <v>22</v>
      </c>
      <c r="C3" s="21" t="s">
        <v>27</v>
      </c>
      <c r="D3" s="21" t="s">
        <v>28</v>
      </c>
      <c r="H3" s="21" t="s">
        <v>24</v>
      </c>
      <c r="I3" s="21" t="s">
        <v>26</v>
      </c>
    </row>
    <row r="4" spans="1:9" x14ac:dyDescent="0.25">
      <c r="A4" s="2" t="s">
        <v>23</v>
      </c>
      <c r="B4" s="2">
        <v>42.8</v>
      </c>
      <c r="C4" s="2">
        <v>0.83599999999999997</v>
      </c>
      <c r="D4" s="2">
        <f>diesel_se_kg*diesel_density</f>
        <v>35.780799999999999</v>
      </c>
      <c r="H4" s="2" t="s">
        <v>25</v>
      </c>
      <c r="I4" s="2">
        <v>3.6</v>
      </c>
    </row>
    <row r="5" spans="1:9" x14ac:dyDescent="0.25">
      <c r="H5" s="2" t="s">
        <v>41</v>
      </c>
      <c r="I5">
        <v>3.78541178</v>
      </c>
    </row>
    <row r="6" spans="1:9" x14ac:dyDescent="0.25">
      <c r="H6" s="2" t="s">
        <v>43</v>
      </c>
      <c r="I6" s="2">
        <v>2.6845194999999999</v>
      </c>
    </row>
  </sheetData>
  <hyperlinks>
    <hyperlink ref="A1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REFS</vt:lpstr>
      <vt:lpstr>FIN_ETA</vt:lpstr>
      <vt:lpstr>Calcs</vt:lpstr>
      <vt:lpstr>Aguilera_2015</vt:lpstr>
      <vt:lpstr>NTTL</vt:lpstr>
      <vt:lpstr>Stout_1990</vt:lpstr>
      <vt:lpstr>Units</vt:lpstr>
      <vt:lpstr>diesel_density</vt:lpstr>
      <vt:lpstr>diesel_se_kg</vt:lpstr>
      <vt:lpstr>diesel_se_l</vt:lpstr>
      <vt:lpstr>gal_to_l</vt:lpstr>
      <vt:lpstr>Hph_to_MJ</vt:lpstr>
      <vt:lpstr>kWh_to_MJ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2022-07-14T12:01:05Z</dcterms:modified>
</cp:coreProperties>
</file>