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17BFBB63-564C-4874-B986-684DC7742865}"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O7" i="29" l="1"/>
  <c r="K4" i="29"/>
  <c r="Q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P1" i="23" s="1"/>
  <c r="C4" i="23"/>
  <c r="G60" i="23"/>
  <c r="Q50" i="23"/>
  <c r="T43" i="23"/>
  <c r="AA37" i="23"/>
  <c r="S33" i="23"/>
  <c r="T29" i="23"/>
  <c r="T1" i="23" s="1"/>
  <c r="C26" i="23"/>
  <c r="C1" i="23" s="1"/>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D1" i="23" s="1"/>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AA1" i="23" s="1"/>
  <c r="E24" i="23"/>
  <c r="E22" i="23"/>
  <c r="R20" i="23"/>
  <c r="R1" i="23" s="1"/>
  <c r="E19" i="23"/>
  <c r="U17" i="23"/>
  <c r="O16" i="23"/>
  <c r="U15" i="23"/>
  <c r="U14" i="23"/>
  <c r="Y13" i="23"/>
  <c r="AE12" i="23"/>
  <c r="AE11" i="23"/>
  <c r="E11" i="23"/>
  <c r="E1" i="23" s="1"/>
  <c r="I10" i="23"/>
  <c r="I9" i="23"/>
  <c r="O8" i="23"/>
  <c r="U7" i="23"/>
  <c r="U1" i="23" s="1"/>
  <c r="U6" i="23"/>
  <c r="Y5" i="23"/>
  <c r="AG4" i="23"/>
  <c r="K4" i="23"/>
  <c r="K1" i="23" s="1"/>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AG26" i="23"/>
  <c r="P23" i="23"/>
  <c r="Z21" i="23"/>
  <c r="I20" i="23"/>
  <c r="U18" i="23"/>
  <c r="M17" i="23"/>
  <c r="I16" i="23"/>
  <c r="I15" i="23"/>
  <c r="O14" i="23"/>
  <c r="U13" i="23"/>
  <c r="U12" i="23"/>
  <c r="Y11" i="23"/>
  <c r="AE10" i="23"/>
  <c r="AE9" i="23"/>
  <c r="E9" i="23"/>
  <c r="I8" i="23"/>
  <c r="I7" i="23"/>
  <c r="I1" i="23" s="1"/>
  <c r="O6" i="23"/>
  <c r="U5" i="23"/>
  <c r="Y4" i="23"/>
  <c r="Y1" i="23" s="1"/>
  <c r="H4" i="23"/>
  <c r="H1" i="23" s="1"/>
  <c r="E68" i="23"/>
  <c r="AG52" i="23"/>
  <c r="K42" i="23"/>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AB1" i="23"/>
  <c r="L1" i="23"/>
  <c r="J1" i="23"/>
  <c r="S1" i="23"/>
  <c r="AF1" i="23"/>
  <c r="X1" i="23"/>
  <c r="W1" i="23" l="1"/>
  <c r="AG1" i="23"/>
  <c r="L7" i="29"/>
  <c r="J46" i="19" s="1"/>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L10" i="29" s="1"/>
  <c r="J7" i="1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J21" i="27"/>
  <c r="F105" i="8"/>
  <c r="S2" i="29" l="1"/>
  <c r="K16" i="29" a="1"/>
  <c r="K16" i="29" s="1"/>
  <c r="L16" i="29" s="1"/>
  <c r="J14"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<sst xmlns="http://schemas.openxmlformats.org/spreadsheetml/2006/main" count="30722" uniqueCount="2646">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</sst>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2321</v>
      </c>
      <c r="C1" s="199">
        <v>45730</v>
      </c>
      <c r="G1" s="123" t="s">
        <v>2303</v>
      </c>
      <c r="H1" s="123" t="s">
        <v>2304</v>
      </c>
    </row>
    <row r="2" spans="1:8" x14ac:dyDescent="0.25">
      <c r="B2" t="str">
        <f>_xlfn.XLOOKUP(B1,H:H,G:G,0,0,1)</f>
        <v>AL</v>
      </c>
      <c r="C2" t="str">
        <f>_xlfn.XLOOKUP(B2,G:G, H:H, 0,0,1)</f>
        <v>Alabama</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Alabama.</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Alabama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**Alabama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**Alabama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122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Alabama.</v>
      </c>
      <c r="L9" s="143" t="str">
        <f>J9&amp;K9</f>
        <v>**Description:** This policy prevents new capacity of the selected type(s) from being built or deployed.  // **Guidance for setting values:** No new coal is planned in Alabama.</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78"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Alabama</v>
      </c>
      <c r="B3" s="183">
        <f>ROUND(SUMIFS(B$4:B$54, $A$4:$A$54, $A$3),0)</f>
        <v>121652</v>
      </c>
      <c r="C3" s="184">
        <f t="shared" ref="C3" si="0">ROUND(SUMIFS(C$4:C$54, $A$4:$A$54, $A$3),0)</f>
        <v>122</v>
      </c>
      <c r="D3" s="183">
        <f>SUMIFS(D$4:D$54, $A$4:$A$54, $A$3)</f>
        <v>0</v>
      </c>
      <c r="E3" s="183">
        <f>SUMIFS(E$4:E$54, $A$4:$A$54, $A$3)</f>
        <v>0</v>
      </c>
      <c r="F3" s="134">
        <f>ROUND(SUMIFS(F$4:F$54,$A$4:$A$54,$A$3)*100,0)</f>
        <v>0</v>
      </c>
      <c r="G3" s="58">
        <f>SUMIFS(G$4:G$54, $A$4:$A$54, $A$3)</f>
        <v>44550279</v>
      </c>
      <c r="H3" s="58">
        <f>SUMIFS(H$4:H$54, $A$4:$A$54, $A$3)</f>
        <v>47230739</v>
      </c>
      <c r="I3" s="134">
        <f>ROUND(SUMIFS(I$4:I$54,$A$4:$A$54,$A$3)*100,0)</f>
        <v>6</v>
      </c>
      <c r="J3" s="134">
        <f>ROUND(SUMIFS(J$4:J$54, $A$4:$A$54, $A$3),0)</f>
        <v>5933</v>
      </c>
      <c r="K3" s="58">
        <f t="shared" ref="K3:AI3" si="1">ROUND(SUMIFS(K$4:K$54, $A$4:$A$54, $A$3),0)</f>
        <v>2159</v>
      </c>
      <c r="L3" s="134">
        <f t="shared" si="1"/>
        <v>2838</v>
      </c>
      <c r="M3" s="58">
        <f t="shared" si="1"/>
        <v>0</v>
      </c>
      <c r="N3" s="58">
        <f t="shared" si="1"/>
        <v>1550</v>
      </c>
      <c r="O3" s="58">
        <f t="shared" si="1"/>
        <v>0</v>
      </c>
      <c r="P3" s="58">
        <f t="shared" si="1"/>
        <v>0</v>
      </c>
      <c r="Q3" s="58">
        <f t="shared" si="1"/>
        <v>0</v>
      </c>
      <c r="R3" s="58">
        <f t="shared" si="1"/>
        <v>50</v>
      </c>
      <c r="S3" s="134">
        <f t="shared" si="1"/>
        <v>0</v>
      </c>
      <c r="T3" s="58">
        <f t="shared" si="1"/>
        <v>5284</v>
      </c>
      <c r="U3" s="58">
        <f t="shared" si="1"/>
        <v>9664</v>
      </c>
      <c r="V3" s="58">
        <f t="shared" si="1"/>
        <v>5525</v>
      </c>
      <c r="W3" s="58">
        <f t="shared" si="1"/>
        <v>3292</v>
      </c>
      <c r="X3" s="58">
        <f t="shared" si="1"/>
        <v>0</v>
      </c>
      <c r="Y3" s="58">
        <f t="shared" si="1"/>
        <v>194</v>
      </c>
      <c r="Z3" s="58">
        <f t="shared" si="1"/>
        <v>0</v>
      </c>
      <c r="AA3" s="58">
        <f t="shared" si="1"/>
        <v>6</v>
      </c>
      <c r="AB3" s="58">
        <f t="shared" si="1"/>
        <v>0</v>
      </c>
      <c r="AC3" s="58">
        <f t="shared" si="1"/>
        <v>43</v>
      </c>
      <c r="AD3" s="58">
        <f t="shared" si="1"/>
        <v>4334</v>
      </c>
      <c r="AE3" s="58">
        <f t="shared" si="1"/>
        <v>0</v>
      </c>
      <c r="AF3" s="58">
        <f t="shared" si="1"/>
        <v>0</v>
      </c>
      <c r="AG3" s="58">
        <f t="shared" si="1"/>
        <v>0</v>
      </c>
      <c r="AH3" s="58">
        <f t="shared" si="1"/>
        <v>0</v>
      </c>
      <c r="AI3" s="134">
        <f t="shared" si="1"/>
        <v>0</v>
      </c>
      <c r="AJ3" s="58">
        <f>ROUND(SUMIFS(AJ$4:AJ$54,$A$4:$A$54,$A$3)*100,0)</f>
        <v>40</v>
      </c>
      <c r="AK3" s="58">
        <f t="shared" ref="AK3:AL3" si="2">ROUND(SUMIFS(AK$4:AK$54,$A$4:$A$54,$A$3)*100,0)</f>
        <v>40</v>
      </c>
      <c r="AL3" s="58">
        <f t="shared" si="2"/>
        <v>40</v>
      </c>
      <c r="AM3" s="58">
        <f>SUMIFS(AM$4:AM$54, $A$4:$A$54, $A$3)</f>
        <v>0</v>
      </c>
      <c r="AN3" s="58">
        <f t="shared" ref="AN3:AQ3" si="3">SUMIFS(AN$4:AN$54, $A$4:$A$54, $A$3)</f>
        <v>0</v>
      </c>
      <c r="AO3" s="134">
        <f t="shared" si="3"/>
        <v>0</v>
      </c>
      <c r="AP3" s="134">
        <f t="shared" si="3"/>
        <v>480</v>
      </c>
      <c r="AQ3" s="134">
        <f t="shared" si="3"/>
        <v>5143033</v>
      </c>
      <c r="AR3" s="134">
        <f>ROUND(SUMIFS(AR$4:AR$54,$A$4:$A$54,$A$3),2)</f>
        <v>9.33</v>
      </c>
      <c r="AS3" s="58">
        <f>SUMIFS(AS$4:AS$54, $A$4:$A$54, $A$3)</f>
        <v>27155635000000</v>
      </c>
      <c r="AT3" s="58">
        <f t="shared" ref="AT3:BH3" si="4">SUMIFS(AT$4:AT$54, $A$4:$A$54, $A$3)</f>
        <v>5059944575163</v>
      </c>
      <c r="AU3" s="58">
        <f t="shared" si="4"/>
        <v>0</v>
      </c>
      <c r="AV3" s="58">
        <f t="shared" si="4"/>
        <v>0</v>
      </c>
      <c r="AW3" s="58">
        <f t="shared" si="4"/>
        <v>76619246504258.594</v>
      </c>
      <c r="AX3" s="58">
        <f t="shared" si="4"/>
        <v>0</v>
      </c>
      <c r="AY3" s="58">
        <f t="shared" si="4"/>
        <v>0</v>
      </c>
      <c r="AZ3" s="58">
        <f t="shared" si="4"/>
        <v>0</v>
      </c>
      <c r="BA3" s="58">
        <f t="shared" si="4"/>
        <v>28777061532959.602</v>
      </c>
      <c r="BB3" s="58">
        <f t="shared" si="4"/>
        <v>290930930237375</v>
      </c>
      <c r="BC3" s="58">
        <f t="shared" si="4"/>
        <v>5488073861132.6104</v>
      </c>
      <c r="BD3" s="58">
        <f t="shared" si="4"/>
        <v>29520178386628.102</v>
      </c>
      <c r="BE3" s="58">
        <f t="shared" si="4"/>
        <v>88177522699640</v>
      </c>
      <c r="BF3" s="58">
        <f t="shared" si="4"/>
        <v>139449382056794</v>
      </c>
      <c r="BG3" s="58">
        <f t="shared" si="4"/>
        <v>94233094924585.594</v>
      </c>
      <c r="BH3" s="58">
        <f t="shared" si="4"/>
        <v>65296837093409.203</v>
      </c>
      <c r="BI3" s="58">
        <f>ROUND(SUMIFS(BI$4:BI$54,$A$4:$A$54,$A$3),2)</f>
        <v>94.37</v>
      </c>
      <c r="BJ3" s="58">
        <f t="shared" ref="BJ3:BP3" si="5">ROUND(SUMIFS(BJ$4:BJ$54,$A$4:$A$54,$A$3),2)</f>
        <v>1.74</v>
      </c>
      <c r="BK3" s="58">
        <f t="shared" si="5"/>
        <v>0</v>
      </c>
      <c r="BL3" s="58">
        <f t="shared" si="5"/>
        <v>0</v>
      </c>
      <c r="BM3" s="58">
        <f t="shared" si="5"/>
        <v>86.89</v>
      </c>
      <c r="BN3" s="58">
        <f t="shared" si="5"/>
        <v>0</v>
      </c>
      <c r="BO3" s="58">
        <f t="shared" si="5"/>
        <v>0</v>
      </c>
      <c r="BP3" s="134">
        <f t="shared" si="5"/>
        <v>0</v>
      </c>
      <c r="BQ3" s="134">
        <f t="shared" ref="BQ3:BR3" si="6">ROUND(SUMIFS(BQ$4:BQ$54,$A$4:$A$54,$A$3)*100,0)</f>
        <v>9</v>
      </c>
      <c r="BR3" s="134">
        <f t="shared" si="6"/>
        <v>11</v>
      </c>
      <c r="BS3" s="134">
        <f>ROUND(SUMIFS(BS$4:BS$54,$A$4:$A$54,$A$3)*100,0)</f>
        <v>60</v>
      </c>
      <c r="BT3" s="134">
        <f>ROUND(SUMIFS(BT$4:BT$54,$A$4:$A$54,$A$3)*100,0)</f>
        <v>58</v>
      </c>
      <c r="BU3" s="134">
        <f t="shared" ref="BU3:CH3" si="7">ROUND(SUMIFS(BU$4:BU$54,$A$4:$A$54,$A$3)*100,0)</f>
        <v>67</v>
      </c>
      <c r="BV3" s="134">
        <f t="shared" si="7"/>
        <v>77</v>
      </c>
      <c r="BW3" s="134">
        <f t="shared" si="7"/>
        <v>31</v>
      </c>
      <c r="BX3" s="134">
        <f t="shared" si="7"/>
        <v>41</v>
      </c>
      <c r="BY3" s="134">
        <f t="shared" si="7"/>
        <v>69</v>
      </c>
      <c r="BZ3" s="134">
        <f>ROUND(SUMIFS(BZ$4:BZ$54,$A$4:$A$54,$A$3)*100,0)</f>
        <v>68</v>
      </c>
      <c r="CA3" s="134">
        <f>ROUND(SUMIFS(CA$4:CA$54,$A$4:$A$54,$A$3)*100,0)</f>
        <v>100</v>
      </c>
      <c r="CB3" s="134">
        <f>ROUND(SUMIFS(CB$4:CB$54,$A$4:$A$54,$A$3)*100,0)</f>
        <v>100</v>
      </c>
      <c r="CC3" s="134">
        <f t="shared" si="7"/>
        <v>31</v>
      </c>
      <c r="CD3" s="134">
        <f t="shared" si="7"/>
        <v>41</v>
      </c>
      <c r="CE3" s="134">
        <f t="shared" si="7"/>
        <v>69</v>
      </c>
      <c r="CF3" s="134">
        <f t="shared" si="7"/>
        <v>68</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Alabama.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Alabama.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Alabama.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Alabama.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Alabama.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Alabama.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Alabama.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Alabama.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Alabama.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Alabama.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Alabama.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Alabama.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Alabama.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Alabama.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Alabama.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Alabama.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Alabama.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Alabama.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Alabama.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Alabama.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Alabama.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Alabama.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Alabama.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Alabama.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AL</v>
      </c>
      <c r="C1" s="115">
        <f>SUM(C4:C87)</f>
        <v>109.03445777092242</v>
      </c>
      <c r="D1" s="115">
        <f t="shared" ref="D1:AG1" si="0">SUM(D4:D87)</f>
        <v>112.61516604051377</v>
      </c>
      <c r="E1" s="115">
        <f t="shared" si="0"/>
        <v>119.196633917828</v>
      </c>
      <c r="F1" s="115">
        <f t="shared" si="0"/>
        <v>124.43101208833301</v>
      </c>
      <c r="G1" s="115">
        <f t="shared" si="0"/>
        <v>123.29548411052158</v>
      </c>
      <c r="H1" s="115">
        <f t="shared" si="0"/>
        <v>132.01032615269764</v>
      </c>
      <c r="I1" s="115">
        <f t="shared" si="0"/>
        <v>137.95174174796929</v>
      </c>
      <c r="J1" s="115">
        <f t="shared" si="0"/>
        <v>135.46248209490054</v>
      </c>
      <c r="K1" s="115">
        <f t="shared" si="0"/>
        <v>138.36187875508784</v>
      </c>
      <c r="L1" s="115">
        <f t="shared" si="0"/>
        <v>140.62398160518373</v>
      </c>
      <c r="M1" s="115">
        <f t="shared" si="0"/>
        <v>147.27663173446879</v>
      </c>
      <c r="N1" s="115">
        <f t="shared" si="0"/>
        <v>139.59612044543496</v>
      </c>
      <c r="O1" s="115">
        <f t="shared" si="0"/>
        <v>145.61947771451048</v>
      </c>
      <c r="P1" s="115">
        <f t="shared" si="0"/>
        <v>146.94368771476528</v>
      </c>
      <c r="Q1" s="115">
        <f t="shared" si="0"/>
        <v>147.88342277832402</v>
      </c>
      <c r="R1" s="115">
        <f t="shared" si="0"/>
        <v>149.4759297945979</v>
      </c>
      <c r="S1" s="115">
        <f t="shared" si="0"/>
        <v>152.12673807256741</v>
      </c>
      <c r="T1" s="115">
        <f t="shared" si="0"/>
        <v>153.8237858630057</v>
      </c>
      <c r="U1" s="115">
        <f t="shared" si="0"/>
        <v>146.10349224859951</v>
      </c>
      <c r="V1" s="115">
        <f t="shared" si="0"/>
        <v>125.34272905616321</v>
      </c>
      <c r="W1" s="115">
        <f t="shared" si="0"/>
        <v>137.11222051291509</v>
      </c>
      <c r="X1" s="115">
        <f t="shared" si="0"/>
        <v>134.33506333853842</v>
      </c>
      <c r="Y1" s="115">
        <f t="shared" si="0"/>
        <v>126.5715083490592</v>
      </c>
      <c r="Z1" s="115">
        <f t="shared" si="0"/>
        <v>125.19199249750392</v>
      </c>
      <c r="AA1" s="115">
        <f t="shared" si="0"/>
        <v>128.03262350617379</v>
      </c>
      <c r="AB1" s="115">
        <f t="shared" si="0"/>
        <v>124.40897562501019</v>
      </c>
      <c r="AC1" s="115">
        <f t="shared" si="0"/>
        <v>118.75576859302832</v>
      </c>
      <c r="AD1" s="115">
        <f t="shared" si="0"/>
        <v>112.5588954202784</v>
      </c>
      <c r="AE1" s="115">
        <f t="shared" si="0"/>
        <v>117.02222276014841</v>
      </c>
      <c r="AF1" s="115">
        <f t="shared" si="0"/>
        <v>111.08495030569121</v>
      </c>
      <c r="AG1" s="115">
        <f t="shared" si="0"/>
        <v>104.18968886229882</v>
      </c>
      <c r="AH1" s="115">
        <f>SUM(AH4:AH87)</f>
        <v>115.7426599346296</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25">
      <c r="A5" s="119" t="s">
        <v>479</v>
      </c>
      <c r="B5" s="120" t="s">
        <v>1997</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25">
      <c r="A6" s="119" t="s">
        <v>479</v>
      </c>
      <c r="B6" s="120" t="s">
        <v>1998</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25">
      <c r="A7" s="119" t="s">
        <v>479</v>
      </c>
      <c r="B7" s="120" t="s">
        <v>1999</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25">
      <c r="A8" s="119" t="s">
        <v>479</v>
      </c>
      <c r="B8" s="120" t="s">
        <v>2000</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25">
      <c r="A9" s="119" t="s">
        <v>479</v>
      </c>
      <c r="B9" s="120" t="s">
        <v>2001</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25">
      <c r="A10" s="119" t="s">
        <v>479</v>
      </c>
      <c r="B10" s="120" t="s">
        <v>2002</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25">
      <c r="A11" s="119" t="s">
        <v>479</v>
      </c>
      <c r="B11" s="120" t="s">
        <v>2003</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25">
      <c r="A12" s="119" t="s">
        <v>479</v>
      </c>
      <c r="B12" s="120" t="s">
        <v>2004</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25">
      <c r="A13" s="119" t="s">
        <v>479</v>
      </c>
      <c r="B13" s="120" t="s">
        <v>2005</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25">
      <c r="A14" s="119" t="s">
        <v>479</v>
      </c>
      <c r="B14" s="120" t="s">
        <v>2006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25">
      <c r="A17" s="119" t="s">
        <v>479</v>
      </c>
      <c r="B17" s="120" t="s">
        <v>2009</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25">
      <c r="A22" s="119" t="s">
        <v>479</v>
      </c>
      <c r="B22" s="120" t="s">
        <v>2014</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25">
      <c r="A23" s="119" t="s">
        <v>479</v>
      </c>
      <c r="B23" s="120" t="s">
        <v>2015</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25">
      <c r="A26" s="119" t="s">
        <v>479</v>
      </c>
      <c r="B26" s="120" t="s">
        <v>2018</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25">
      <c r="A27" s="119" t="s">
        <v>479</v>
      </c>
      <c r="B27" s="120" t="s">
        <v>2019</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25">
      <c r="A29" s="119" t="s">
        <v>479</v>
      </c>
      <c r="B29" s="120" t="s">
        <v>2021</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25">
      <c r="A30" s="119" t="s">
        <v>479</v>
      </c>
      <c r="B30" s="120" t="s">
        <v>2022</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25">
      <c r="A33" s="119" t="s">
        <v>479</v>
      </c>
      <c r="B33" s="120" t="s">
        <v>2025</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121">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0.119950617962</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121">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121">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2025-03-14T20:04:35Z</dcterms:modified>
</cp:coreProperties>
</file>