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1"/>
  <workbookPr defaultThemeVersion="124226"/>
  <mc:AlternateContent xmlns:mc="http://schemas.openxmlformats.org/markup-compatibility/2006">
    <mc:Choice Requires="x15">
      <x15ac:absPath xmlns:x15ac="http://schemas.microsoft.com/office/spreadsheetml/2010/11/ac" url="C:\Users\jus3\Documents\Projects\state-policy-simulator\build_calibration\States\LA\InputData\trans\BNVFE\"/>
    </mc:Choice>
  </mc:AlternateContent>
  <xr:revisionPtr revIDLastSave="0" documentId="13_ncr:1_{D7B815C2-4D35-4831-AE4A-4355C449AD62}" xr6:coauthVersionLast="36" xr6:coauthVersionMax="46" xr10:uidLastSave="{00000000-0000-0000-0000-000000000000}"/>
  <bookViews>
    <workbookView xWindow="5610" yWindow="2460" windowWidth="22280" windowHeight="13200" firstSheet="15" activeTab="18" xr2:uid="{7178C1D5-0121-469A-AE6D-4BEDA7267E36}"/>
  </bookViews>
  <sheets>
    <sheet name="About" sheetId="1" r:id="rId1"/>
    <sheet name="AEO 7" sheetId="4" r:id="rId2"/>
    <sheet name="AEO 35" sheetId="21" r:id="rId3"/>
    <sheet name="AEO 36" sheetId="27" r:id="rId4"/>
    <sheet name="AEO 38" sheetId="26" r:id="rId5"/>
    <sheet name="AEO 40" sheetId="25" r:id="rId6"/>
    <sheet name="AEO 47" sheetId="16" r:id="rId7"/>
    <sheet name="AEO 48" sheetId="17" r:id="rId8"/>
    <sheet name="AEO 49" sheetId="28" r:id="rId9"/>
    <sheet name="NTS 1-40" sheetId="20" r:id="rId10"/>
    <sheet name="NRBS 40" sheetId="19" r:id="rId11"/>
    <sheet name="NAP F28" sheetId="23" r:id="rId12"/>
    <sheet name="SYFAFE-frgt" sheetId="29" r:id="rId13"/>
    <sheet name="Calculations Etc" sheetId="18" r:id="rId14"/>
    <sheet name="SYFAFE (for Natural Gas)" sheetId="30" r:id="rId15"/>
    <sheet name="BNVFE-LDVs-psgr" sheetId="2" r:id="rId16"/>
    <sheet name="BNVFE-LDVs-frgt" sheetId="5" r:id="rId17"/>
    <sheet name="BNVFE-HDVs-psgr" sheetId="6" r:id="rId18"/>
    <sheet name="BNVFE-HDVs-frgt" sheetId="7" r:id="rId19"/>
    <sheet name="BNVFE-aircraft-psgr" sheetId="8" r:id="rId20"/>
    <sheet name="BNVFE-aircraft-frgt" sheetId="9" r:id="rId21"/>
    <sheet name="BNVFE-rail-psgr" sheetId="10" r:id="rId22"/>
    <sheet name="BNVFE-rail-frgt" sheetId="11" r:id="rId23"/>
    <sheet name="BNVFE-ships-psgr" sheetId="12" r:id="rId24"/>
    <sheet name="BNVFE-ships-frgt" sheetId="13" r:id="rId25"/>
    <sheet name="BNVFE-motorbikes-psgr" sheetId="14" r:id="rId26"/>
    <sheet name="BNVFE-motorbikes-frgt" sheetId="15" r:id="rId27"/>
    <sheet name="BNVFE_data for BHNVFEAL" sheetId="24" r:id="rId28"/>
  </sheets>
  <externalReferences>
    <externalReference r:id="rId29"/>
    <externalReference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iterate="1" iterateDelta="1.0000000000000001E-5"/>
</workbook>
</file>

<file path=xl/calcChain.xml><?xml version="1.0" encoding="utf-8"?>
<calcChain xmlns="http://schemas.openxmlformats.org/spreadsheetml/2006/main">
  <c r="D3" i="7" l="1"/>
  <c r="E3" i="7"/>
  <c r="F3" i="7"/>
  <c r="G3" i="7"/>
  <c r="H3" i="7"/>
  <c r="I3" i="7"/>
  <c r="J3" i="7"/>
  <c r="K3" i="7"/>
  <c r="L3" i="7"/>
  <c r="M3" i="7"/>
  <c r="N3" i="7"/>
  <c r="O3" i="7"/>
  <c r="P3" i="7"/>
  <c r="Q3" i="7"/>
  <c r="R3" i="7"/>
  <c r="S3" i="7"/>
  <c r="T3" i="7"/>
  <c r="U3" i="7"/>
  <c r="V3" i="7"/>
  <c r="W3" i="7"/>
  <c r="X3" i="7"/>
  <c r="Y3" i="7"/>
  <c r="Z3" i="7"/>
  <c r="AA3" i="7"/>
  <c r="AB3" i="7"/>
  <c r="AC3" i="7"/>
  <c r="AD3" i="7"/>
  <c r="AE3" i="7"/>
  <c r="AF3" i="7"/>
  <c r="C3" i="7"/>
  <c r="B3" i="7"/>
  <c r="D3" i="6"/>
  <c r="E3" i="6"/>
  <c r="F3" i="6"/>
  <c r="G3" i="6"/>
  <c r="H3" i="6"/>
  <c r="I3" i="6"/>
  <c r="J3" i="6"/>
  <c r="K3" i="6"/>
  <c r="L3" i="6"/>
  <c r="M3" i="6"/>
  <c r="N3" i="6"/>
  <c r="O3" i="6"/>
  <c r="P3" i="6"/>
  <c r="Q3" i="6"/>
  <c r="R3" i="6"/>
  <c r="S3" i="6"/>
  <c r="T3" i="6"/>
  <c r="U3" i="6"/>
  <c r="V3" i="6"/>
  <c r="W3" i="6"/>
  <c r="X3" i="6"/>
  <c r="Y3" i="6"/>
  <c r="Z3" i="6"/>
  <c r="AA3" i="6"/>
  <c r="AB3" i="6"/>
  <c r="AC3" i="6"/>
  <c r="AD3" i="6"/>
  <c r="AE3" i="6"/>
  <c r="AF3" i="6"/>
  <c r="C3" i="6"/>
  <c r="B3" i="6"/>
  <c r="D3" i="5"/>
  <c r="E3" i="5"/>
  <c r="F3" i="5"/>
  <c r="G3" i="5"/>
  <c r="H3" i="5"/>
  <c r="I3" i="5"/>
  <c r="J3" i="5"/>
  <c r="K3" i="5"/>
  <c r="L3" i="5"/>
  <c r="M3" i="5"/>
  <c r="N3" i="5"/>
  <c r="O3" i="5"/>
  <c r="P3" i="5"/>
  <c r="Q3" i="5"/>
  <c r="R3" i="5"/>
  <c r="S3" i="5"/>
  <c r="T3" i="5"/>
  <c r="U3" i="5"/>
  <c r="V3" i="5"/>
  <c r="W3" i="5"/>
  <c r="X3" i="5"/>
  <c r="Y3" i="5"/>
  <c r="Z3" i="5"/>
  <c r="AA3" i="5"/>
  <c r="AB3" i="5"/>
  <c r="AC3" i="5"/>
  <c r="AD3" i="5"/>
  <c r="AE3" i="5"/>
  <c r="AF3" i="5"/>
  <c r="C3" i="5"/>
  <c r="B3" i="5"/>
  <c r="D3" i="2"/>
  <c r="E3" i="2"/>
  <c r="F3" i="2"/>
  <c r="G3" i="2"/>
  <c r="H3" i="2"/>
  <c r="I3" i="2"/>
  <c r="J3" i="2"/>
  <c r="K3" i="2"/>
  <c r="L3" i="2"/>
  <c r="M3" i="2"/>
  <c r="N3" i="2"/>
  <c r="O3" i="2"/>
  <c r="P3" i="2"/>
  <c r="Q3" i="2"/>
  <c r="R3" i="2"/>
  <c r="S3" i="2"/>
  <c r="T3" i="2"/>
  <c r="U3" i="2"/>
  <c r="V3" i="2"/>
  <c r="W3" i="2"/>
  <c r="X3" i="2"/>
  <c r="Y3" i="2"/>
  <c r="Z3" i="2"/>
  <c r="AA3" i="2"/>
  <c r="AB3" i="2"/>
  <c r="AC3" i="2"/>
  <c r="AD3" i="2"/>
  <c r="AE3" i="2"/>
  <c r="AF3" i="2"/>
  <c r="C3" i="2"/>
  <c r="B3" i="2"/>
  <c r="C23" i="30"/>
  <c r="D23" i="30"/>
  <c r="E23" i="30"/>
  <c r="F23" i="30"/>
  <c r="G23" i="30"/>
  <c r="H23" i="30"/>
  <c r="I23" i="30"/>
  <c r="J23" i="30"/>
  <c r="K23" i="30"/>
  <c r="L23" i="30"/>
  <c r="M23" i="30"/>
  <c r="N23" i="30"/>
  <c r="O23" i="30"/>
  <c r="P23" i="30"/>
  <c r="Q23" i="30"/>
  <c r="R23" i="30"/>
  <c r="S23" i="30"/>
  <c r="T23" i="30"/>
  <c r="U23" i="30"/>
  <c r="V23" i="30"/>
  <c r="W23" i="30"/>
  <c r="X23" i="30"/>
  <c r="Y23" i="30"/>
  <c r="Z23" i="30"/>
  <c r="AA23" i="30"/>
  <c r="AB23" i="30"/>
  <c r="AC23" i="30"/>
  <c r="AD23" i="30"/>
  <c r="AE23" i="30"/>
  <c r="AF23" i="30"/>
  <c r="C24" i="30"/>
  <c r="D24" i="30"/>
  <c r="E24" i="30"/>
  <c r="F24" i="30"/>
  <c r="G24" i="30"/>
  <c r="H24" i="30"/>
  <c r="I24" i="30"/>
  <c r="J24" i="30"/>
  <c r="K24" i="30"/>
  <c r="L24" i="30"/>
  <c r="M24" i="30"/>
  <c r="N24" i="30"/>
  <c r="O24" i="30"/>
  <c r="P24" i="30"/>
  <c r="Q24" i="30"/>
  <c r="R24" i="30"/>
  <c r="S24" i="30"/>
  <c r="T24" i="30"/>
  <c r="U24" i="30"/>
  <c r="V24" i="30"/>
  <c r="W24" i="30"/>
  <c r="X24" i="30"/>
  <c r="Y24" i="30"/>
  <c r="Z24" i="30"/>
  <c r="AA24" i="30"/>
  <c r="AB24" i="30"/>
  <c r="AC24" i="30"/>
  <c r="AD24" i="30"/>
  <c r="AE24" i="30"/>
  <c r="AF24" i="30"/>
  <c r="B23" i="30"/>
  <c r="B24" i="30"/>
  <c r="C21" i="30"/>
  <c r="D21" i="30"/>
  <c r="E21" i="30"/>
  <c r="F21" i="30"/>
  <c r="G21" i="30"/>
  <c r="H21" i="30"/>
  <c r="I21" i="30"/>
  <c r="J21" i="30"/>
  <c r="K21" i="30"/>
  <c r="L21" i="30"/>
  <c r="M21" i="30"/>
  <c r="N21" i="30"/>
  <c r="O21" i="30"/>
  <c r="P21" i="30"/>
  <c r="Q21" i="30"/>
  <c r="R21" i="30"/>
  <c r="S21" i="30"/>
  <c r="T21" i="30"/>
  <c r="U21" i="30"/>
  <c r="V21" i="30"/>
  <c r="W21" i="30"/>
  <c r="X21" i="30"/>
  <c r="Y21" i="30"/>
  <c r="Z21" i="30"/>
  <c r="AA21" i="30"/>
  <c r="AB21" i="30"/>
  <c r="AC21" i="30"/>
  <c r="AD21" i="30"/>
  <c r="AE21" i="30"/>
  <c r="AF21" i="30"/>
  <c r="B21" i="30"/>
  <c r="C20" i="30"/>
  <c r="D20" i="30"/>
  <c r="E20" i="30"/>
  <c r="F20" i="30"/>
  <c r="G20" i="30"/>
  <c r="H20" i="30"/>
  <c r="I20" i="30"/>
  <c r="J20" i="30"/>
  <c r="K20" i="30"/>
  <c r="L20" i="30"/>
  <c r="M20" i="30"/>
  <c r="N20" i="30"/>
  <c r="O20" i="30"/>
  <c r="P20" i="30"/>
  <c r="Q20" i="30"/>
  <c r="R20" i="30"/>
  <c r="S20" i="30"/>
  <c r="T20" i="30"/>
  <c r="U20" i="30"/>
  <c r="V20" i="30"/>
  <c r="W20" i="30"/>
  <c r="X20" i="30"/>
  <c r="Y20" i="30"/>
  <c r="Z20" i="30"/>
  <c r="AA20" i="30"/>
  <c r="AB20" i="30"/>
  <c r="AC20" i="30"/>
  <c r="AD20" i="30"/>
  <c r="AE20" i="30"/>
  <c r="AF20" i="30"/>
  <c r="B20" i="30"/>
  <c r="C96" i="18" l="1" a="1"/>
  <c r="C96" i="18" s="1"/>
  <c r="B96" i="18" a="1"/>
  <c r="B96" i="18" s="1"/>
  <c r="B98" i="18" s="1"/>
  <c r="E9" i="24"/>
  <c r="F9" i="24"/>
  <c r="G9" i="24"/>
  <c r="H9" i="24"/>
  <c r="I9" i="24"/>
  <c r="J9" i="24"/>
  <c r="K9" i="24"/>
  <c r="L9" i="24"/>
  <c r="M9" i="24"/>
  <c r="N9" i="24"/>
  <c r="O9" i="24"/>
  <c r="P9" i="24"/>
  <c r="Q9" i="24"/>
  <c r="R9" i="24"/>
  <c r="S9" i="24"/>
  <c r="T9" i="24"/>
  <c r="U9" i="24"/>
  <c r="V9" i="24"/>
  <c r="W9" i="24"/>
  <c r="X9" i="24"/>
  <c r="Y9" i="24"/>
  <c r="Z9" i="24"/>
  <c r="AA9" i="24"/>
  <c r="AB9" i="24"/>
  <c r="AC9" i="24"/>
  <c r="AD9" i="24"/>
  <c r="AE9" i="24"/>
  <c r="AF9" i="24"/>
  <c r="AG9" i="24"/>
  <c r="AH9" i="24"/>
  <c r="D9" i="24"/>
  <c r="B5" i="9" l="1"/>
  <c r="C5" i="9"/>
  <c r="B5" i="8"/>
  <c r="C5" i="8"/>
  <c r="B5" i="13"/>
  <c r="B4" i="14"/>
  <c r="C5" i="18"/>
  <c r="D5" i="18"/>
  <c r="E5" i="18"/>
  <c r="F5" i="18"/>
  <c r="G5" i="18"/>
  <c r="H5" i="18"/>
  <c r="I5" i="18"/>
  <c r="J5" i="18"/>
  <c r="K5" i="18"/>
  <c r="L5" i="18"/>
  <c r="M5" i="18"/>
  <c r="N5" i="18"/>
  <c r="O5" i="18"/>
  <c r="P5" i="18"/>
  <c r="Q5" i="18"/>
  <c r="R5" i="18"/>
  <c r="S5" i="18"/>
  <c r="T5" i="18"/>
  <c r="U5" i="18"/>
  <c r="V5" i="18"/>
  <c r="W5" i="18"/>
  <c r="X5" i="18"/>
  <c r="Y5" i="18"/>
  <c r="Z5" i="18"/>
  <c r="AA5" i="18"/>
  <c r="AB5" i="18"/>
  <c r="AC5" i="18"/>
  <c r="AD5" i="18"/>
  <c r="AE5" i="18"/>
  <c r="AF5" i="18"/>
  <c r="B5"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B4" i="18"/>
  <c r="AF8" i="12" l="1"/>
  <c r="AF5" i="12"/>
  <c r="AF2" i="12"/>
  <c r="C5" i="6"/>
  <c r="D5" i="6"/>
  <c r="E5" i="6"/>
  <c r="F5" i="6"/>
  <c r="G5" i="6"/>
  <c r="H5" i="6"/>
  <c r="I5" i="6"/>
  <c r="J5" i="6"/>
  <c r="K5" i="6"/>
  <c r="L5" i="6"/>
  <c r="M5" i="6"/>
  <c r="N5" i="6"/>
  <c r="O5" i="6"/>
  <c r="P5" i="6"/>
  <c r="Q5" i="6"/>
  <c r="R5" i="6"/>
  <c r="S5" i="6"/>
  <c r="T5" i="6"/>
  <c r="U5" i="6"/>
  <c r="V5" i="6"/>
  <c r="W5" i="6"/>
  <c r="X5" i="6"/>
  <c r="Y5" i="6"/>
  <c r="Z5" i="6"/>
  <c r="AA5" i="6"/>
  <c r="AB5" i="6"/>
  <c r="AC5" i="6"/>
  <c r="AD5" i="6"/>
  <c r="AE5" i="6"/>
  <c r="AF5" i="6"/>
  <c r="B5" i="6"/>
  <c r="B4" i="5"/>
  <c r="C4" i="2"/>
  <c r="B4" i="2"/>
  <c r="V119" i="18"/>
  <c r="W119" i="18" s="1"/>
  <c r="X119" i="18" s="1"/>
  <c r="Y119" i="18" s="1"/>
  <c r="Z119" i="18" s="1"/>
  <c r="AA119" i="18" s="1"/>
  <c r="AB119" i="18" s="1"/>
  <c r="AC119" i="18" s="1"/>
  <c r="AD119" i="18" s="1"/>
  <c r="AE119" i="18" s="1"/>
  <c r="AF119" i="18" s="1"/>
  <c r="U119" i="18"/>
  <c r="B116" i="18"/>
  <c r="B115" i="18"/>
  <c r="B114" i="18"/>
  <c r="B112" i="18"/>
  <c r="B111" i="18"/>
  <c r="B110" i="18"/>
  <c r="B108" i="18"/>
  <c r="B107" i="18"/>
  <c r="B106" i="18"/>
  <c r="B119" i="18" s="1"/>
  <c r="B104" i="18"/>
  <c r="B103" i="18"/>
  <c r="B102" i="18"/>
  <c r="D116" i="18" a="1"/>
  <c r="D116" i="18"/>
  <c r="E116" i="18" a="1"/>
  <c r="E116" i="18" s="1"/>
  <c r="F116" i="18" a="1"/>
  <c r="F116" i="18" s="1"/>
  <c r="G116" i="18" a="1"/>
  <c r="G116" i="18"/>
  <c r="H116" i="18" a="1"/>
  <c r="H116" i="18"/>
  <c r="I116" i="18" a="1"/>
  <c r="I116" i="18" s="1"/>
  <c r="J116" i="18" a="1"/>
  <c r="J116" i="18" s="1"/>
  <c r="K116" i="18" a="1"/>
  <c r="K116" i="18"/>
  <c r="L116" i="18" a="1"/>
  <c r="L116" i="18"/>
  <c r="M116" i="18" a="1"/>
  <c r="M116" i="18" s="1"/>
  <c r="N116" i="18" a="1"/>
  <c r="N116" i="18" s="1"/>
  <c r="O116" i="18" a="1"/>
  <c r="O116" i="18"/>
  <c r="P116" i="18" a="1"/>
  <c r="P116" i="18"/>
  <c r="Q116" i="18" a="1"/>
  <c r="Q116" i="18" s="1"/>
  <c r="R116" i="18" a="1"/>
  <c r="R116" i="18" s="1"/>
  <c r="S116" i="18" a="1"/>
  <c r="S116" i="18"/>
  <c r="T116" i="18" a="1"/>
  <c r="T116" i="18"/>
  <c r="U116" i="18" a="1"/>
  <c r="U116" i="18" s="1"/>
  <c r="V116" i="18" a="1"/>
  <c r="V116" i="18" s="1"/>
  <c r="W116" i="18" a="1"/>
  <c r="W116" i="18"/>
  <c r="X116" i="18" a="1"/>
  <c r="X116" i="18"/>
  <c r="Y116" i="18" a="1"/>
  <c r="Y116" i="18" s="1"/>
  <c r="Z116" i="18" a="1"/>
  <c r="Z116" i="18" s="1"/>
  <c r="AA116" i="18" a="1"/>
  <c r="AA116" i="18"/>
  <c r="AB116" i="18" a="1"/>
  <c r="AB116" i="18"/>
  <c r="AC116" i="18" a="1"/>
  <c r="AC116" i="18" s="1"/>
  <c r="AD116" i="18" a="1"/>
  <c r="AD116" i="18" s="1"/>
  <c r="AE116" i="18" a="1"/>
  <c r="AE116" i="18"/>
  <c r="AF116" i="18" a="1"/>
  <c r="AF116" i="18"/>
  <c r="C116" i="18" a="1"/>
  <c r="C116" i="18"/>
  <c r="D115" i="18" a="1"/>
  <c r="D115" i="18" s="1"/>
  <c r="E115" i="18" a="1"/>
  <c r="E115" i="18" s="1"/>
  <c r="F115" i="18" a="1"/>
  <c r="F115" i="18"/>
  <c r="G115" i="18" a="1"/>
  <c r="G115" i="18" s="1"/>
  <c r="H115" i="18" a="1"/>
  <c r="H115" i="18" s="1"/>
  <c r="I115" i="18" a="1"/>
  <c r="I115" i="18" s="1"/>
  <c r="J115" i="18" a="1"/>
  <c r="J115" i="18"/>
  <c r="K115" i="18" a="1"/>
  <c r="K115" i="18"/>
  <c r="L115" i="18" a="1"/>
  <c r="L115" i="18" s="1"/>
  <c r="M115" i="18" a="1"/>
  <c r="M115" i="18" s="1"/>
  <c r="N115" i="18" a="1"/>
  <c r="N115" i="18"/>
  <c r="O115" i="18" a="1"/>
  <c r="O115" i="18"/>
  <c r="P115" i="18" a="1"/>
  <c r="P115" i="18" s="1"/>
  <c r="Q115" i="18" a="1"/>
  <c r="Q115" i="18" s="1"/>
  <c r="R115" i="18" a="1"/>
  <c r="R115" i="18"/>
  <c r="S115" i="18" a="1"/>
  <c r="S115" i="18"/>
  <c r="T115" i="18" a="1"/>
  <c r="T115" i="18" s="1"/>
  <c r="U115" i="18" a="1"/>
  <c r="U115" i="18" s="1"/>
  <c r="V115" i="18" a="1"/>
  <c r="V115" i="18"/>
  <c r="W115" i="18" a="1"/>
  <c r="W115" i="18"/>
  <c r="X115" i="18" a="1"/>
  <c r="X115" i="18" s="1"/>
  <c r="Y115" i="18" a="1"/>
  <c r="Y115" i="18" s="1"/>
  <c r="Z115" i="18" a="1"/>
  <c r="Z115" i="18"/>
  <c r="AA115" i="18" a="1"/>
  <c r="AA115" i="18"/>
  <c r="AB115" i="18" a="1"/>
  <c r="AB115" i="18" s="1"/>
  <c r="AC115" i="18" a="1"/>
  <c r="AC115" i="18" s="1"/>
  <c r="AD115" i="18" a="1"/>
  <c r="AD115" i="18"/>
  <c r="AE115" i="18" a="1"/>
  <c r="AE115" i="18"/>
  <c r="AF115" i="18" a="1"/>
  <c r="AF115" i="18" s="1"/>
  <c r="C115" i="18" a="1"/>
  <c r="C115" i="18" s="1"/>
  <c r="D114" i="18" a="1"/>
  <c r="D114" i="18"/>
  <c r="E114" i="18" a="1"/>
  <c r="E114" i="18" s="1"/>
  <c r="F114" i="18" a="1"/>
  <c r="F114" i="18"/>
  <c r="G114" i="18" a="1"/>
  <c r="G114" i="18"/>
  <c r="H114" i="18" a="1"/>
  <c r="H114" i="18"/>
  <c r="I114" i="18" a="1"/>
  <c r="I114" i="18" s="1"/>
  <c r="J114" i="18" a="1"/>
  <c r="J114" i="18"/>
  <c r="K114" i="18" a="1"/>
  <c r="K114" i="18"/>
  <c r="L114" i="18" a="1"/>
  <c r="L114" i="18"/>
  <c r="M114" i="18" a="1"/>
  <c r="M114" i="18" s="1"/>
  <c r="N114" i="18" a="1"/>
  <c r="N114" i="18"/>
  <c r="O114" i="18" a="1"/>
  <c r="O114" i="18"/>
  <c r="P114" i="18" a="1"/>
  <c r="P114" i="18"/>
  <c r="Q114" i="18" a="1"/>
  <c r="Q114" i="18" s="1"/>
  <c r="R114" i="18" a="1"/>
  <c r="R114" i="18"/>
  <c r="S114" i="18" a="1"/>
  <c r="S114" i="18"/>
  <c r="T114" i="18" a="1"/>
  <c r="T114" i="18" s="1"/>
  <c r="U114" i="18" a="1"/>
  <c r="U114" i="18" s="1"/>
  <c r="V114" i="18" a="1"/>
  <c r="V114" i="18"/>
  <c r="W114" i="18" a="1"/>
  <c r="W114" i="18"/>
  <c r="X114" i="18" a="1"/>
  <c r="X114" i="18"/>
  <c r="Y114" i="18" a="1"/>
  <c r="Y114" i="18" s="1"/>
  <c r="Z114" i="18" a="1"/>
  <c r="Z114" i="18" s="1"/>
  <c r="AA114" i="18" a="1"/>
  <c r="AA114" i="18"/>
  <c r="AB114" i="18" a="1"/>
  <c r="AB114" i="18"/>
  <c r="AC114" i="18" a="1"/>
  <c r="AC114" i="18" s="1"/>
  <c r="AD114" i="18" a="1"/>
  <c r="AD114" i="18" s="1"/>
  <c r="AE114" i="18" a="1"/>
  <c r="AE114" i="18"/>
  <c r="AF114" i="18" a="1"/>
  <c r="AF114" i="18"/>
  <c r="C114" i="18" a="1"/>
  <c r="C114" i="18" s="1"/>
  <c r="D112" i="18" a="1"/>
  <c r="D112" i="18"/>
  <c r="E112" i="18" a="1"/>
  <c r="E112" i="18" s="1"/>
  <c r="F112" i="18" a="1"/>
  <c r="F112" i="18"/>
  <c r="G112" i="18" a="1"/>
  <c r="G112" i="18"/>
  <c r="H112" i="18" a="1"/>
  <c r="H112" i="18"/>
  <c r="I112" i="18" a="1"/>
  <c r="I112" i="18" s="1"/>
  <c r="J112" i="18" a="1"/>
  <c r="J112" i="18"/>
  <c r="K112" i="18" a="1"/>
  <c r="K112" i="18"/>
  <c r="L112" i="18" a="1"/>
  <c r="L112" i="18"/>
  <c r="M112" i="18" a="1"/>
  <c r="M112" i="18" s="1"/>
  <c r="N112" i="18" a="1"/>
  <c r="N112" i="18" s="1"/>
  <c r="O112" i="18" a="1"/>
  <c r="O112" i="18"/>
  <c r="P112" i="18" a="1"/>
  <c r="P112" i="18"/>
  <c r="Q112" i="18" a="1"/>
  <c r="Q112" i="18" s="1"/>
  <c r="R112" i="18" a="1"/>
  <c r="R112" i="18" s="1"/>
  <c r="S112" i="18" a="1"/>
  <c r="S112" i="18"/>
  <c r="T112" i="18" a="1"/>
  <c r="T112" i="18"/>
  <c r="U112" i="18" a="1"/>
  <c r="U112" i="18" s="1"/>
  <c r="V112" i="18" a="1"/>
  <c r="V112" i="18" s="1"/>
  <c r="W112" i="18" a="1"/>
  <c r="W112" i="18" s="1"/>
  <c r="X112" i="18" a="1"/>
  <c r="X112" i="18"/>
  <c r="Y112" i="18" a="1"/>
  <c r="Y112" i="18" s="1"/>
  <c r="Z112" i="18" a="1"/>
  <c r="Z112" i="18" s="1"/>
  <c r="AA112" i="18" a="1"/>
  <c r="AA112" i="18"/>
  <c r="AB112" i="18" a="1"/>
  <c r="AB112" i="18"/>
  <c r="AC112" i="18" a="1"/>
  <c r="AC112" i="18" s="1"/>
  <c r="AD112" i="18" a="1"/>
  <c r="AD112" i="18" s="1"/>
  <c r="AE112" i="18" a="1"/>
  <c r="AE112" i="18"/>
  <c r="AF112" i="18" a="1"/>
  <c r="AF112" i="18"/>
  <c r="C112" i="18" a="1"/>
  <c r="C112" i="18" s="1"/>
  <c r="D111" i="18" a="1"/>
  <c r="D111" i="18"/>
  <c r="E111" i="18" a="1"/>
  <c r="E111" i="18" s="1"/>
  <c r="F111" i="18" a="1"/>
  <c r="F111" i="18"/>
  <c r="G111" i="18" a="1"/>
  <c r="G111" i="18"/>
  <c r="H111" i="18" a="1"/>
  <c r="H111" i="18"/>
  <c r="I111" i="18" a="1"/>
  <c r="I111" i="18" s="1"/>
  <c r="J111" i="18" a="1"/>
  <c r="J111" i="18"/>
  <c r="K111" i="18" a="1"/>
  <c r="K111" i="18"/>
  <c r="L111" i="18" a="1"/>
  <c r="L111" i="18"/>
  <c r="M111" i="18" a="1"/>
  <c r="M111" i="18" s="1"/>
  <c r="N111" i="18" a="1"/>
  <c r="N111" i="18"/>
  <c r="O111" i="18" a="1"/>
  <c r="O111" i="18"/>
  <c r="P111" i="18" a="1"/>
  <c r="P111" i="18"/>
  <c r="Q111" i="18" a="1"/>
  <c r="Q111" i="18" s="1"/>
  <c r="R111" i="18" a="1"/>
  <c r="R111" i="18"/>
  <c r="S111" i="18" a="1"/>
  <c r="S111" i="18"/>
  <c r="T111" i="18" a="1"/>
  <c r="T111" i="18"/>
  <c r="U111" i="18" a="1"/>
  <c r="U111" i="18" s="1"/>
  <c r="V111" i="18" a="1"/>
  <c r="V111" i="18" s="1"/>
  <c r="W111" i="18" a="1"/>
  <c r="W111" i="18"/>
  <c r="X111" i="18" a="1"/>
  <c r="X111" i="18"/>
  <c r="Y111" i="18" a="1"/>
  <c r="Y111" i="18" s="1"/>
  <c r="Z111" i="18" a="1"/>
  <c r="Z111" i="18" s="1"/>
  <c r="AA111" i="18" a="1"/>
  <c r="AA111" i="18" s="1"/>
  <c r="AB111" i="18" a="1"/>
  <c r="AB111" i="18"/>
  <c r="AC111" i="18" a="1"/>
  <c r="AC111" i="18" s="1"/>
  <c r="AD111" i="18" a="1"/>
  <c r="AD111" i="18" s="1"/>
  <c r="AE111" i="18" a="1"/>
  <c r="AE111" i="18"/>
  <c r="AF111" i="18" a="1"/>
  <c r="AF111" i="18"/>
  <c r="C111" i="18" a="1"/>
  <c r="C111" i="18" s="1"/>
  <c r="D110" i="18" a="1"/>
  <c r="D110" i="18" s="1"/>
  <c r="E110" i="18" a="1"/>
  <c r="E110" i="18" s="1"/>
  <c r="F110" i="18" a="1"/>
  <c r="F110" i="18"/>
  <c r="G110" i="18" a="1"/>
  <c r="G110" i="18"/>
  <c r="H110" i="18" a="1"/>
  <c r="H110" i="18" s="1"/>
  <c r="I110" i="18" a="1"/>
  <c r="I110" i="18" s="1"/>
  <c r="J110" i="18" a="1"/>
  <c r="J110" i="18"/>
  <c r="K110" i="18" a="1"/>
  <c r="K110" i="18"/>
  <c r="L110" i="18" a="1"/>
  <c r="L110" i="18" s="1"/>
  <c r="M110" i="18" a="1"/>
  <c r="M110" i="18" s="1"/>
  <c r="N110" i="18" a="1"/>
  <c r="N110" i="18"/>
  <c r="O110" i="18" a="1"/>
  <c r="O110" i="18"/>
  <c r="P110" i="18" a="1"/>
  <c r="P110" i="18" s="1"/>
  <c r="Q110" i="18" a="1"/>
  <c r="Q110" i="18" s="1"/>
  <c r="R110" i="18" a="1"/>
  <c r="R110" i="18"/>
  <c r="S110" i="18" a="1"/>
  <c r="S110" i="18"/>
  <c r="T110" i="18" a="1"/>
  <c r="T110" i="18" s="1"/>
  <c r="U110" i="18" a="1"/>
  <c r="U110" i="18" s="1"/>
  <c r="V110" i="18" a="1"/>
  <c r="V110" i="18"/>
  <c r="W110" i="18" a="1"/>
  <c r="W110" i="18"/>
  <c r="X110" i="18" a="1"/>
  <c r="X110" i="18" s="1"/>
  <c r="Y110" i="18" a="1"/>
  <c r="Y110" i="18" s="1"/>
  <c r="Z110" i="18" a="1"/>
  <c r="Z110" i="18"/>
  <c r="AA110" i="18" a="1"/>
  <c r="AA110" i="18"/>
  <c r="AB110" i="18" a="1"/>
  <c r="AB110" i="18" s="1"/>
  <c r="AC110" i="18" a="1"/>
  <c r="AC110" i="18" s="1"/>
  <c r="AD110" i="18" a="1"/>
  <c r="AD110" i="18"/>
  <c r="AE110" i="18" a="1"/>
  <c r="AE110" i="18" s="1"/>
  <c r="AF110" i="18" a="1"/>
  <c r="AF110" i="18" s="1"/>
  <c r="C110" i="18" a="1"/>
  <c r="C110" i="18" s="1"/>
  <c r="C118" i="18"/>
  <c r="D118" i="18"/>
  <c r="E118" i="18"/>
  <c r="F118" i="18"/>
  <c r="G118" i="18"/>
  <c r="H118" i="18"/>
  <c r="I118" i="18"/>
  <c r="J118" i="18"/>
  <c r="K118" i="18"/>
  <c r="L118" i="18"/>
  <c r="M118" i="18"/>
  <c r="N118" i="18"/>
  <c r="O118" i="18"/>
  <c r="P118" i="18"/>
  <c r="Q118" i="18"/>
  <c r="R118" i="18"/>
  <c r="S118" i="18"/>
  <c r="T118" i="18"/>
  <c r="U118" i="18"/>
  <c r="V118" i="18"/>
  <c r="W118" i="18"/>
  <c r="X118" i="18"/>
  <c r="Y118" i="18"/>
  <c r="Z118" i="18"/>
  <c r="AA118" i="18"/>
  <c r="AB118" i="18"/>
  <c r="AC118" i="18"/>
  <c r="AD118" i="18"/>
  <c r="AE118" i="18"/>
  <c r="AF118" i="18"/>
  <c r="B118" i="18"/>
  <c r="C100" i="18"/>
  <c r="D100" i="18"/>
  <c r="E100" i="18"/>
  <c r="F100" i="18"/>
  <c r="G100" i="18"/>
  <c r="H100" i="18"/>
  <c r="I100" i="18"/>
  <c r="J100" i="18"/>
  <c r="K100" i="18"/>
  <c r="L100" i="18"/>
  <c r="M100" i="18"/>
  <c r="N100" i="18"/>
  <c r="O100" i="18"/>
  <c r="P100" i="18"/>
  <c r="Q100" i="18"/>
  <c r="R100" i="18"/>
  <c r="S100" i="18"/>
  <c r="T100" i="18"/>
  <c r="U100" i="18"/>
  <c r="V100" i="18"/>
  <c r="W100" i="18"/>
  <c r="X100" i="18"/>
  <c r="Y100" i="18"/>
  <c r="Z100" i="18"/>
  <c r="AA100" i="18"/>
  <c r="AB100" i="18"/>
  <c r="AC100" i="18"/>
  <c r="AD100" i="18"/>
  <c r="AE100" i="18"/>
  <c r="AF100" i="18"/>
  <c r="B100"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D96" i="18" a="1"/>
  <c r="D96" i="18" s="1"/>
  <c r="E96" i="18" a="1"/>
  <c r="E96" i="18"/>
  <c r="F96" i="18" a="1"/>
  <c r="F96" i="18"/>
  <c r="G96" i="18" a="1"/>
  <c r="G96" i="18" s="1"/>
  <c r="H96" i="18" a="1"/>
  <c r="H96" i="18" s="1"/>
  <c r="I96" i="18" a="1"/>
  <c r="I96" i="18"/>
  <c r="J96" i="18" a="1"/>
  <c r="J96" i="18"/>
  <c r="K96" i="18" a="1"/>
  <c r="K96" i="18" s="1"/>
  <c r="L96" i="18" a="1"/>
  <c r="L96" i="18" s="1"/>
  <c r="M96" i="18" a="1"/>
  <c r="M96" i="18" s="1"/>
  <c r="N96" i="18" a="1"/>
  <c r="N96" i="18"/>
  <c r="O96" i="18" a="1"/>
  <c r="O96" i="18" s="1"/>
  <c r="P96" i="18" a="1"/>
  <c r="P96" i="18" s="1"/>
  <c r="Q96" i="18" a="1"/>
  <c r="Q96" i="18" s="1"/>
  <c r="R96" i="18" a="1"/>
  <c r="R96" i="18"/>
  <c r="S96" i="18" a="1"/>
  <c r="S96" i="18" s="1"/>
  <c r="T96" i="18" a="1"/>
  <c r="T96" i="18" s="1"/>
  <c r="U96" i="18" a="1"/>
  <c r="U96" i="18" s="1"/>
  <c r="V96" i="18" a="1"/>
  <c r="V96" i="18"/>
  <c r="W96" i="18" a="1"/>
  <c r="W96" i="18" s="1"/>
  <c r="X96" i="18" a="1"/>
  <c r="X96" i="18" s="1"/>
  <c r="Y96" i="18" a="1"/>
  <c r="Y96" i="18" s="1"/>
  <c r="Z96" i="18" a="1"/>
  <c r="Z96" i="18"/>
  <c r="AA96" i="18" a="1"/>
  <c r="AA96" i="18" s="1"/>
  <c r="AB96" i="18" a="1"/>
  <c r="AB96" i="18" s="1"/>
  <c r="AC96" i="18" a="1"/>
  <c r="AC96" i="18" s="1"/>
  <c r="AD96" i="18" a="1"/>
  <c r="AD96" i="18" s="1"/>
  <c r="AE96" i="18" a="1"/>
  <c r="AE96" i="18" s="1"/>
  <c r="AF96" i="18" a="1"/>
  <c r="AF96" i="18" s="1"/>
  <c r="E64" i="18"/>
  <c r="E63" i="18"/>
  <c r="B44" i="18"/>
  <c r="C13" i="18" a="1"/>
  <c r="C13" i="18" s="1"/>
  <c r="D13" i="18" a="1"/>
  <c r="D13" i="18" s="1"/>
  <c r="E13" i="18" a="1"/>
  <c r="E13" i="18" s="1"/>
  <c r="F13" i="18" a="1"/>
  <c r="F13" i="18"/>
  <c r="G13" i="18" a="1"/>
  <c r="G13" i="18" s="1"/>
  <c r="H13" i="18" a="1"/>
  <c r="H13" i="18" s="1"/>
  <c r="I13" i="18" a="1"/>
  <c r="I13" i="18" s="1"/>
  <c r="J13" i="18" a="1"/>
  <c r="J13" i="18"/>
  <c r="K13" i="18" a="1"/>
  <c r="K13" i="18" s="1"/>
  <c r="L13" i="18" a="1"/>
  <c r="L13" i="18" s="1"/>
  <c r="M13" i="18" a="1"/>
  <c r="M13" i="18" s="1"/>
  <c r="N13" i="18" a="1"/>
  <c r="N13" i="18"/>
  <c r="O13" i="18" a="1"/>
  <c r="O13" i="18" s="1"/>
  <c r="P13" i="18" a="1"/>
  <c r="P13" i="18" s="1"/>
  <c r="Q13" i="18" a="1"/>
  <c r="Q13" i="18" s="1"/>
  <c r="R13" i="18" a="1"/>
  <c r="R13" i="18"/>
  <c r="S13" i="18" a="1"/>
  <c r="S13" i="18" s="1"/>
  <c r="T13" i="18" a="1"/>
  <c r="T13" i="18" s="1"/>
  <c r="U13" i="18" a="1"/>
  <c r="U13" i="18" s="1"/>
  <c r="V13" i="18" a="1"/>
  <c r="V13" i="18"/>
  <c r="W13" i="18" a="1"/>
  <c r="W13" i="18" s="1"/>
  <c r="X13" i="18" a="1"/>
  <c r="X13" i="18" s="1"/>
  <c r="Y13" i="18" a="1"/>
  <c r="Y13" i="18" s="1"/>
  <c r="Z13" i="18" a="1"/>
  <c r="Z13" i="18" s="1"/>
  <c r="AA13" i="18" a="1"/>
  <c r="AA13" i="18" s="1"/>
  <c r="AB13" i="18" a="1"/>
  <c r="AB13" i="18" s="1"/>
  <c r="AC13" i="18" a="1"/>
  <c r="AC13" i="18" s="1"/>
  <c r="AD13" i="18" a="1"/>
  <c r="AD13" i="18" s="1"/>
  <c r="AE13" i="18" a="1"/>
  <c r="AE13" i="18" s="1"/>
  <c r="AF13" i="18" a="1"/>
  <c r="AF13" i="18" s="1"/>
  <c r="B13" i="18" a="1"/>
  <c r="B13" i="18" s="1"/>
  <c r="D12" i="18"/>
  <c r="F12" i="18"/>
  <c r="H12" i="18"/>
  <c r="J12" i="18"/>
  <c r="L12" i="18"/>
  <c r="N12" i="18"/>
  <c r="P12" i="18"/>
  <c r="R12" i="18"/>
  <c r="T12" i="18"/>
  <c r="V12" i="18"/>
  <c r="X12" i="18"/>
  <c r="Z12" i="18"/>
  <c r="AB12" i="18"/>
  <c r="AD12" i="18"/>
  <c r="AF12" i="18"/>
  <c r="B12" i="18"/>
  <c r="C9" i="18"/>
  <c r="D9" i="18"/>
  <c r="E9" i="18"/>
  <c r="F9" i="18"/>
  <c r="G9" i="18"/>
  <c r="H9" i="18"/>
  <c r="I9" i="18"/>
  <c r="J9" i="18"/>
  <c r="K9" i="18"/>
  <c r="L9" i="18"/>
  <c r="M9" i="18"/>
  <c r="N9" i="18"/>
  <c r="O9" i="18"/>
  <c r="P9" i="18"/>
  <c r="Q9" i="18"/>
  <c r="R9" i="18"/>
  <c r="S9" i="18"/>
  <c r="T9" i="18"/>
  <c r="U9" i="18"/>
  <c r="V9" i="18"/>
  <c r="W9" i="18"/>
  <c r="X9" i="18"/>
  <c r="Y9" i="18"/>
  <c r="Z9" i="18"/>
  <c r="AA9" i="18"/>
  <c r="AB9" i="18"/>
  <c r="AC9" i="18"/>
  <c r="AD9" i="18"/>
  <c r="AE9" i="18"/>
  <c r="AF9" i="18"/>
  <c r="B9" i="18"/>
  <c r="C7" i="18" l="1"/>
  <c r="D7" i="18"/>
  <c r="E7" i="18"/>
  <c r="F7" i="18"/>
  <c r="G7" i="18"/>
  <c r="H7" i="18"/>
  <c r="I7" i="18"/>
  <c r="J7" i="18"/>
  <c r="K7" i="18"/>
  <c r="L7" i="18"/>
  <c r="M7" i="18"/>
  <c r="N7" i="18"/>
  <c r="O7" i="18"/>
  <c r="P7" i="18"/>
  <c r="Q7" i="18"/>
  <c r="R7" i="18"/>
  <c r="S7" i="18"/>
  <c r="T7" i="18"/>
  <c r="U7" i="18"/>
  <c r="V7" i="18"/>
  <c r="W7" i="18"/>
  <c r="X7" i="18"/>
  <c r="Y7" i="18"/>
  <c r="Z7" i="18"/>
  <c r="AA7" i="18"/>
  <c r="AB7" i="18"/>
  <c r="AC7" i="18"/>
  <c r="AD7" i="18"/>
  <c r="AE7" i="18"/>
  <c r="AF7" i="18"/>
  <c r="B7" i="18"/>
  <c r="C2" i="18"/>
  <c r="D2" i="18"/>
  <c r="E2" i="18"/>
  <c r="F2" i="18"/>
  <c r="G2" i="18"/>
  <c r="H2" i="18"/>
  <c r="I2" i="18"/>
  <c r="J2" i="18"/>
  <c r="K2" i="18"/>
  <c r="L2" i="18"/>
  <c r="M2" i="18"/>
  <c r="N2" i="18"/>
  <c r="O2" i="18"/>
  <c r="P2" i="18"/>
  <c r="Q2" i="18"/>
  <c r="R2" i="18"/>
  <c r="S2" i="18"/>
  <c r="T2" i="18"/>
  <c r="U2" i="18"/>
  <c r="V2" i="18"/>
  <c r="W2" i="18"/>
  <c r="X2" i="18"/>
  <c r="Y2" i="18"/>
  <c r="Z2" i="18"/>
  <c r="AA2" i="18"/>
  <c r="AB2" i="18"/>
  <c r="AC2" i="18"/>
  <c r="AD2" i="18"/>
  <c r="AE2" i="18"/>
  <c r="AF2" i="18"/>
  <c r="B2" i="18"/>
  <c r="B54" i="18"/>
  <c r="C123" i="18" l="1"/>
  <c r="D123" i="18"/>
  <c r="E123" i="18"/>
  <c r="F123" i="18"/>
  <c r="G123" i="18"/>
  <c r="H123" i="18"/>
  <c r="I123" i="18"/>
  <c r="J123" i="18"/>
  <c r="K123" i="18"/>
  <c r="L123" i="18"/>
  <c r="M123" i="18"/>
  <c r="N123" i="18"/>
  <c r="O123" i="18"/>
  <c r="P123" i="18"/>
  <c r="Q123" i="18"/>
  <c r="R123" i="18"/>
  <c r="S123" i="18"/>
  <c r="T123" i="18"/>
  <c r="U123" i="18"/>
  <c r="V123" i="18"/>
  <c r="W123" i="18"/>
  <c r="X123" i="18"/>
  <c r="Y123" i="18"/>
  <c r="Z123" i="18"/>
  <c r="AA123" i="18"/>
  <c r="AB123" i="18"/>
  <c r="AC123" i="18"/>
  <c r="AD123" i="18"/>
  <c r="AE123" i="18"/>
  <c r="AF123" i="18"/>
  <c r="B123" i="18"/>
  <c r="D98" i="18"/>
  <c r="D4" i="5" s="1"/>
  <c r="I98" i="18"/>
  <c r="I4" i="5" s="1"/>
  <c r="J98" i="18"/>
  <c r="J4" i="5" s="1"/>
  <c r="L98" i="18"/>
  <c r="L4" i="5" s="1"/>
  <c r="Q98" i="18"/>
  <c r="Q4" i="5" s="1"/>
  <c r="T98" i="18"/>
  <c r="T4" i="5" s="1"/>
  <c r="Y98" i="18"/>
  <c r="Y4" i="5" s="1"/>
  <c r="Z98" i="18"/>
  <c r="Z4" i="5" s="1"/>
  <c r="AB98" i="18"/>
  <c r="AB4" i="5" s="1"/>
  <c r="D97" i="18"/>
  <c r="E97" i="18"/>
  <c r="F97" i="18"/>
  <c r="G97" i="18"/>
  <c r="G98" i="18" s="1"/>
  <c r="G4" i="5" s="1"/>
  <c r="H97" i="18"/>
  <c r="H98" i="18" s="1"/>
  <c r="H4" i="5" s="1"/>
  <c r="I97" i="18"/>
  <c r="J97" i="18"/>
  <c r="K97" i="18"/>
  <c r="L97" i="18"/>
  <c r="M97" i="18"/>
  <c r="N97" i="18"/>
  <c r="O97" i="18"/>
  <c r="O98" i="18" s="1"/>
  <c r="O4" i="5" s="1"/>
  <c r="P97" i="18"/>
  <c r="P98" i="18" s="1"/>
  <c r="P4" i="5" s="1"/>
  <c r="Q97" i="18"/>
  <c r="R97" i="18"/>
  <c r="S97" i="18"/>
  <c r="T97" i="18"/>
  <c r="U97" i="18"/>
  <c r="V97" i="18"/>
  <c r="W97" i="18"/>
  <c r="W98" i="18" s="1"/>
  <c r="W4" i="5" s="1"/>
  <c r="X97" i="18"/>
  <c r="X98" i="18" s="1"/>
  <c r="X4" i="5" s="1"/>
  <c r="Y97" i="18"/>
  <c r="Z97" i="18"/>
  <c r="AA97" i="18"/>
  <c r="AB97" i="18"/>
  <c r="AC97" i="18"/>
  <c r="AD97" i="18"/>
  <c r="AE97" i="18"/>
  <c r="AE98" i="18" s="1"/>
  <c r="AE4" i="5" s="1"/>
  <c r="AF97" i="18"/>
  <c r="AF98" i="18" s="1"/>
  <c r="AF4" i="5" s="1"/>
  <c r="C97" i="18"/>
  <c r="B97" i="18"/>
  <c r="AA98" i="18" l="1"/>
  <c r="AA4" i="5" s="1"/>
  <c r="S98" i="18"/>
  <c r="S4" i="5" s="1"/>
  <c r="K98" i="18"/>
  <c r="K4" i="5" s="1"/>
  <c r="AB120" i="18"/>
  <c r="T120" i="18"/>
  <c r="L120" i="18"/>
  <c r="D120" i="18"/>
  <c r="AA120" i="18"/>
  <c r="S120" i="18"/>
  <c r="K120" i="18"/>
  <c r="C120" i="18"/>
  <c r="AD120" i="18"/>
  <c r="V120" i="18"/>
  <c r="N120" i="18"/>
  <c r="F120" i="18"/>
  <c r="Z120" i="18"/>
  <c r="R120" i="18"/>
  <c r="J120" i="18"/>
  <c r="Y120" i="18"/>
  <c r="Q120" i="18"/>
  <c r="I120" i="18"/>
  <c r="AF120" i="18"/>
  <c r="X120" i="18"/>
  <c r="P120" i="18"/>
  <c r="H120" i="18"/>
  <c r="AE120" i="18"/>
  <c r="W120" i="18"/>
  <c r="O120" i="18"/>
  <c r="G120" i="18"/>
  <c r="AC120" i="18"/>
  <c r="U120" i="18"/>
  <c r="M120" i="18"/>
  <c r="E120" i="18"/>
  <c r="C119" i="18"/>
  <c r="D119" i="18" s="1"/>
  <c r="E119" i="18" s="1"/>
  <c r="F119" i="18" s="1"/>
  <c r="G119" i="18" s="1"/>
  <c r="H119" i="18" s="1"/>
  <c r="I119" i="18" s="1"/>
  <c r="J119" i="18" s="1"/>
  <c r="K119" i="18" s="1"/>
  <c r="L119" i="18" s="1"/>
  <c r="M119" i="18" s="1"/>
  <c r="N119" i="18" s="1"/>
  <c r="O119" i="18" s="1"/>
  <c r="P119" i="18" s="1"/>
  <c r="Q119" i="18" s="1"/>
  <c r="R119" i="18" s="1"/>
  <c r="S119" i="18" s="1"/>
  <c r="T119" i="18" s="1"/>
  <c r="B120" i="18"/>
  <c r="R98" i="18"/>
  <c r="R4" i="5" s="1"/>
  <c r="C98" i="18"/>
  <c r="C4" i="5" s="1"/>
  <c r="AD98" i="18"/>
  <c r="AD4" i="5" s="1"/>
  <c r="V98" i="18"/>
  <c r="V4" i="5" s="1"/>
  <c r="N98" i="18"/>
  <c r="N4" i="5" s="1"/>
  <c r="F98" i="18"/>
  <c r="F4" i="5" s="1"/>
  <c r="AC98" i="18"/>
  <c r="AC4" i="5" s="1"/>
  <c r="U98" i="18"/>
  <c r="U4" i="5" s="1"/>
  <c r="M98" i="18"/>
  <c r="M4" i="5" s="1"/>
  <c r="E98" i="18"/>
  <c r="E4" i="5" s="1"/>
  <c r="B2" i="5"/>
  <c r="J2" i="5" l="1"/>
  <c r="R2" i="5"/>
  <c r="Z2" i="5"/>
  <c r="I2" i="5"/>
  <c r="K2" i="5"/>
  <c r="S2" i="5"/>
  <c r="AA2" i="5"/>
  <c r="D2" i="5"/>
  <c r="L2" i="5"/>
  <c r="T2" i="5"/>
  <c r="AB2" i="5"/>
  <c r="E2" i="5"/>
  <c r="M2" i="5"/>
  <c r="U2" i="5"/>
  <c r="AC2" i="5"/>
  <c r="C2" i="5"/>
  <c r="C6" i="5" s="1"/>
  <c r="F2" i="5"/>
  <c r="N2" i="5"/>
  <c r="V2" i="5"/>
  <c r="AD2" i="5"/>
  <c r="Y2" i="5"/>
  <c r="G2" i="5"/>
  <c r="O2" i="5"/>
  <c r="W2" i="5"/>
  <c r="AE2" i="5"/>
  <c r="H2" i="5"/>
  <c r="P2" i="5"/>
  <c r="X2" i="5"/>
  <c r="AF2" i="5"/>
  <c r="Q2" i="5"/>
  <c r="C7" i="5"/>
  <c r="C8" i="5"/>
  <c r="B122" i="18"/>
  <c r="B124" i="18" s="1"/>
  <c r="B5" i="7" s="1"/>
  <c r="B4" i="7" s="1"/>
  <c r="F122" i="18"/>
  <c r="F124" i="18" s="1"/>
  <c r="F5" i="7" s="1"/>
  <c r="F4" i="7" s="1"/>
  <c r="L122" i="18"/>
  <c r="L124" i="18" s="1"/>
  <c r="L5" i="7" s="1"/>
  <c r="L4" i="7" s="1"/>
  <c r="X122" i="18"/>
  <c r="X124" i="18" s="1"/>
  <c r="X5" i="7" s="1"/>
  <c r="X4" i="7" s="1"/>
  <c r="K122" i="18"/>
  <c r="K124" i="18" s="1"/>
  <c r="K5" i="7" s="1"/>
  <c r="K4" i="7" s="1"/>
  <c r="V122" i="18"/>
  <c r="V124" i="18" s="1"/>
  <c r="V5" i="7" s="1"/>
  <c r="V4" i="7" s="1"/>
  <c r="P122" i="18"/>
  <c r="P124" i="18" s="1"/>
  <c r="P5" i="7" s="1"/>
  <c r="P4" i="7" s="1"/>
  <c r="R122" i="18"/>
  <c r="R124" i="18" s="1"/>
  <c r="R5" i="7" s="1"/>
  <c r="R4" i="7" s="1"/>
  <c r="O122" i="18"/>
  <c r="O124" i="18" s="1"/>
  <c r="O5" i="7" s="1"/>
  <c r="O4" i="7" s="1"/>
  <c r="AE122" i="18"/>
  <c r="AE124" i="18" s="1"/>
  <c r="AE5" i="7" s="1"/>
  <c r="AE4" i="7" s="1"/>
  <c r="S122" i="18"/>
  <c r="S124" i="18" s="1"/>
  <c r="S5" i="7" s="1"/>
  <c r="S4" i="7" s="1"/>
  <c r="E122" i="18"/>
  <c r="E124" i="18" s="1"/>
  <c r="E5" i="7" s="1"/>
  <c r="E4" i="7" s="1"/>
  <c r="AF122" i="18"/>
  <c r="AF124" i="18" s="1"/>
  <c r="AF5" i="7" s="1"/>
  <c r="AF4" i="7" s="1"/>
  <c r="I122" i="18"/>
  <c r="I124" i="18" s="1"/>
  <c r="I5" i="7" s="1"/>
  <c r="I4" i="7" s="1"/>
  <c r="N122" i="18"/>
  <c r="N124" i="18" s="1"/>
  <c r="N5" i="7" s="1"/>
  <c r="N4" i="7" s="1"/>
  <c r="AB122" i="18"/>
  <c r="AB124" i="18" s="1"/>
  <c r="AB5" i="7" s="1"/>
  <c r="AB4" i="7" s="1"/>
  <c r="AA122" i="18"/>
  <c r="AA124" i="18" s="1"/>
  <c r="AA5" i="7" s="1"/>
  <c r="AA4" i="7" s="1"/>
  <c r="M122" i="18"/>
  <c r="M124" i="18" s="1"/>
  <c r="M5" i="7" s="1"/>
  <c r="M4" i="7" s="1"/>
  <c r="J122" i="18"/>
  <c r="J124" i="18" s="1"/>
  <c r="J5" i="7" s="1"/>
  <c r="J4" i="7" s="1"/>
  <c r="Q122" i="18"/>
  <c r="Q124" i="18" s="1"/>
  <c r="Q5" i="7" s="1"/>
  <c r="Q4" i="7" s="1"/>
  <c r="W122" i="18"/>
  <c r="W124" i="18" s="1"/>
  <c r="W5" i="7" s="1"/>
  <c r="W4" i="7" s="1"/>
  <c r="C122" i="18"/>
  <c r="C124" i="18" s="1"/>
  <c r="C5" i="7" s="1"/>
  <c r="C4" i="7" s="1"/>
  <c r="Z122" i="18"/>
  <c r="Z124" i="18" s="1"/>
  <c r="Z5" i="7" s="1"/>
  <c r="Z4" i="7" s="1"/>
  <c r="U122" i="18"/>
  <c r="U124" i="18" s="1"/>
  <c r="U5" i="7" s="1"/>
  <c r="U4" i="7" s="1"/>
  <c r="AD122" i="18"/>
  <c r="AD124" i="18" s="1"/>
  <c r="AD5" i="7" s="1"/>
  <c r="AD4" i="7" s="1"/>
  <c r="Y122" i="18"/>
  <c r="Y124" i="18" s="1"/>
  <c r="Y5" i="7" s="1"/>
  <c r="Y4" i="7" s="1"/>
  <c r="T122" i="18"/>
  <c r="T124" i="18" s="1"/>
  <c r="T5" i="7" s="1"/>
  <c r="T4" i="7" s="1"/>
  <c r="H122" i="18"/>
  <c r="H124" i="18" s="1"/>
  <c r="H5" i="7" s="1"/>
  <c r="H4" i="7" s="1"/>
  <c r="D122" i="18"/>
  <c r="D124" i="18" s="1"/>
  <c r="D5" i="7" s="1"/>
  <c r="D4" i="7" s="1"/>
  <c r="AC122" i="18"/>
  <c r="AC124" i="18" s="1"/>
  <c r="AC5" i="7" s="1"/>
  <c r="AC4" i="7" s="1"/>
  <c r="G122" i="18"/>
  <c r="G124" i="18" s="1"/>
  <c r="G5" i="7" s="1"/>
  <c r="G4" i="7" s="1"/>
  <c r="B72" i="18"/>
  <c r="E84" i="18"/>
  <c r="E85" i="18" s="1"/>
  <c r="E87" i="18" s="1"/>
  <c r="F84" i="18"/>
  <c r="G84" i="18"/>
  <c r="G85" i="18" s="1"/>
  <c r="H84" i="18"/>
  <c r="H86" i="18" s="1"/>
  <c r="I84" i="18"/>
  <c r="I86" i="18" s="1"/>
  <c r="J84" i="18"/>
  <c r="J86" i="18" s="1"/>
  <c r="K84" i="18"/>
  <c r="K86" i="18" s="1"/>
  <c r="L84" i="18"/>
  <c r="L86" i="18" s="1"/>
  <c r="M84" i="18"/>
  <c r="M86" i="18" s="1"/>
  <c r="N84" i="18"/>
  <c r="N86" i="18" s="1"/>
  <c r="O84" i="18"/>
  <c r="O86" i="18" s="1"/>
  <c r="P84" i="18"/>
  <c r="P85" i="18" s="1"/>
  <c r="P87" i="18" s="1"/>
  <c r="Q84" i="18"/>
  <c r="Q85" i="18" s="1"/>
  <c r="R84" i="18"/>
  <c r="R85" i="18" s="1"/>
  <c r="S84" i="18"/>
  <c r="S86" i="18" s="1"/>
  <c r="T84" i="18"/>
  <c r="T86" i="18" s="1"/>
  <c r="U84" i="18"/>
  <c r="U85" i="18" s="1"/>
  <c r="U87" i="18" s="1"/>
  <c r="V84" i="18"/>
  <c r="V85" i="18" s="1"/>
  <c r="W84" i="18"/>
  <c r="W85" i="18" s="1"/>
  <c r="X84" i="18"/>
  <c r="X85" i="18" s="1"/>
  <c r="Y84" i="18"/>
  <c r="Y85" i="18" s="1"/>
  <c r="Z84" i="18"/>
  <c r="Z85" i="18" s="1"/>
  <c r="AA84" i="18"/>
  <c r="AA85" i="18" s="1"/>
  <c r="AB84" i="18"/>
  <c r="AB86" i="18" s="1"/>
  <c r="AC84" i="18"/>
  <c r="AC85" i="18" s="1"/>
  <c r="AD84" i="18"/>
  <c r="AD86" i="18" s="1"/>
  <c r="AE84" i="18"/>
  <c r="AE86" i="18" s="1"/>
  <c r="AF84" i="18"/>
  <c r="AF85" i="18" s="1"/>
  <c r="AF87" i="18" s="1"/>
  <c r="AG84" i="18"/>
  <c r="AG86" i="18" s="1"/>
  <c r="AH84" i="18"/>
  <c r="AH86" i="18" s="1"/>
  <c r="AI84" i="18"/>
  <c r="AI85" i="18" s="1"/>
  <c r="F85" i="18"/>
  <c r="E83" i="18"/>
  <c r="F83" i="18"/>
  <c r="G83" i="18"/>
  <c r="H83" i="18"/>
  <c r="I83" i="18"/>
  <c r="J83" i="18"/>
  <c r="K83" i="18"/>
  <c r="L83" i="18"/>
  <c r="M83" i="18"/>
  <c r="N83" i="18"/>
  <c r="O83" i="18"/>
  <c r="P83" i="18"/>
  <c r="Q83" i="18"/>
  <c r="R83" i="18"/>
  <c r="S83" i="18"/>
  <c r="T83" i="18"/>
  <c r="U83" i="18"/>
  <c r="V83" i="18"/>
  <c r="W83" i="18"/>
  <c r="X83" i="18"/>
  <c r="Y83" i="18"/>
  <c r="Z83" i="18"/>
  <c r="AA83" i="18"/>
  <c r="AB83" i="18"/>
  <c r="AC83" i="18"/>
  <c r="AD83" i="18"/>
  <c r="AE83" i="18"/>
  <c r="AF83" i="18"/>
  <c r="AG83" i="18"/>
  <c r="AH83" i="18"/>
  <c r="AI83" i="18"/>
  <c r="F86" i="18"/>
  <c r="Z86" i="18" l="1"/>
  <c r="N85" i="18"/>
  <c r="N87" i="18" s="1"/>
  <c r="N89" i="18" s="1"/>
  <c r="M85" i="18"/>
  <c r="M87" i="18" s="1"/>
  <c r="M88" i="18" s="1"/>
  <c r="Z87" i="18"/>
  <c r="Z89" i="18" s="1"/>
  <c r="P86" i="18"/>
  <c r="P88" i="18" s="1"/>
  <c r="W87" i="18"/>
  <c r="E86" i="18"/>
  <c r="E89" i="18" s="1"/>
  <c r="V86" i="18"/>
  <c r="AD85" i="18"/>
  <c r="AD87" i="18" s="1"/>
  <c r="AD89" i="18" s="1"/>
  <c r="W86" i="18"/>
  <c r="G86" i="18"/>
  <c r="U86" i="18"/>
  <c r="U88" i="18" s="1"/>
  <c r="AE85" i="18"/>
  <c r="AE87" i="18" s="1"/>
  <c r="AE88" i="18" s="1"/>
  <c r="AC86" i="18"/>
  <c r="O85" i="18"/>
  <c r="O87" i="18" s="1"/>
  <c r="O88" i="18" s="1"/>
  <c r="H85" i="18"/>
  <c r="H87" i="18" s="1"/>
  <c r="H88" i="18" s="1"/>
  <c r="X86" i="18"/>
  <c r="Y86" i="18"/>
  <c r="AG85" i="18"/>
  <c r="AG87" i="18" s="1"/>
  <c r="I85" i="18"/>
  <c r="I87" i="18" s="1"/>
  <c r="I89" i="18" s="1"/>
  <c r="Q86" i="18"/>
  <c r="J85" i="18"/>
  <c r="J87" i="18" s="1"/>
  <c r="J89" i="18" s="1"/>
  <c r="AH85" i="18"/>
  <c r="AH87" i="18" s="1"/>
  <c r="AH88" i="18" s="1"/>
  <c r="R86" i="18"/>
  <c r="K85" i="18"/>
  <c r="K87" i="18" s="1"/>
  <c r="K89" i="18" s="1"/>
  <c r="S85" i="18"/>
  <c r="S87" i="18" s="1"/>
  <c r="S89" i="18" s="1"/>
  <c r="AI86" i="18"/>
  <c r="AA86" i="18"/>
  <c r="AF86" i="18"/>
  <c r="AF89" i="18" s="1"/>
  <c r="X87" i="18"/>
  <c r="AA87" i="18"/>
  <c r="G87" i="18"/>
  <c r="R87" i="18"/>
  <c r="AI87" i="18"/>
  <c r="AI89" i="18" s="1"/>
  <c r="F87" i="18"/>
  <c r="F88" i="18" s="1"/>
  <c r="Q87" i="18"/>
  <c r="V87" i="18"/>
  <c r="Y87" i="18"/>
  <c r="AC87" i="18"/>
  <c r="P89" i="18"/>
  <c r="AB85" i="18"/>
  <c r="AB87" i="18" s="1"/>
  <c r="AB88" i="18" s="1"/>
  <c r="T85" i="18"/>
  <c r="T87" i="18" s="1"/>
  <c r="T89" i="18" s="1"/>
  <c r="L85" i="18"/>
  <c r="L87" i="18" s="1"/>
  <c r="L89" i="18" s="1"/>
  <c r="V88" i="18" l="1"/>
  <c r="Z88" i="18"/>
  <c r="U89" i="18"/>
  <c r="M89" i="18"/>
  <c r="G89" i="18"/>
  <c r="X89" i="18"/>
  <c r="W89" i="18"/>
  <c r="W88" i="18"/>
  <c r="AD88" i="18"/>
  <c r="N88" i="18"/>
  <c r="X88" i="18"/>
  <c r="AC89" i="18"/>
  <c r="R89" i="18"/>
  <c r="AF88" i="18"/>
  <c r="Y89" i="18"/>
  <c r="O89" i="18"/>
  <c r="AA89" i="18"/>
  <c r="Q89" i="18"/>
  <c r="AE89" i="18"/>
  <c r="E88" i="18"/>
  <c r="F89" i="18"/>
  <c r="H89" i="18"/>
  <c r="V89" i="18"/>
  <c r="J88" i="18"/>
  <c r="AG88" i="18"/>
  <c r="AG89" i="18"/>
  <c r="AA88" i="18"/>
  <c r="AI88" i="18"/>
  <c r="AC88" i="18"/>
  <c r="R88" i="18"/>
  <c r="Q88" i="18"/>
  <c r="Y88" i="18"/>
  <c r="G88" i="18"/>
  <c r="AH89" i="18"/>
  <c r="K88" i="18"/>
  <c r="I88" i="18"/>
  <c r="S88" i="18"/>
  <c r="L88" i="18"/>
  <c r="AB89" i="18"/>
  <c r="T88"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D5" i="10" s="1"/>
  <c r="U68" i="18"/>
  <c r="R2" i="10" s="1"/>
  <c r="E68" i="18"/>
  <c r="B2" i="10" s="1"/>
  <c r="AG69" i="18"/>
  <c r="AD5" i="10" s="1"/>
  <c r="Y68" i="18"/>
  <c r="V2" i="10" s="1"/>
  <c r="Q69" i="18"/>
  <c r="N5" i="10" s="1"/>
  <c r="I68" i="18"/>
  <c r="F2" i="10" s="1"/>
  <c r="W69" i="18"/>
  <c r="T5" i="10" s="1"/>
  <c r="O69" i="18"/>
  <c r="L5" i="10" s="1"/>
  <c r="AE69" i="18"/>
  <c r="AB5" i="10" s="1"/>
  <c r="AI69" i="18"/>
  <c r="AF5" i="10" s="1"/>
  <c r="AI68" i="18"/>
  <c r="AF2" i="10" s="1"/>
  <c r="S69" i="18"/>
  <c r="P5" i="10" s="1"/>
  <c r="S68" i="18"/>
  <c r="P2" i="10" s="1"/>
  <c r="K68" i="18"/>
  <c r="H2" i="10" s="1"/>
  <c r="K69" i="18"/>
  <c r="H5" i="10" s="1"/>
  <c r="AH69" i="18"/>
  <c r="AE5" i="10" s="1"/>
  <c r="AH68" i="18"/>
  <c r="AE2" i="10" s="1"/>
  <c r="Z68" i="18"/>
  <c r="W2" i="10" s="1"/>
  <c r="Z69" i="18"/>
  <c r="W5" i="10" s="1"/>
  <c r="J69" i="18"/>
  <c r="G5" i="10" s="1"/>
  <c r="J68" i="18"/>
  <c r="G2" i="10" s="1"/>
  <c r="Y69" i="18"/>
  <c r="V5" i="10" s="1"/>
  <c r="I69" i="18"/>
  <c r="F5" i="10" s="1"/>
  <c r="AF68" i="18"/>
  <c r="AC2" i="10" s="1"/>
  <c r="AF69" i="18"/>
  <c r="AC5" i="10" s="1"/>
  <c r="P68" i="18"/>
  <c r="M2" i="10" s="1"/>
  <c r="P69" i="18"/>
  <c r="M5" i="10" s="1"/>
  <c r="H69" i="18"/>
  <c r="E5" i="10" s="1"/>
  <c r="H68" i="18"/>
  <c r="E2" i="10" s="1"/>
  <c r="AE68" i="18"/>
  <c r="AB2" i="10" s="1"/>
  <c r="W68" i="18"/>
  <c r="T2" i="10" s="1"/>
  <c r="O68" i="18"/>
  <c r="L2" i="10" s="1"/>
  <c r="G68" i="18"/>
  <c r="D2" i="10" s="1"/>
  <c r="AD69" i="18"/>
  <c r="AA5" i="10" s="1"/>
  <c r="V69" i="18"/>
  <c r="S5" i="10" s="1"/>
  <c r="N69" i="18"/>
  <c r="K5" i="10" s="1"/>
  <c r="F69" i="18"/>
  <c r="C5" i="10" s="1"/>
  <c r="AA69" i="18"/>
  <c r="X5" i="10" s="1"/>
  <c r="AA68" i="18"/>
  <c r="X2" i="10" s="1"/>
  <c r="X68" i="18"/>
  <c r="U2" i="10" s="1"/>
  <c r="X69" i="18"/>
  <c r="U5" i="10" s="1"/>
  <c r="AD68" i="18"/>
  <c r="AA2" i="10" s="1"/>
  <c r="V68" i="18"/>
  <c r="S2" i="10" s="1"/>
  <c r="N68" i="18"/>
  <c r="K2" i="10" s="1"/>
  <c r="F68" i="18"/>
  <c r="C2" i="10" s="1"/>
  <c r="U69" i="18"/>
  <c r="R5" i="10" s="1"/>
  <c r="R69" i="18"/>
  <c r="O5" i="10" s="1"/>
  <c r="R68" i="18"/>
  <c r="O2" i="10" s="1"/>
  <c r="AG68" i="18"/>
  <c r="AD2" i="10" s="1"/>
  <c r="Q68" i="18"/>
  <c r="N2" i="10" s="1"/>
  <c r="AB68" i="18"/>
  <c r="Y2" i="10" s="1"/>
  <c r="AB69" i="18"/>
  <c r="Y5" i="10" s="1"/>
  <c r="T69" i="18"/>
  <c r="Q5" i="10" s="1"/>
  <c r="T68" i="18"/>
  <c r="Q2" i="10" s="1"/>
  <c r="L68" i="18"/>
  <c r="I2" i="10" s="1"/>
  <c r="L69" i="18"/>
  <c r="I5" i="10" s="1"/>
  <c r="AC69" i="18"/>
  <c r="Z5" i="10" s="1"/>
  <c r="AC68" i="18"/>
  <c r="Z2" i="10" s="1"/>
  <c r="M69" i="18"/>
  <c r="J5" i="10" s="1"/>
  <c r="M68" i="18"/>
  <c r="J2" i="10" s="1"/>
  <c r="E69" i="18"/>
  <c r="B5" i="10" s="1"/>
  <c r="C75" i="18" l="1"/>
  <c r="D75" i="18"/>
  <c r="E75" i="18"/>
  <c r="F75" i="18"/>
  <c r="G75" i="18"/>
  <c r="H75" i="18"/>
  <c r="I75" i="18"/>
  <c r="J75" i="18"/>
  <c r="K75" i="18"/>
  <c r="L75" i="18"/>
  <c r="M75" i="18"/>
  <c r="N75" i="18"/>
  <c r="O75" i="18"/>
  <c r="P75" i="18"/>
  <c r="Q75" i="18"/>
  <c r="R75" i="18"/>
  <c r="S75" i="18"/>
  <c r="T75" i="18"/>
  <c r="U75" i="18"/>
  <c r="V75" i="18"/>
  <c r="W75" i="18"/>
  <c r="X75" i="18"/>
  <c r="Y75" i="18"/>
  <c r="Z75" i="18"/>
  <c r="AA75" i="18"/>
  <c r="AB75" i="18"/>
  <c r="AC75" i="18"/>
  <c r="AD75" i="18"/>
  <c r="AE75" i="18"/>
  <c r="AF75" i="18"/>
  <c r="AG75" i="18"/>
  <c r="C76" i="18"/>
  <c r="D76"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C77" i="18"/>
  <c r="D77" i="18"/>
  <c r="E77" i="18"/>
  <c r="F77" i="18"/>
  <c r="G77" i="18"/>
  <c r="H77" i="18"/>
  <c r="I77" i="18"/>
  <c r="J77" i="18"/>
  <c r="K77" i="18"/>
  <c r="L77" i="18"/>
  <c r="M77" i="18"/>
  <c r="N77" i="18"/>
  <c r="O77" i="18"/>
  <c r="P77" i="18"/>
  <c r="Q77" i="18"/>
  <c r="R77" i="18"/>
  <c r="S77" i="18"/>
  <c r="T77" i="18"/>
  <c r="U77" i="18"/>
  <c r="V77" i="18"/>
  <c r="W77" i="18"/>
  <c r="X77" i="18"/>
  <c r="Y77" i="18"/>
  <c r="Z77" i="18"/>
  <c r="AA77" i="18"/>
  <c r="AB77" i="18"/>
  <c r="AC77" i="18"/>
  <c r="AD77" i="18"/>
  <c r="AE77" i="18"/>
  <c r="AF77" i="18"/>
  <c r="AG77" i="18"/>
  <c r="C78" i="18"/>
  <c r="D78" i="18"/>
  <c r="E78" i="18"/>
  <c r="F78" i="18"/>
  <c r="G78" i="18"/>
  <c r="H78" i="18"/>
  <c r="I78" i="18"/>
  <c r="J78" i="18"/>
  <c r="K78" i="18"/>
  <c r="L78" i="18"/>
  <c r="M78" i="18"/>
  <c r="N78" i="18"/>
  <c r="O78" i="18"/>
  <c r="P78" i="18"/>
  <c r="Q78" i="18"/>
  <c r="R78" i="18"/>
  <c r="S78" i="18"/>
  <c r="T78" i="18"/>
  <c r="U78" i="18"/>
  <c r="V78" i="18"/>
  <c r="W78" i="18"/>
  <c r="X78" i="18"/>
  <c r="Y78" i="18"/>
  <c r="Z78" i="18"/>
  <c r="AA78" i="18"/>
  <c r="AB78" i="18"/>
  <c r="AC78" i="18"/>
  <c r="AD78" i="18"/>
  <c r="AE78" i="18"/>
  <c r="AF78" i="18"/>
  <c r="AG78" i="18"/>
  <c r="B75" i="18"/>
  <c r="B78" i="18"/>
  <c r="B77" i="18"/>
  <c r="B76" i="18"/>
  <c r="AC79" i="18" l="1"/>
  <c r="U79" i="18"/>
  <c r="B79" i="18"/>
  <c r="T79" i="18"/>
  <c r="L79" i="18"/>
  <c r="D79" i="18"/>
  <c r="C79" i="18"/>
  <c r="Z79" i="18"/>
  <c r="R79" i="18"/>
  <c r="J79" i="18"/>
  <c r="AB79" i="18"/>
  <c r="AA79" i="18"/>
  <c r="S79" i="18"/>
  <c r="K79" i="18"/>
  <c r="M79" i="18"/>
  <c r="E79" i="18"/>
  <c r="AE79" i="18"/>
  <c r="W79" i="18"/>
  <c r="O79" i="18"/>
  <c r="G79" i="18"/>
  <c r="AD79" i="18"/>
  <c r="V79" i="18"/>
  <c r="N79" i="18"/>
  <c r="F79" i="18"/>
  <c r="AG79" i="18"/>
  <c r="Y79" i="18"/>
  <c r="Q79" i="18"/>
  <c r="I79" i="18"/>
  <c r="AF79" i="18"/>
  <c r="X79" i="18"/>
  <c r="P79" i="18"/>
  <c r="H79" i="18"/>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U51" i="18"/>
  <c r="U58" i="18" s="1"/>
  <c r="U4" i="2"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B2" i="2" s="1"/>
  <c r="G2" i="2" l="1"/>
  <c r="O2" i="2"/>
  <c r="W2" i="2"/>
  <c r="AE2" i="2"/>
  <c r="S2" i="2"/>
  <c r="N2" i="2"/>
  <c r="H2" i="2"/>
  <c r="P2" i="2"/>
  <c r="X2" i="2"/>
  <c r="AF2" i="2"/>
  <c r="V2" i="2"/>
  <c r="I2" i="2"/>
  <c r="Q2" i="2"/>
  <c r="Y2" i="2"/>
  <c r="C2" i="2"/>
  <c r="K2" i="2"/>
  <c r="AD2" i="2"/>
  <c r="J2" i="2"/>
  <c r="R2" i="2"/>
  <c r="Z2" i="2"/>
  <c r="AA2" i="2"/>
  <c r="F2" i="2"/>
  <c r="D2" i="2"/>
  <c r="L2" i="2"/>
  <c r="T2" i="2"/>
  <c r="AB2" i="2"/>
  <c r="E2" i="2"/>
  <c r="M2" i="2"/>
  <c r="U2" i="2"/>
  <c r="AC2" i="2"/>
  <c r="O4" i="2"/>
  <c r="S4" i="2"/>
  <c r="AA4" i="2"/>
  <c r="K4" i="2"/>
  <c r="H4" i="2"/>
  <c r="X4" i="2"/>
  <c r="I4" i="2"/>
  <c r="AC4" i="2"/>
  <c r="Y4" i="2"/>
  <c r="M4" i="2"/>
  <c r="D4" i="2"/>
  <c r="W4" i="2"/>
  <c r="R4" i="2"/>
  <c r="AE4" i="2"/>
  <c r="P4" i="2"/>
  <c r="J4" i="2"/>
  <c r="G4" i="2"/>
  <c r="Q4" i="2"/>
  <c r="L4" i="2"/>
  <c r="T4" i="2"/>
  <c r="AB4" i="2"/>
  <c r="F4" i="2"/>
  <c r="Z4" i="2"/>
  <c r="N4" i="2"/>
  <c r="V4" i="2"/>
  <c r="E4" i="2"/>
  <c r="AF4" i="2"/>
  <c r="AD4" i="2"/>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B5" i="12" l="1"/>
  <c r="D11" i="24" s="1"/>
  <c r="D8" i="24"/>
  <c r="E5" i="24"/>
  <c r="F2" i="24"/>
  <c r="E2" i="24"/>
  <c r="B6" i="5"/>
  <c r="B8" i="18"/>
  <c r="C5" i="13" s="1"/>
  <c r="D5" i="13" s="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B3" i="18"/>
  <c r="C3" i="18"/>
  <c r="C8" i="18"/>
  <c r="G2" i="24"/>
  <c r="E12" i="24" l="1"/>
  <c r="E6" i="24"/>
  <c r="D2" i="24"/>
  <c r="E10" i="24"/>
  <c r="B6" i="2" l="1"/>
  <c r="C2" i="9"/>
  <c r="E7"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7" i="2" s="1"/>
  <c r="B35" i="18"/>
  <c r="L8" i="6" l="1"/>
  <c r="L7" i="6"/>
  <c r="M7" i="6" l="1"/>
  <c r="M8" i="6"/>
  <c r="C7" i="6"/>
  <c r="C8" i="6"/>
  <c r="D8" i="6" l="1"/>
  <c r="D7" i="6"/>
  <c r="N7" i="6"/>
  <c r="N8" i="6"/>
  <c r="O7" i="6" l="1"/>
  <c r="O8" i="6"/>
  <c r="E7" i="6"/>
  <c r="E8" i="6"/>
  <c r="F7" i="6" l="1"/>
  <c r="F8" i="6"/>
  <c r="P7" i="6"/>
  <c r="P8" i="6"/>
  <c r="Q7" i="6" l="1"/>
  <c r="Q8" i="6"/>
  <c r="G7" i="6"/>
  <c r="G8" i="6"/>
  <c r="H7" i="6" l="1"/>
  <c r="H8" i="6"/>
  <c r="R8" i="6"/>
  <c r="R7" i="6"/>
  <c r="S7" i="6" l="1"/>
  <c r="S8" i="6"/>
  <c r="I7" i="6"/>
  <c r="I8" i="6"/>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J7" i="6" l="1"/>
  <c r="J8" i="6"/>
  <c r="T8" i="6"/>
  <c r="T7" i="6"/>
  <c r="Y8" i="5"/>
  <c r="Y7" i="5"/>
  <c r="U8" i="5"/>
  <c r="U7" i="5"/>
  <c r="M8" i="5"/>
  <c r="M7" i="5"/>
  <c r="I8" i="5"/>
  <c r="I7" i="5"/>
  <c r="E8" i="5"/>
  <c r="E7" i="5"/>
  <c r="AF7" i="5"/>
  <c r="AF8" i="5"/>
  <c r="AB7" i="5"/>
  <c r="AB8" i="5"/>
  <c r="X7" i="5"/>
  <c r="X8" i="5"/>
  <c r="T7" i="5"/>
  <c r="T8" i="5"/>
  <c r="P7" i="5"/>
  <c r="P8" i="5"/>
  <c r="L7" i="5"/>
  <c r="L8" i="5"/>
  <c r="H7" i="5"/>
  <c r="H8" i="5"/>
  <c r="D7" i="5"/>
  <c r="D8" i="5"/>
  <c r="Z8" i="5"/>
  <c r="Z7" i="5"/>
  <c r="AC8" i="5"/>
  <c r="AC7" i="5"/>
  <c r="Q8" i="5"/>
  <c r="Q7" i="5"/>
  <c r="AE7" i="5"/>
  <c r="AE8" i="5"/>
  <c r="AA7" i="5"/>
  <c r="AA8" i="5"/>
  <c r="W7" i="5"/>
  <c r="W8" i="5"/>
  <c r="S7" i="5"/>
  <c r="S8" i="5"/>
  <c r="O7" i="5"/>
  <c r="O8" i="5"/>
  <c r="K7" i="5"/>
  <c r="K8" i="5"/>
  <c r="G7" i="5"/>
  <c r="G8" i="5"/>
  <c r="AD8" i="5"/>
  <c r="AD7" i="5"/>
  <c r="V8" i="5"/>
  <c r="V7" i="5"/>
  <c r="R8" i="5"/>
  <c r="R7" i="5"/>
  <c r="N8" i="5"/>
  <c r="N7" i="5"/>
  <c r="J8" i="5"/>
  <c r="J7" i="5"/>
  <c r="F8" i="5"/>
  <c r="F7" i="5"/>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U7" i="6"/>
  <c r="U8" i="6"/>
  <c r="K8" i="6"/>
  <c r="K7" i="6"/>
  <c r="B8" i="5"/>
  <c r="B7" i="5"/>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B2" i="12" l="1"/>
  <c r="B8" i="12"/>
  <c r="J8" i="10"/>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V7" i="6"/>
  <c r="V8" i="6"/>
  <c r="B8" i="14"/>
  <c r="B7" i="14"/>
  <c r="AF7" i="7"/>
  <c r="AF8" i="7"/>
  <c r="T8" i="7"/>
  <c r="T7" i="7"/>
  <c r="L8" i="7"/>
  <c r="L7" i="7"/>
  <c r="H7" i="7"/>
  <c r="H8" i="7"/>
  <c r="D8" i="7"/>
  <c r="D7" i="7"/>
  <c r="AE7" i="7"/>
  <c r="AE8" i="7"/>
  <c r="AA7" i="7"/>
  <c r="AA8" i="7"/>
  <c r="W7" i="7"/>
  <c r="W8" i="7"/>
  <c r="S7" i="7"/>
  <c r="S8" i="7"/>
  <c r="O7" i="7"/>
  <c r="O8" i="7"/>
  <c r="K7" i="7"/>
  <c r="K8" i="7"/>
  <c r="G7" i="7"/>
  <c r="G8" i="7"/>
  <c r="C7" i="7"/>
  <c r="C8" i="7"/>
  <c r="X7" i="7"/>
  <c r="X8" i="7"/>
  <c r="AD7" i="7"/>
  <c r="AD8" i="7"/>
  <c r="V8" i="7"/>
  <c r="V7" i="7"/>
  <c r="R7" i="7"/>
  <c r="R8" i="7"/>
  <c r="N8" i="7"/>
  <c r="N7" i="7"/>
  <c r="J7" i="7"/>
  <c r="J8" i="7"/>
  <c r="F8" i="7"/>
  <c r="F7" i="7"/>
  <c r="AB7" i="7"/>
  <c r="AB8" i="7"/>
  <c r="P7" i="7"/>
  <c r="P8" i="7"/>
  <c r="Z7" i="7"/>
  <c r="Z8" i="7"/>
  <c r="AC8" i="7"/>
  <c r="AC7" i="7"/>
  <c r="Y8" i="7"/>
  <c r="Y7" i="7"/>
  <c r="U8" i="7"/>
  <c r="U7" i="7"/>
  <c r="Q8" i="7"/>
  <c r="Q7" i="7"/>
  <c r="M8" i="7"/>
  <c r="M7" i="7"/>
  <c r="I8" i="7"/>
  <c r="I7" i="7"/>
  <c r="E8" i="7"/>
  <c r="E7" i="7"/>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F5" i="9" l="1"/>
  <c r="AF2" i="9" s="1"/>
  <c r="X5" i="9"/>
  <c r="Z7" i="24" s="1"/>
  <c r="P5" i="9"/>
  <c r="P8" i="9" s="1"/>
  <c r="H5" i="9"/>
  <c r="J7" i="24" s="1"/>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A5" i="8"/>
  <c r="AE2" i="11"/>
  <c r="AE8" i="11"/>
  <c r="W2" i="11"/>
  <c r="W8" i="11"/>
  <c r="O2" i="11"/>
  <c r="O8" i="11"/>
  <c r="G2" i="11"/>
  <c r="G8" i="11"/>
  <c r="AD2" i="11"/>
  <c r="AD8" i="11"/>
  <c r="V2" i="11"/>
  <c r="V8" i="11"/>
  <c r="N2" i="11"/>
  <c r="N8" i="11"/>
  <c r="F2" i="11"/>
  <c r="F8" i="11"/>
  <c r="C2" i="11"/>
  <c r="C8" i="11"/>
  <c r="AC2" i="11"/>
  <c r="AC8" i="11"/>
  <c r="U2" i="11"/>
  <c r="U8" i="11"/>
  <c r="M2" i="11"/>
  <c r="M8" i="11"/>
  <c r="E2" i="11"/>
  <c r="E8" i="11"/>
  <c r="Y5" i="9"/>
  <c r="Q5" i="9"/>
  <c r="I5" i="9"/>
  <c r="AB5" i="8"/>
  <c r="AB5" i="9"/>
  <c r="T5" i="9"/>
  <c r="L5" i="9"/>
  <c r="D5" i="9"/>
  <c r="T5" i="8"/>
  <c r="L5" i="8"/>
  <c r="D5" i="8"/>
  <c r="AD5" i="9"/>
  <c r="V5" i="9"/>
  <c r="N5" i="9"/>
  <c r="F5" i="9"/>
  <c r="AC5" i="9"/>
  <c r="U5" i="9"/>
  <c r="M5" i="9"/>
  <c r="E5" i="9"/>
  <c r="B8" i="6"/>
  <c r="B7" i="6"/>
  <c r="K5" i="8"/>
  <c r="C8" i="8"/>
  <c r="S5" i="8"/>
  <c r="AA5" i="9"/>
  <c r="S5" i="9"/>
  <c r="K5" i="9"/>
  <c r="AE5" i="9"/>
  <c r="AG7" i="24" s="1"/>
  <c r="W5" i="9"/>
  <c r="Y7" i="24" s="1"/>
  <c r="O5" i="9"/>
  <c r="Q7" i="24" s="1"/>
  <c r="G5" i="9"/>
  <c r="I7" i="24" s="1"/>
  <c r="Z5" i="9"/>
  <c r="AB7" i="24" s="1"/>
  <c r="R5" i="9"/>
  <c r="T7" i="24" s="1"/>
  <c r="J5" i="9"/>
  <c r="L7" i="24" s="1"/>
  <c r="B8" i="2"/>
  <c r="T7" i="2"/>
  <c r="T8" i="2"/>
  <c r="D7" i="2"/>
  <c r="D8" i="2"/>
  <c r="S7" i="2"/>
  <c r="S8" i="2"/>
  <c r="Z7" i="2"/>
  <c r="Z8" i="2"/>
  <c r="J7" i="2"/>
  <c r="J8" i="2"/>
  <c r="Y7" i="2"/>
  <c r="Y8" i="2"/>
  <c r="Q7" i="2"/>
  <c r="Q8" i="2"/>
  <c r="I7" i="2"/>
  <c r="I8" i="2"/>
  <c r="K7" i="2"/>
  <c r="K8" i="2"/>
  <c r="AF8" i="2"/>
  <c r="AF7" i="2"/>
  <c r="X8" i="2"/>
  <c r="X7" i="2"/>
  <c r="P8" i="2"/>
  <c r="P7" i="2"/>
  <c r="H8" i="2"/>
  <c r="H7" i="2"/>
  <c r="AE8" i="2"/>
  <c r="AE7" i="2"/>
  <c r="W7" i="2"/>
  <c r="W8" i="2"/>
  <c r="O7" i="2"/>
  <c r="O8" i="2"/>
  <c r="G8" i="2"/>
  <c r="G7" i="2"/>
  <c r="L7" i="2"/>
  <c r="L8" i="2"/>
  <c r="V5" i="8"/>
  <c r="X6" i="24" s="1"/>
  <c r="N5" i="8"/>
  <c r="P6" i="24" s="1"/>
  <c r="F5" i="8"/>
  <c r="H6" i="24" s="1"/>
  <c r="AD8" i="2"/>
  <c r="AD7" i="2"/>
  <c r="V7" i="2"/>
  <c r="V8" i="2"/>
  <c r="N8" i="2"/>
  <c r="N7" i="2"/>
  <c r="F7" i="2"/>
  <c r="F8" i="2"/>
  <c r="AB7" i="2"/>
  <c r="AB8" i="2"/>
  <c r="AA7" i="2"/>
  <c r="AA8" i="2"/>
  <c r="C7" i="2"/>
  <c r="C8" i="2"/>
  <c r="R7" i="2"/>
  <c r="R8" i="2"/>
  <c r="AD5" i="8"/>
  <c r="AF6" i="24" s="1"/>
  <c r="AC7" i="2"/>
  <c r="AC8" i="2"/>
  <c r="U7" i="2"/>
  <c r="U8" i="2"/>
  <c r="M7" i="2"/>
  <c r="M8" i="2"/>
  <c r="E7" i="2"/>
  <c r="E8" i="2"/>
  <c r="W7" i="6"/>
  <c r="W8" i="6"/>
  <c r="Z5" i="8"/>
  <c r="AB6" i="24" s="1"/>
  <c r="R5" i="8"/>
  <c r="T6" i="24" s="1"/>
  <c r="J5" i="8"/>
  <c r="L6" i="24" s="1"/>
  <c r="D6" i="24"/>
  <c r="Y5" i="8"/>
  <c r="AA6" i="24" s="1"/>
  <c r="Q5" i="8"/>
  <c r="S6" i="24" s="1"/>
  <c r="I5" i="8"/>
  <c r="K6" i="24" s="1"/>
  <c r="D7" i="24"/>
  <c r="R12" i="24"/>
  <c r="Q12" i="24"/>
  <c r="AF12" i="24"/>
  <c r="X12" i="24"/>
  <c r="P12" i="24"/>
  <c r="H12" i="24"/>
  <c r="W12" i="24"/>
  <c r="P5" i="8"/>
  <c r="R6" i="24" s="1"/>
  <c r="AD12" i="24"/>
  <c r="V12" i="24"/>
  <c r="N12" i="24"/>
  <c r="F12" i="24"/>
  <c r="Z12" i="24"/>
  <c r="Y12" i="24"/>
  <c r="O12" i="24"/>
  <c r="X5" i="8"/>
  <c r="Z6" i="24" s="1"/>
  <c r="AE5" i="8"/>
  <c r="AG6" i="24" s="1"/>
  <c r="W5" i="8"/>
  <c r="Y6" i="24" s="1"/>
  <c r="O5" i="8"/>
  <c r="Q6" i="24" s="1"/>
  <c r="G5" i="8"/>
  <c r="I6" i="24" s="1"/>
  <c r="AC12" i="24"/>
  <c r="U12" i="24"/>
  <c r="M12" i="24"/>
  <c r="J12" i="24"/>
  <c r="I12" i="24"/>
  <c r="G12" i="24"/>
  <c r="AB12" i="24"/>
  <c r="T12" i="24"/>
  <c r="L12" i="24"/>
  <c r="D12" i="24"/>
  <c r="AH12" i="24"/>
  <c r="AG12" i="24"/>
  <c r="AE12" i="24"/>
  <c r="AF5" i="8"/>
  <c r="AH6" i="24" s="1"/>
  <c r="H5" i="8"/>
  <c r="J6" i="24" s="1"/>
  <c r="AC5" i="8"/>
  <c r="AE6" i="24" s="1"/>
  <c r="U5" i="8"/>
  <c r="W6" i="24" s="1"/>
  <c r="M5" i="8"/>
  <c r="O6" i="24" s="1"/>
  <c r="E5" i="8"/>
  <c r="G6" i="24" s="1"/>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X8" i="9" l="1"/>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B8" i="8"/>
  <c r="B2" i="8"/>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X7" i="6"/>
  <c r="X8" i="6"/>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Y7" i="6" l="1"/>
  <c r="Y8" i="6"/>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Z7" i="6"/>
  <c r="Z8" i="6"/>
  <c r="B5" i="2"/>
  <c r="C5" i="2"/>
  <c r="D5" i="2"/>
  <c r="E5" i="2"/>
  <c r="G5" i="2"/>
  <c r="H5" i="2"/>
  <c r="I5" i="2"/>
  <c r="J5" i="2"/>
  <c r="M5" i="2"/>
  <c r="O5" i="2"/>
  <c r="Q5" i="2"/>
  <c r="T5" i="2"/>
  <c r="U5" i="2"/>
  <c r="V5" i="2"/>
  <c r="W5" i="2"/>
  <c r="X5" i="2"/>
  <c r="Z5" i="2"/>
  <c r="AB5" i="2"/>
  <c r="AF5" i="2"/>
  <c r="D5" i="5"/>
  <c r="I5" i="5"/>
  <c r="L5" i="5"/>
  <c r="R5" i="5"/>
  <c r="Y5" i="5"/>
  <c r="AF5" i="5"/>
  <c r="D19" i="23"/>
  <c r="C19" i="23"/>
  <c r="B19" i="23"/>
  <c r="F5" i="5"/>
  <c r="E5" i="5"/>
  <c r="G5" i="5"/>
  <c r="U5" i="5"/>
  <c r="Z5" i="5"/>
  <c r="AD5" i="5"/>
  <c r="O5" i="5"/>
  <c r="V5" i="5"/>
  <c r="N5" i="5"/>
  <c r="AE5" i="5"/>
  <c r="J5" i="5"/>
  <c r="S5" i="5"/>
  <c r="K5" i="5"/>
  <c r="W5" i="5"/>
  <c r="C5" i="5"/>
  <c r="AC5" i="5"/>
  <c r="M5" i="5"/>
  <c r="AA5" i="5"/>
  <c r="AD5" i="2"/>
  <c r="N5" i="2"/>
  <c r="F5" i="2"/>
  <c r="B6" i="14"/>
  <c r="B2" i="14"/>
  <c r="B5" i="14"/>
  <c r="B3" i="14"/>
  <c r="G5" i="12"/>
  <c r="I11" i="24" s="1"/>
  <c r="AD5" i="12"/>
  <c r="AF11" i="24" s="1"/>
  <c r="AB5" i="12"/>
  <c r="AD11" i="24" s="1"/>
  <c r="T5" i="12"/>
  <c r="V11" i="24" s="1"/>
  <c r="L5" i="12"/>
  <c r="N11" i="24" s="1"/>
  <c r="D5" i="12"/>
  <c r="F11" i="24" s="1"/>
  <c r="N5" i="12"/>
  <c r="P11" i="24" s="1"/>
  <c r="F5" i="12"/>
  <c r="H11" i="24" s="1"/>
  <c r="AA5" i="12"/>
  <c r="AC11" i="24" s="1"/>
  <c r="Z5" i="12"/>
  <c r="AB11" i="24" s="1"/>
  <c r="V5" i="12"/>
  <c r="X11" i="24" s="1"/>
  <c r="C5" i="12"/>
  <c r="E11" i="24" s="1"/>
  <c r="U5" i="12"/>
  <c r="W11" i="24" s="1"/>
  <c r="S5" i="12"/>
  <c r="U11" i="24" s="1"/>
  <c r="R5" i="12"/>
  <c r="T11" i="24" s="1"/>
  <c r="J5" i="12"/>
  <c r="L11" i="24" s="1"/>
  <c r="Y5" i="12"/>
  <c r="AA11" i="24" s="1"/>
  <c r="M5" i="12"/>
  <c r="O11" i="24" s="1"/>
  <c r="I5" i="12"/>
  <c r="K11" i="24" s="1"/>
  <c r="AH11" i="24"/>
  <c r="X5" i="12"/>
  <c r="Z11" i="24" s="1"/>
  <c r="P5" i="12"/>
  <c r="R11" i="24" s="1"/>
  <c r="H5" i="12"/>
  <c r="J11" i="24" s="1"/>
  <c r="AC5" i="12"/>
  <c r="AE11" i="24" s="1"/>
  <c r="E5" i="12"/>
  <c r="G11" i="24" s="1"/>
  <c r="K5" i="12"/>
  <c r="M11" i="24" s="1"/>
  <c r="Q5" i="12"/>
  <c r="S11" i="24" s="1"/>
  <c r="AE5" i="12"/>
  <c r="AG11" i="24" s="1"/>
  <c r="W5" i="12"/>
  <c r="Y11" i="24" s="1"/>
  <c r="O5" i="12"/>
  <c r="Q11" i="24" s="1"/>
  <c r="B22" i="23" l="1"/>
  <c r="B24" i="23" s="1"/>
  <c r="N2" i="12"/>
  <c r="N8" i="12"/>
  <c r="X2" i="12"/>
  <c r="X8" i="12"/>
  <c r="Q2" i="12"/>
  <c r="Q8" i="12"/>
  <c r="C2" i="12"/>
  <c r="C8" i="12"/>
  <c r="K2" i="12"/>
  <c r="K8" i="12"/>
  <c r="V2" i="12"/>
  <c r="V8" i="12"/>
  <c r="T2" i="12"/>
  <c r="T8" i="12"/>
  <c r="D2" i="12"/>
  <c r="D8" i="12"/>
  <c r="E2" i="12"/>
  <c r="E8" i="12"/>
  <c r="M2" i="12"/>
  <c r="M8" i="12"/>
  <c r="Z2" i="12"/>
  <c r="Z8" i="12"/>
  <c r="AB2" i="12"/>
  <c r="AB8" i="12"/>
  <c r="AE2" i="12"/>
  <c r="AE8" i="12"/>
  <c r="U2" i="12"/>
  <c r="U8" i="12"/>
  <c r="L2" i="12"/>
  <c r="L8" i="12"/>
  <c r="AC2" i="12"/>
  <c r="AC8" i="12"/>
  <c r="Y2" i="12"/>
  <c r="Y8" i="12"/>
  <c r="AA2" i="12"/>
  <c r="AA8" i="12"/>
  <c r="AD2" i="12"/>
  <c r="AD8" i="12"/>
  <c r="W2" i="12"/>
  <c r="W8" i="12"/>
  <c r="S2" i="12"/>
  <c r="S8" i="12"/>
  <c r="I2" i="12"/>
  <c r="I8" i="12"/>
  <c r="O2" i="12"/>
  <c r="O8" i="12"/>
  <c r="H2" i="12"/>
  <c r="H8" i="12"/>
  <c r="J2" i="12"/>
  <c r="J8" i="12"/>
  <c r="F2" i="12"/>
  <c r="F8" i="12"/>
  <c r="G2" i="12"/>
  <c r="G8" i="12"/>
  <c r="P2" i="12"/>
  <c r="P8" i="12"/>
  <c r="R2" i="12"/>
  <c r="R8" i="12"/>
  <c r="AA8" i="6"/>
  <c r="AA7" i="6"/>
  <c r="B5" i="5"/>
  <c r="AC5" i="2"/>
  <c r="P5" i="2"/>
  <c r="R5" i="2"/>
  <c r="Y5" i="2"/>
  <c r="H5" i="5"/>
  <c r="X5" i="5"/>
  <c r="J4" i="6"/>
  <c r="O4" i="6"/>
  <c r="L5" i="2"/>
  <c r="Q5" i="5"/>
  <c r="S5" i="2"/>
  <c r="B4" i="6"/>
  <c r="B2" i="6" s="1"/>
  <c r="K4" i="6"/>
  <c r="AA5" i="2"/>
  <c r="P5" i="5"/>
  <c r="AE5" i="2"/>
  <c r="T5" i="5"/>
  <c r="AB5" i="5"/>
  <c r="K5" i="2"/>
  <c r="K2" i="6" l="1"/>
  <c r="S2" i="6"/>
  <c r="AA2" i="6"/>
  <c r="AE2" i="6"/>
  <c r="D2" i="6"/>
  <c r="L2" i="6"/>
  <c r="T2" i="6"/>
  <c r="AB2" i="6"/>
  <c r="O2" i="6"/>
  <c r="E2" i="6"/>
  <c r="M2" i="6"/>
  <c r="U2" i="6"/>
  <c r="AC2" i="6"/>
  <c r="W2" i="6"/>
  <c r="F2" i="6"/>
  <c r="N2" i="6"/>
  <c r="V2" i="6"/>
  <c r="AD2" i="6"/>
  <c r="G2" i="6"/>
  <c r="H2" i="6"/>
  <c r="P2" i="6"/>
  <c r="X2" i="6"/>
  <c r="AF2" i="6"/>
  <c r="J2" i="6"/>
  <c r="R2" i="6"/>
  <c r="Z2" i="6"/>
  <c r="I2" i="6"/>
  <c r="Q2" i="6"/>
  <c r="Y2" i="6"/>
  <c r="C2" i="6"/>
  <c r="K6" i="5"/>
  <c r="C6" i="2"/>
  <c r="Q6" i="5"/>
  <c r="P6" i="5"/>
  <c r="AC6" i="5"/>
  <c r="L6" i="5"/>
  <c r="AF6" i="2"/>
  <c r="D6" i="2"/>
  <c r="F6" i="2"/>
  <c r="AE6" i="5"/>
  <c r="M6" i="5"/>
  <c r="Q6" i="2"/>
  <c r="V6" i="2"/>
  <c r="W6" i="5"/>
  <c r="W6" i="2"/>
  <c r="AB6" i="2"/>
  <c r="AF6" i="5"/>
  <c r="X6" i="5"/>
  <c r="AD6" i="5"/>
  <c r="U6" i="5"/>
  <c r="G6" i="2"/>
  <c r="I6" i="2"/>
  <c r="L6" i="2"/>
  <c r="N6" i="2"/>
  <c r="V6" i="5"/>
  <c r="T6" i="2"/>
  <c r="AD6" i="2"/>
  <c r="Z6" i="2"/>
  <c r="O6" i="2"/>
  <c r="N6" i="5"/>
  <c r="Y6" i="2"/>
  <c r="T6" i="5"/>
  <c r="J6" i="5"/>
  <c r="O6" i="5"/>
  <c r="F6" i="5"/>
  <c r="S6" i="5"/>
  <c r="AE6" i="2"/>
  <c r="E6" i="2"/>
  <c r="K6" i="2"/>
  <c r="AA6" i="5"/>
  <c r="Y6" i="5"/>
  <c r="P6" i="2"/>
  <c r="U6" i="2"/>
  <c r="H6" i="5"/>
  <c r="X6" i="2"/>
  <c r="I6" i="5"/>
  <c r="G6" i="5"/>
  <c r="Z6" i="5"/>
  <c r="E6" i="5"/>
  <c r="H6" i="2"/>
  <c r="J6" i="2"/>
  <c r="M6" i="2"/>
  <c r="S6" i="2"/>
  <c r="D6" i="5"/>
  <c r="AB6" i="5"/>
  <c r="R6" i="2"/>
  <c r="AA6" i="2"/>
  <c r="R6" i="5"/>
  <c r="AC6" i="2"/>
  <c r="AB8" i="6"/>
  <c r="AB7" i="6"/>
  <c r="S4" i="6"/>
  <c r="I4" i="6"/>
  <c r="Q4" i="6"/>
  <c r="G4" i="6"/>
  <c r="R4" i="6"/>
  <c r="C4" i="6"/>
  <c r="N4" i="6"/>
  <c r="M4" i="6"/>
  <c r="F4" i="6"/>
  <c r="D4" i="6"/>
  <c r="L4" i="6"/>
  <c r="H4" i="6"/>
  <c r="E4" i="6"/>
  <c r="P4" i="6"/>
  <c r="F6" i="6" l="1"/>
  <c r="B6" i="6"/>
  <c r="E6" i="6"/>
  <c r="I6" i="6"/>
  <c r="O6" i="6"/>
  <c r="L6" i="6"/>
  <c r="H6" i="6"/>
  <c r="C6" i="6"/>
  <c r="G6" i="6"/>
  <c r="R6" i="6"/>
  <c r="D6" i="6"/>
  <c r="S6" i="6"/>
  <c r="J6" i="6"/>
  <c r="Q6" i="6"/>
  <c r="N6" i="6"/>
  <c r="K6" i="6"/>
  <c r="P6" i="6"/>
  <c r="M6" i="6"/>
  <c r="AC7" i="6"/>
  <c r="AC8" i="6"/>
  <c r="AD7" i="6" l="1"/>
  <c r="AD8" i="6"/>
  <c r="T4" i="6"/>
  <c r="AE7" i="6" l="1"/>
  <c r="AE8" i="6"/>
  <c r="T6" i="6"/>
  <c r="U4" i="6"/>
  <c r="AF7" i="6" l="1"/>
  <c r="AF8" i="6"/>
  <c r="U6" i="6"/>
  <c r="V4" i="6"/>
  <c r="V6" i="6" l="1"/>
  <c r="W4" i="6"/>
  <c r="W6" i="6" l="1"/>
  <c r="X4" i="6"/>
  <c r="X6" i="6" l="1"/>
  <c r="Y4" i="6"/>
  <c r="Y6" i="6" l="1"/>
  <c r="Z4" i="6"/>
  <c r="Z6" i="6" l="1"/>
  <c r="AA4" i="6"/>
  <c r="AA6" i="6" l="1"/>
  <c r="AB4" i="6"/>
  <c r="AB6" i="6" l="1"/>
  <c r="AC4" i="6"/>
  <c r="AC6" i="6" l="1"/>
  <c r="AD4" i="6"/>
  <c r="AD6" i="6" l="1"/>
  <c r="AE4" i="6"/>
  <c r="AE6" i="6" l="1"/>
  <c r="AF4" i="6"/>
  <c r="AF6" i="6" l="1"/>
  <c r="B8" i="7" l="1"/>
  <c r="B7" i="7"/>
  <c r="D5" i="24"/>
  <c r="B2" i="7"/>
  <c r="AA2" i="7" l="1"/>
  <c r="AA6" i="7" s="1"/>
  <c r="AD2" i="7"/>
  <c r="AD6" i="7" s="1"/>
  <c r="V2" i="7"/>
  <c r="V6" i="7" s="1"/>
  <c r="F2" i="7"/>
  <c r="F6" i="7" s="1"/>
  <c r="AB2" i="7"/>
  <c r="AB6" i="7" s="1"/>
  <c r="K2" i="7"/>
  <c r="K6" i="7" s="1"/>
  <c r="X2" i="7"/>
  <c r="X6" i="7" s="1"/>
  <c r="AE2" i="7"/>
  <c r="AE6" i="7" s="1"/>
  <c r="B6" i="7"/>
  <c r="S2" i="7"/>
  <c r="S6" i="7" s="1"/>
  <c r="Y2" i="7"/>
  <c r="Y6" i="7" s="1"/>
  <c r="AC2" i="7"/>
  <c r="AC6" i="7" s="1"/>
  <c r="N2" i="7"/>
  <c r="N6" i="7" s="1"/>
  <c r="M2" i="7"/>
  <c r="M6" i="7" s="1"/>
  <c r="J2" i="7"/>
  <c r="J6" i="7" s="1"/>
  <c r="G2" i="7"/>
  <c r="G6" i="7" s="1"/>
  <c r="AF2" i="7"/>
  <c r="AF6" i="7" s="1"/>
  <c r="I2" i="7"/>
  <c r="I6" i="7" s="1"/>
  <c r="O2" i="7"/>
  <c r="O6" i="7" s="1"/>
  <c r="H2" i="7"/>
  <c r="H6" i="7" s="1"/>
  <c r="Z2" i="7"/>
  <c r="Z6" i="7" s="1"/>
  <c r="R2" i="7"/>
  <c r="R6" i="7" s="1"/>
  <c r="Q2" i="7"/>
  <c r="Q6" i="7" s="1"/>
  <c r="U2" i="7"/>
  <c r="U6" i="7" s="1"/>
  <c r="E2" i="7"/>
  <c r="E6" i="7" s="1"/>
  <c r="T2" i="7"/>
  <c r="T6" i="7" s="1"/>
  <c r="L2" i="7"/>
  <c r="L6" i="7" s="1"/>
  <c r="D2" i="7"/>
  <c r="D6" i="7" s="1"/>
  <c r="W2" i="7"/>
  <c r="W6" i="7" s="1"/>
  <c r="C2" i="7"/>
  <c r="C6" i="7" s="1"/>
  <c r="P2" i="7"/>
  <c r="P6" i="7"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<sst xmlns="http://schemas.openxmlformats.org/spreadsheetml/2006/main" count="5110" uniqueCount="3140">
  <si>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</si>
  <si>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</si>
  <si>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</si>
  <si>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</si>
  <si>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</si>
  <si>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</si>
  <si>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</si>
  <si>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</si>
  <si>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</si>
  <si>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</si>
  <si>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</si>
  <si>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</si>
  <si>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</si>
  <si>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</si>
  <si>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</si>
  <si>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</si>
  <si>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</si>
  <si>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</si>
  <si>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</si>
  <si>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</si>
  <si>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</si>
  <si>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</si>
  <si>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</si>
  <si>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</si>
  <si>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</si>
  <si>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</si>
  <si>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</si>
  <si>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</si>
  <si>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</si>
  <si>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</si>
  <si>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</si>
  <si>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</si>
  <si>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</si>
  <si>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</si>
  <si>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</si>
  <si>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</si>
  <si>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</si>
  <si>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</si>
  <si>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</si>
  <si>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</si>
  <si>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</si>
  <si>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</si>
  <si>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</si>
  <si>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</si>
  <si>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</si>
  <si>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</si>
  <si>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</si>
  <si>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</si>
  <si>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</si>
  <si>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</si>
  <si>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</si>
  <si>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</si>
  <si>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</si>
  <si>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</si>
  <si>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</si>
  <si>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</si>
  <si>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</si>
  <si>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</si>
  <si>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</si>
  <si>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</si>
  <si>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</si>
  <si>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</si>
  <si>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</si>
  <si>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</si>
  <si>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</si>
  <si>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</si>
  <si>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</si>
  <si>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</si>
  <si>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</si>
  <si>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</si>
  <si>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</si>
  <si>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</si>
  <si>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</si>
  <si>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</si>
  <si>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</si>
  <si>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</si>
  <si>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</si>
  <si>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</si>
  <si>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</si>
  <si>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</si>
  <si>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</si>
  <si>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</si>
  <si>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</si>
  <si>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</si>
  <si>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</si>
  <si>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</si>
  <si>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</si>
  <si>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</si>
  <si>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</si>
  <si>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</si>
  <si>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</si>
  <si>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</si>
  <si>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</si>
  <si>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</si>
  <si>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</si>
  <si>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</si>
  <si>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</si>
  <si>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</si>
  <si>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</si>
  <si>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</si>
  <si>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</si>
  <si>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</si>
  <si>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</si>
  <si>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</si>
  <si>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</si>
  <si>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</si>
  <si>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</si>
  <si>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</si>
  <si>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</si>
  <si>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</si>
  <si>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</si>
  <si>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</si>
  <si>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</si>
  <si>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</si>
  <si>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</si>
  <si>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</si>
  <si>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</si>
  <si>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</si>
  <si>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</si>
  <si>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</si>
  <si>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</si>
  <si>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</si>
  <si>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</si>
  <si>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</si>
  <si>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</si>
  <si>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</si>
  <si>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</si>
  <si>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</si>
  <si>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</si>
  <si>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</si>
  <si>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</si>
  <si>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</si>
  <si>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</si>
  <si>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</si>
  <si>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</si>
  <si>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</si>
  <si>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</si>
  <si>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</si>
  <si>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</si>
  <si>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</si>
  <si>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</si>
  <si>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</si>
  <si>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</si>
  <si>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</si>
  <si>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</si>
  <si>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</si>
  <si>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</si>
  <si>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</si>
  <si>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</si>
  <si>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</si>
  <si>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</si>
  <si>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</si>
  <si>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</si>
  <si>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</si>
  <si>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</si>
  <si>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</si>
  <si>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</si>
  <si>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</si>
  <si>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</si>
  <si>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</si>
  <si>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</si>
  <si>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</si>
  <si>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</si>
  <si>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</si>
  <si>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</si>
  <si>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</si>
  <si>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</si>
  <si>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</si>
  <si>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</si>
  <si>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</si>
  <si>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</si>
  <si>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</si>
  <si>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</si>
  <si>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</si>
  <si>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</si>
  <si>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</si>
  <si>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</si>
  <si>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</si>
  <si>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</si>
  <si>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</si>
  <si>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</si>
  <si>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</si>
  <si>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</si>
  <si>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</si>
  <si>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</si>
  <si>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</si>
  <si>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</si>
  <si>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</si>
  <si>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</si>
  <si>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</si>
  <si>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</si>
  <si>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</si>
  <si>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</si>
  <si>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</si>
  <si>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</si>
  <si>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</si>
  <si>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</si>
  <si>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</si>
  <si>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</si>
  <si>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</si>
  <si>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</si>
  <si>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</si>
  <si>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</si>
  <si>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</si>
  <si>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</si>
  <si>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</si>
  <si>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</si>
  <si>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</si>
  <si>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</si>
  <si>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</si>
  <si>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</si>
  <si>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</si>
  <si>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</si>
  <si>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</si>
  <si>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</si>
  <si>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</si>
  <si>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</si>
  <si>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</si>
  <si>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</si>
  <si>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</si>
  <si>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</si>
  <si>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</si>
  <si>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</si>
  <si>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</si>
  <si>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</si>
  <si>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</si>
  <si>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</si>
  <si>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</si>
  <si>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</si>
  <si>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</si>
  <si>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</si>
  <si>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</si>
  <si>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</si>
  <si>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</si>
  <si>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</si>
  <si>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</si>
  <si>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</si>
  <si>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</si>
  <si>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</si>
  <si>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</si>
  <si>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</si>
  <si>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</si>
  <si>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</si>
  <si>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</si>
  <si>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</si>
  <si>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</si>
  <si>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</si>
  <si>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</si>
  <si>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</si>
  <si>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</si>
  <si>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</si>
  <si>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</si>
  <si>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</si>
  <si>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</si>
  <si>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</si>
  <si>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</si>
  <si>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</si>
  <si>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</si>
  <si>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</si>
  <si>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</si>
  <si>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</si>
  <si>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</si>
  <si>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</si>
  <si>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</si>
  <si>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</si>
  <si>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</si>
  <si>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</si>
  <si>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</si>
  <si>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</si>
  <si>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</si>
  <si>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</si>
  <si>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</si>
  <si>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</si>
  <si>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</si>
  <si>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</si>
  <si>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</si>
  <si>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</si>
  <si>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</si>
  <si>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</si>
  <si>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</si>
  <si>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</si>
  <si>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</si>
  <si>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</si>
  <si>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</si>
  <si>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</si>
  <si>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</si>
  <si>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</si>
  <si>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</si>
  <si>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</si>
  <si>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</si>
  <si>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</si>
  <si>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</si>
  <si>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</si>
  <si>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</si>
  <si>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</si>
  <si>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</si>
  <si>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</si>
  <si>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</si>
  <si>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</si>
  <si>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</si>
  <si>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</si>
  <si>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</si>
  <si>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</si>
  <si>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</si>
  <si>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</si>
  <si>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</si>
  <si>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</si>
  <si>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</si>
  <si>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</si>
  <si>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</si>
  <si>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</si>
  <si>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</si>
  <si>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</si>
  <si>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</si>
  <si>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</si>
  <si>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</si>
  <si>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</si>
  <si>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</si>
  <si>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</si>
  <si>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</si>
  <si>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</si>
  <si>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</si>
  <si>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</si>
  <si>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</si>
  <si>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</si>
  <si>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</si>
  <si>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</si>
  <si>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</si>
  <si>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</si>
  <si>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</si>
  <si>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</si>
  <si>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</si>
  <si>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</si>
  <si>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</si>
  <si>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</si>
  <si>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</si>
  <si>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</si>
  <si>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</si>
  <si>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</si>
  <si>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</si>
  <si>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</si>
  <si>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</si>
  <si>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</si>
  <si>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</si>
  <si>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</si>
  <si>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</si>
  <si>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</si>
  <si>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</si>
  <si>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</si>
  <si>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</si>
  <si>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</si>
  <si>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</si>
  <si>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</si>
  <si>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</si>
  <si>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</si>
  <si>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</si>
  <si>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</si>
  <si>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</si>
  <si>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</si>
  <si>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</si>
  <si>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</si>
  <si>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</si>
  <si>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</si>
  <si>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</si>
  <si>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</si>
  <si>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</si>
  <si>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</si>
  <si>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</si>
  <si>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</si>
  <si>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</si>
  <si>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</si>
  <si>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</si>
  <si>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</si>
  <si>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</si>
  <si>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</si>
  <si>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</si>
  <si>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</si>
  <si>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</si>
  <si>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</si>
  <si>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</si>
  <si>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</si>
  <si>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</si>
  <si>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</si>
  <si>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</si>
  <si>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</si>
  <si>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</si>
  <si>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</si>
  <si>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</si>
  <si>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</si>
  <si>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</si>
  <si>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</si>
  <si>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</si>
  <si>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</si>
  <si>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</si>
  <si>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</si>
  <si>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</si>
  <si>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</si>
  <si>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</si>
  <si>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</si>
  <si>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</si>
  <si>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</si>
  <si>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</si>
  <si>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</si>
  <si>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</si>
  <si>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</si>
  <si>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</si>
  <si>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</si>
  <si>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</si>
  <si>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</si>
  <si>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</si>
  <si>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</si>
  <si>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</si>
  <si>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</si>
  <si>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</si>
  <si>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</si>
  <si>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</si>
  <si>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</si>
  <si>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</si>
  <si>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</si>
  <si>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</si>
  <si>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</si>
  <si>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</si>
  <si>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</si>
  <si>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</si>
  <si>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</si>
  <si>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</si>
  <si>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</si>
  <si>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</si>
  <si>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</si>
  <si>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</si>
  <si>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</si>
  <si>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</si>
  <si>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</si>
  <si>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</si>
  <si>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</si>
  <si>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</si>
  <si>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</si>
  <si>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</si>
  <si>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</si>
  <si>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</si>
  <si>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</si>
  <si>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</si>
  <si>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</si>
  <si>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</si>
  <si>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</si>
  <si>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</si>
  <si>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</si>
  <si>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</si>
  <si>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</si>
  <si>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</si>
  <si>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</si>
  <si>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</si>
  <si>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</si>
  <si>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</si>
  <si>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</si>
  <si>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</si>
  <si>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</si>
  <si>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</si>
  <si>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</si>
  <si>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</si>
  <si>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</si>
  <si>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</si>
  <si>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</si>
  <si>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</si>
  <si>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</si>
  <si>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</si>
  <si>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</si>
  <si>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</si>
  <si>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</si>
  <si>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</si>
  <si>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</si>
  <si>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</si>
  <si>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</si>
  <si>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</si>
  <si>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</si>
  <si>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</si>
  <si>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</si>
  <si>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</si>
  <si>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</si>
  <si>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</si>
  <si>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</si>
  <si>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</si>
  <si>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</si>
  <si>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</si>
  <si>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</si>
  <si>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</si>
  <si>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</si>
  <si>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</si>
  <si>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</si>
  <si>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</si>
  <si>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</si>
  <si>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</si>
  <si>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</si>
  <si>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</si>
  <si>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</si>
  <si>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</si>
  <si>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</si>
  <si>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</si>
  <si>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</si>
  <si>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</si>
  <si>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</si>
  <si>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</si>
  <si>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</si>
  <si>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</si>
  <si>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</si>
  <si>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</si>
  <si>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</si>
  <si>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</si>
  <si>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</si>
  <si>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</si>
  <si>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</si>
  <si>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</si>
  <si>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</si>
  <si>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</si>
  <si>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</si>
  <si>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</si>
  <si>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</si>
  <si>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</si>
  <si>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</si>
  <si>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</si>
  <si>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</si>
  <si>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</si>
  <si>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</si>
  <si>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</si>
  <si>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</si>
  <si>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</si>
  <si>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</si>
  <si>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</si>
  <si>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</si>
  <si>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</si>
  <si>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</si>
  <si>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</si>
  <si>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</si>
  <si>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</si>
  <si>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</si>
  <si>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</si>
  <si>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</si>
  <si>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</si>
  <si>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</si>
  <si>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</si>
  <si>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</si>
  <si>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</si>
  <si>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</si>
  <si>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</si>
  <si>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</si>
  <si>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</si>
  <si>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</si>
  <si>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</si>
  <si>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</si>
  <si>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</si>
  <si>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</si>
  <si>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</si>
  <si>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</si>
  <si>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passenger motorbikes</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</si>
  <si>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</si>
  <si>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</si>
  <si>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</si>
  <si>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</si>
  <si>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</si>
  <si>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</si>
  <si>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</si>
  <si>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</si>
  <si>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</si>
  <si>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</si>
  <si>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</si>
  <si>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</si>
  <si>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</si>
  <si>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</si>
  <si>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</si>
  <si>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</si>
  <si>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</si>
  <si>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</si>
  <si>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</si>
  <si>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</si>
  <si>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</si>
  <si>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</si>
  <si>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</si>
  <si>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</si>
  <si>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</si>
  <si>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</si>
  <si>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</si>
  <si>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</si>
  <si>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</si>
  <si>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</si>
  <si>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</si>
  <si>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</si>
  <si>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</si>
  <si>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</si>
  <si>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</si>
  <si>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</si>
  <si>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</si>
  <si>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</si>
  <si>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</si>
  <si>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</si>
  <si>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</si>
  <si>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</si>
  <si>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</si>
  <si>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</si>
  <si>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</si>
  <si>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</si>
  <si>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</si>
  <si>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</si>
  <si>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</si>
  <si>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</si>
  <si>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</si>
  <si>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</si>
  <si>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</si>
  <si>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</si>
  <si>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</si>
  <si>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</si>
  <si>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</si>
  <si>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</si>
  <si>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</si>
  <si>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Passenger*miles are taken for a single, historical year (NTS 1-40) and divided by the energy</t>
  </si>
  <si>
    <t>Sources: AEO 36, NTS 1-40</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</si>
  <si>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</si>
  <si>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</si>
  <si>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</si>
  <si>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</si>
  <si>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</si>
  <si>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</si>
  <si>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</si>
  <si>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</si>
  <si>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</si>
  <si>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</si>
  <si>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</si>
  <si>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We adjust the efficiency for electricity, accounting for the share of electricity used by</t>
  </si>
  <si>
    <t>plug-in hybrids.  (See tab "Calculations Etc" for these values and sources.)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</si>
  <si>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</si>
  <si>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</si>
  <si>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</si>
  <si>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</si>
  <si>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</si>
  <si>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</si>
  <si>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</si>
  <si>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</si>
  <si>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New LDV efficiency for passenger vehicles (combining cars and light non-commercial</t>
  </si>
  <si>
    <t>the energy content in gasoline (the most common fuel used by LDVs) to convert to BTU.</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</si>
  <si>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</si>
  <si>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</si>
  <si>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</si>
  <si>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</si>
  <si>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</si>
  <si>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</si>
  <si>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</si>
  <si>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</si>
  <si>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</si>
  <si>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</si>
  <si>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</si>
  <si>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</si>
  <si>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</si>
  <si>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</si>
  <si>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</si>
  <si>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</si>
  <si>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</si>
  <si>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</si>
  <si>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</si>
  <si>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</si>
  <si>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</si>
  <si>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</si>
  <si>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</si>
  <si>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</si>
  <si>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</si>
  <si>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</si>
  <si>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</si>
  <si>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</si>
  <si>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</si>
  <si>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</si>
  <si>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</si>
  <si>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</si>
  <si>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</si>
  <si>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</si>
  <si>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</si>
  <si>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</si>
  <si>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</si>
  <si>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</si>
  <si>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</si>
  <si>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</si>
  <si>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</si>
  <si>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</si>
  <si>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</si>
  <si>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</si>
  <si>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</si>
  <si>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</si>
  <si>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</si>
  <si>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</si>
  <si>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</si>
  <si>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</si>
  <si>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</si>
  <si>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</si>
  <si>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</si>
  <si>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</si>
  <si>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</si>
  <si>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</si>
  <si>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</si>
  <si>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</si>
  <si>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</si>
  <si>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</si>
  <si>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</si>
  <si>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</si>
  <si>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</si>
  <si>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</si>
  <si>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</si>
  <si>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</si>
  <si>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</si>
  <si>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</si>
  <si>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</si>
  <si>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</si>
  <si>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</si>
  <si>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</si>
  <si>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</si>
  <si>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</si>
  <si>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</si>
  <si>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</si>
  <si>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</si>
  <si>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</si>
  <si>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</si>
  <si>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</si>
  <si>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</si>
  <si>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</si>
  <si>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</si>
  <si>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</si>
  <si>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</si>
  <si>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</si>
  <si>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</si>
  <si>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</si>
  <si>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</si>
  <si>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</si>
  <si>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</si>
  <si>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</si>
  <si>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</si>
  <si>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</si>
  <si>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</si>
  <si>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</si>
  <si>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</si>
  <si>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</si>
  <si>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</si>
  <si>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</si>
  <si>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</si>
  <si>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</si>
  <si>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</si>
  <si>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</si>
  <si>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</si>
  <si>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</si>
  <si>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</si>
  <si>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</si>
  <si>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</si>
  <si>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</si>
  <si>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</si>
  <si>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</si>
  <si>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</si>
  <si>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</si>
  <si>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</si>
  <si>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</si>
  <si>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</si>
  <si>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</si>
  <si>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</si>
  <si>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</si>
  <si>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</si>
  <si>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</si>
  <si>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</si>
  <si>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</si>
  <si>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</si>
  <si>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</si>
  <si>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</si>
  <si>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</si>
  <si>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</si>
  <si>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</si>
  <si>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</si>
  <si>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</si>
  <si>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</si>
  <si>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</si>
  <si>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</si>
  <si>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</si>
  <si>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</si>
  <si>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</si>
  <si>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</si>
  <si>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</si>
  <si>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</si>
  <si>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</si>
  <si>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</si>
  <si>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</si>
  <si>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</si>
  <si>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</si>
  <si>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</si>
  <si>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</si>
  <si>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</si>
  <si>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</si>
  <si>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</si>
  <si>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</si>
  <si>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</si>
  <si>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</si>
  <si>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</si>
  <si>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</si>
  <si>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</si>
  <si>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</si>
  <si>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</si>
  <si>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</si>
  <si>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</si>
  <si>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</si>
  <si>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</si>
  <si>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</si>
  <si>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</si>
  <si>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</si>
  <si>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</si>
  <si>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</si>
  <si>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</si>
  <si>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</si>
  <si>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</si>
  <si>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</si>
  <si>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</si>
  <si>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</si>
  <si>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</si>
  <si>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</si>
  <si>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</si>
  <si>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</si>
  <si>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</si>
  <si>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</si>
  <si>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</si>
  <si>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</si>
  <si>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</si>
  <si>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</si>
  <si>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</si>
  <si>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</si>
  <si>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</si>
  <si>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</si>
  <si>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</si>
  <si>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</si>
  <si>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</si>
  <si>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</si>
  <si>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</si>
  <si>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</si>
  <si>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</si>
  <si>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</si>
  <si>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</si>
  <si>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</si>
  <si>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</si>
  <si>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</si>
  <si>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</si>
  <si>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</si>
  <si>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</si>
  <si>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</si>
  <si>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</si>
  <si>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</si>
  <si>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</si>
  <si>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</si>
  <si>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</si>
  <si>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</si>
  <si>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</si>
  <si>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</si>
  <si>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</si>
  <si>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</si>
  <si>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</si>
  <si>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</si>
  <si>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</si>
  <si>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</si>
  <si>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</si>
  <si>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</si>
  <si>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</si>
  <si>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Gasoline LDV fuel economy is driven in large part by tightening fuel economy standards,</t>
  </si>
  <si>
    <t>but electric vehicles already vastly exceed these standards.  Therefore, for battery</t>
  </si>
  <si>
    <t>improvement rate of gasoline LDVs.</t>
  </si>
  <si>
    <t>Diesel HDV fuel economy is driven in large part by tightening fuel economy standards,</t>
  </si>
  <si>
    <t>improvement rate of Diesel HDVs.</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</si>
  <si>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</si>
  <si>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</si>
  <si>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</si>
  <si>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</si>
  <si>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</si>
  <si>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</si>
  <si>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</si>
  <si>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</si>
  <si>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</si>
  <si>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</si>
  <si>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</si>
  <si>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</si>
  <si>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</si>
  <si>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kWh/100 mile</t>
  </si>
  <si>
    <t>Battery cost, $/kWh</t>
  </si>
  <si>
    <t>Incremental cost versus baseline, $</t>
  </si>
  <si>
    <t>Incremental cost versus conventional, $</t>
  </si>
  <si>
    <t>–475</t>
  </si>
  <si>
    <t>–1,353</t>
  </si>
  <si>
    <t>Fuel economy, test mpge</t>
  </si>
  <si>
    <t>Fuel Economy, 2016 (est.), mid scenario</t>
  </si>
  <si>
    <t>Selected Fuel Economy Stats</t>
  </si>
  <si>
    <t>National Academies Press</t>
  </si>
  <si>
    <t>Page 290, Table F.28</t>
  </si>
  <si>
    <t>https://www.nap.edu/read/18264/chapter/17#290</t>
  </si>
  <si>
    <t>Transitions to Alternative Vehibles and Fuels</t>
  </si>
  <si>
    <t>Improvement in EV efficiency relative to start year</t>
  </si>
  <si>
    <t>electric vehicles and the electric share of plug-in hybrid vehicles, we use an improvement</t>
  </si>
  <si>
    <t>rate from a National Academies study rather than following the</t>
  </si>
  <si>
    <t>Sources: AEO 7, NAP F28, others as noted on "Calculations Etc" tab</t>
  </si>
  <si>
    <t>Sources: AEO 50, NAP F28, 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</si>
  <si>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</si>
  <si>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</si>
  <si>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</si>
  <si>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</si>
  <si>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</si>
  <si>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</si>
  <si>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</si>
  <si>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</si>
  <si>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 Improvement, 2017-2050</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</si>
  <si>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</si>
  <si>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</si>
  <si>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</si>
  <si>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</si>
  <si>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</si>
  <si>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</si>
  <si>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</si>
  <si>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</si>
  <si>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</si>
  <si>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</si>
  <si>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</si>
  <si>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</si>
  <si>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</si>
  <si>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</si>
  <si>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</si>
  <si>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We use passenger and freight loadings from the variable AVLo to convert to cargo distance, and we use</t>
  </si>
  <si>
    <t xml:space="preserve">We take overall passenger*miles and freight ton*miles from AEO 48.  We divide by overall aircraft </t>
  </si>
  <si>
    <t>fuel use (apportioning fuel use between passenger and freight aircraft based on</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</si>
  <si>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</si>
  <si>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</si>
  <si>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</si>
  <si>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</si>
  <si>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</si>
  <si>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</si>
  <si>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</si>
  <si>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</si>
  <si>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</si>
  <si>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</si>
  <si>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</si>
  <si>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</si>
  <si>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</si>
  <si>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</si>
  <si>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</si>
  <si>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</si>
  <si>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</si>
  <si>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</si>
  <si>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</si>
  <si>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</si>
  <si>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</si>
  <si>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</si>
  <si>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</si>
  <si>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</si>
  <si>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</si>
  <si>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</si>
  <si>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</si>
  <si>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</si>
  <si>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</si>
  <si>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</si>
  <si>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</si>
  <si>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</si>
  <si>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</si>
  <si>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</si>
  <si>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</si>
  <si>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</si>
  <si>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</si>
  <si>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</si>
  <si>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</si>
  <si>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</si>
  <si>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</si>
  <si>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</si>
  <si>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</si>
  <si>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</si>
  <si>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</si>
  <si>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</si>
  <si>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</si>
  <si>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</si>
  <si>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</si>
  <si>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</si>
  <si>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</si>
  <si>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</si>
  <si>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</si>
  <si>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</si>
  <si>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</si>
  <si>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</si>
  <si>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</si>
  <si>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</si>
  <si>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</si>
  <si>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</si>
  <si>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</si>
  <si>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</si>
  <si>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</si>
  <si>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</si>
  <si>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</si>
  <si>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</si>
  <si>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</si>
  <si>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</si>
  <si>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</si>
  <si>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</si>
  <si>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</si>
  <si>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</si>
  <si>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</si>
  <si>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</si>
  <si>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</si>
  <si>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</si>
  <si>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</si>
  <si>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</si>
  <si>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</si>
  <si>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</si>
  <si>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</si>
  <si>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</si>
  <si>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</si>
  <si>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</si>
  <si>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</si>
  <si>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</si>
  <si>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</si>
  <si>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</si>
  <si>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</si>
  <si>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</si>
  <si>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</si>
  <si>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</si>
  <si>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</si>
  <si>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</si>
  <si>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</si>
  <si>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</si>
  <si>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</si>
  <si>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</si>
  <si>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</si>
  <si>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</si>
  <si>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</si>
  <si>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</si>
  <si>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</si>
  <si>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</si>
  <si>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</si>
  <si>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</si>
  <si>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</si>
  <si>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</si>
  <si>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</si>
  <si>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</si>
  <si>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</si>
  <si>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</si>
  <si>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</si>
  <si>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</si>
  <si>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</si>
  <si>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</si>
  <si>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</si>
  <si>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</si>
  <si>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</si>
  <si>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</si>
  <si>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</si>
  <si>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</si>
  <si>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</si>
  <si>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</si>
  <si>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</si>
  <si>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</si>
  <si>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</si>
  <si>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</si>
  <si>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</si>
  <si>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</si>
  <si>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</si>
  <si>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</si>
  <si>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</si>
  <si>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billion ton miles traveled - rail</t>
  </si>
  <si>
    <t>ton miles/thousand Btu</t>
  </si>
  <si>
    <t>energy use by mode (quadrillion btu) - rail freight</t>
  </si>
  <si>
    <t>Passenger rail</t>
  </si>
  <si>
    <t>Freight rail</t>
  </si>
  <si>
    <t>estimated fuel economy (ton miles/thousand btus)</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</si>
  <si>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</si>
  <si>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</si>
  <si>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</si>
  <si>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</si>
  <si>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</si>
  <si>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</si>
  <si>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</si>
  <si>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</si>
  <si>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</si>
  <si>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</si>
  <si>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</si>
  <si>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</si>
  <si>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</si>
  <si>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</si>
  <si>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</si>
  <si>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</si>
  <si>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</si>
  <si>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</si>
  <si>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</si>
  <si>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</si>
  <si>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</si>
  <si>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</si>
  <si>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</si>
  <si>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</si>
  <si>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</si>
  <si>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</si>
  <si>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</si>
  <si>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</si>
  <si>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</si>
  <si>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</si>
  <si>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</si>
  <si>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</si>
  <si>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</si>
  <si>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</si>
  <si>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</si>
  <si>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</si>
  <si>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</si>
  <si>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</si>
  <si>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</si>
  <si>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</si>
  <si>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</si>
  <si>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</si>
  <si>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</si>
  <si>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</si>
  <si>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</si>
  <si>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</si>
  <si>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</si>
  <si>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</si>
  <si>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</si>
  <si>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</si>
  <si>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</si>
  <si>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</si>
  <si>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</si>
  <si>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</si>
  <si>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</si>
  <si>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</si>
  <si>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</si>
  <si>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</si>
  <si>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</si>
  <si>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</si>
  <si>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</si>
  <si>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</si>
  <si>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</si>
  <si>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</si>
  <si>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</si>
  <si>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</si>
  <si>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</si>
  <si>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</si>
  <si>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</si>
  <si>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</si>
  <si>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</si>
  <si>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</si>
  <si>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</si>
  <si>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</si>
  <si>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</si>
  <si>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</si>
  <si>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</si>
  <si>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</si>
  <si>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</si>
  <si>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</si>
  <si>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</si>
  <si>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</si>
  <si>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</si>
  <si>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</si>
  <si>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</si>
  <si>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</si>
  <si>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</si>
  <si>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</si>
  <si>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</si>
  <si>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</si>
  <si>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</si>
  <si>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</si>
  <si>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</si>
  <si>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</si>
  <si>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</si>
  <si>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</si>
  <si>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</si>
  <si>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</si>
  <si>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</si>
  <si>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</si>
  <si>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</si>
  <si>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</si>
  <si>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</si>
  <si>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</si>
  <si>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</si>
  <si>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</si>
  <si>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</si>
  <si>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</si>
  <si>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</si>
  <si>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</si>
  <si>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</si>
  <si>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</si>
  <si>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</si>
  <si>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</si>
  <si>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Freight Rail</t>
  </si>
  <si>
    <t>Tables 7, 36, 48, 49, 50</t>
  </si>
  <si>
    <t>Fuel Economy - Passenger HDV</t>
  </si>
  <si>
    <t>energy use by mode (BTU) - rail, passenger, other</t>
  </si>
  <si>
    <t>Other efficiency adjustment</t>
  </si>
  <si>
    <t>Electric efficiency adjustment</t>
  </si>
  <si>
    <t>estimated fuel economy (passenger miles/btu) - other</t>
  </si>
  <si>
    <t>trucks) and for freight vehicles (light commercial trucks) are available from AEO.</t>
  </si>
  <si>
    <t>For passenger LDVs, we take the weighted average of new vehicle fuel economy (by car vs. truck sales)</t>
  </si>
  <si>
    <t xml:space="preserve">and then adjust for the ratio of onroad to tested new vehicle efficiency. </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</si>
  <si>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</si>
  <si>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</si>
  <si>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</si>
  <si>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</si>
  <si>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</si>
  <si>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</si>
  <si>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</si>
  <si>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</si>
  <si>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</si>
  <si>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</si>
  <si>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</si>
  <si>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 Freight LDV and HDV</t>
  </si>
  <si>
    <t>Fuel Economy (freight ton*miles/BTU)</t>
  </si>
  <si>
    <t>SYFAFE-frgt-LDV</t>
  </si>
  <si>
    <t>Calculated BNVFE</t>
  </si>
  <si>
    <t>Weighted freight LDV (ratio of new/old fuel economy)</t>
  </si>
  <si>
    <t>Weighted freight HDV</t>
  </si>
  <si>
    <t>Fuel efficiency (mpg)</t>
  </si>
  <si>
    <t>diesel - light medium</t>
  </si>
  <si>
    <t>diesel - medium</t>
  </si>
  <si>
    <t>diesel - heavy</t>
  </si>
  <si>
    <t>Fuel efficiency - new (mpg)</t>
  </si>
  <si>
    <t>Stock - new (thousands)</t>
  </si>
  <si>
    <t>Stock - existing (millions)</t>
  </si>
  <si>
    <t>Weighted new fuel efficiency</t>
  </si>
  <si>
    <t>Weighted SY fuel efficiency</t>
  </si>
  <si>
    <t>New:Existing Ratio</t>
  </si>
  <si>
    <t>SYFAFE-frgt-HDV</t>
  </si>
  <si>
    <t>freight LDVs and HDVs</t>
  </si>
  <si>
    <t>As explained in trans/SYFAFE, we choose to separate gasoline HDVs from EIA into the freight LDV category.</t>
  </si>
  <si>
    <t>Here, we take the calculated start year stock efficiencies from SYFAFE, then adjust by the ratio of new to stock fuel efficiency from AEO.</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</si>
  <si>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</si>
  <si>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</si>
  <si>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</si>
  <si>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</si>
  <si>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</si>
  <si>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</si>
  <si>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</si>
  <si>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</si>
  <si>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</si>
  <si>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</si>
  <si>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</si>
  <si>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</si>
  <si>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</si>
  <si>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</si>
  <si>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</si>
  <si>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</si>
  <si>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</si>
  <si>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</si>
  <si>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</si>
  <si>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</si>
  <si>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</si>
  <si>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</si>
  <si>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</si>
  <si>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</si>
  <si>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</si>
  <si>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</si>
  <si>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</si>
  <si>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</si>
  <si>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</si>
  <si>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</si>
  <si>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</si>
  <si>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</si>
  <si>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</si>
  <si>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</si>
  <si>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</si>
  <si>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</si>
  <si>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</si>
  <si>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</si>
  <si>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</si>
  <si>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</si>
  <si>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</si>
  <si>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</si>
  <si>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</si>
  <si>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</si>
  <si>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</si>
  <si>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</si>
  <si>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</si>
  <si>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</si>
  <si>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</si>
  <si>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</si>
  <si>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</si>
  <si>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</si>
  <si>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</si>
  <si>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</si>
  <si>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</si>
  <si>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</si>
  <si>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</si>
  <si>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</si>
  <si>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</si>
  <si>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</si>
  <si>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</si>
  <si>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</si>
  <si>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</si>
  <si>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</si>
  <si>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</si>
  <si>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</si>
  <si>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</si>
  <si>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</si>
  <si>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</si>
  <si>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</si>
  <si>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</si>
  <si>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</si>
  <si>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</si>
  <si>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</si>
  <si>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</si>
  <si>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</si>
  <si>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</si>
  <si>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</si>
  <si>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</si>
  <si>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</si>
  <si>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</si>
  <si>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</si>
  <si>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</si>
  <si>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</si>
  <si>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</si>
  <si>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</si>
  <si>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</si>
  <si>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</si>
  <si>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</si>
  <si>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</si>
  <si>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</si>
  <si>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</si>
  <si>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</si>
  <si>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</si>
  <si>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</si>
  <si>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</si>
  <si>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</si>
  <si>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</si>
  <si>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</si>
  <si>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</si>
  <si>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</si>
  <si>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</si>
  <si>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</si>
  <si>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</si>
  <si>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</si>
  <si>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</si>
  <si>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</si>
  <si>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</si>
  <si>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</si>
  <si>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</si>
  <si>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</si>
  <si>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</si>
  <si>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</si>
  <si>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</si>
  <si>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</si>
  <si>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</si>
  <si>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</si>
  <si>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</si>
  <si>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</si>
  <si>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</si>
  <si>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</si>
  <si>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</si>
  <si>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</si>
  <si>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</si>
  <si>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</si>
  <si>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</si>
  <si>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</si>
  <si>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</si>
  <si>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</si>
  <si>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</si>
  <si>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</si>
  <si>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</si>
  <si>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</si>
  <si>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</si>
  <si>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</si>
  <si>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</si>
  <si>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</si>
  <si>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</si>
  <si>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</si>
  <si>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</si>
  <si>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</si>
  <si>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</si>
  <si>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</si>
  <si>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</si>
  <si>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</si>
  <si>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</si>
  <si>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</si>
  <si>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</si>
  <si>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</si>
  <si>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</si>
  <si>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</si>
  <si>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</si>
  <si>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</si>
  <si>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</si>
  <si>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</si>
  <si>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</si>
  <si>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</si>
  <si>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</si>
  <si>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</si>
  <si>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</si>
  <si>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</si>
  <si>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</si>
  <si>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</si>
  <si>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</si>
  <si>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</si>
  <si>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</si>
  <si>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</si>
  <si>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</si>
  <si>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</si>
  <si>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</si>
  <si>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</si>
  <si>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</si>
  <si>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</si>
  <si>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</si>
  <si>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</si>
  <si>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</si>
  <si>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</si>
  <si>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</si>
  <si>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</si>
  <si>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</si>
  <si>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</si>
  <si>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</si>
  <si>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</si>
  <si>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</si>
  <si>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</si>
  <si>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</si>
  <si>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</si>
  <si>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</si>
  <si>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</si>
  <si>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</si>
  <si>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</si>
  <si>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</si>
  <si>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</si>
  <si>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</si>
  <si>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</si>
  <si>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</si>
  <si>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</si>
  <si>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</si>
  <si>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</si>
  <si>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</si>
  <si>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</si>
  <si>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</si>
  <si>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</si>
  <si>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</si>
  <si>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</si>
  <si>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</si>
  <si>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</si>
  <si>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</si>
  <si>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</si>
  <si>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</si>
  <si>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</si>
  <si>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</si>
  <si>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</si>
  <si>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</si>
  <si>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</si>
  <si>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</si>
  <si>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</si>
  <si>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</si>
  <si>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</si>
  <si>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</si>
  <si>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</si>
  <si>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</si>
  <si>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</si>
  <si>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</si>
  <si>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</si>
  <si>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</si>
  <si>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</si>
  <si>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</si>
  <si>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</si>
  <si>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</si>
  <si>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</si>
  <si>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</si>
  <si>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</si>
  <si>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</si>
  <si>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</si>
  <si>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</si>
  <si>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</si>
  <si>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</si>
  <si>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</si>
  <si>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</si>
  <si>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</si>
  <si>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</si>
  <si>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</si>
  <si>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</si>
  <si>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</si>
  <si>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</si>
  <si>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</si>
  <si>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</si>
  <si>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</si>
  <si>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</si>
  <si>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</si>
  <si>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</si>
  <si>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</si>
  <si>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</si>
  <si>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</si>
  <si>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</si>
  <si>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</si>
  <si>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</si>
  <si>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</si>
  <si>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</si>
  <si>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</si>
  <si>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</si>
  <si>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</si>
  <si>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</si>
  <si>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</si>
  <si>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</si>
  <si>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</si>
  <si>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</si>
  <si>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</si>
  <si>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</si>
  <si>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</si>
  <si>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</si>
  <si>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</si>
  <si>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</si>
  <si>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</si>
  <si>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</si>
  <si>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</si>
  <si>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</si>
  <si>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</si>
  <si>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</si>
  <si>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</si>
  <si>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</si>
  <si>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</si>
  <si>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</si>
  <si>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</si>
  <si>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</si>
  <si>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</si>
  <si>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</si>
  <si>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</si>
  <si>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</si>
  <si>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</si>
  <si>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</si>
  <si>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</si>
  <si>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</si>
  <si>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</si>
  <si>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</si>
  <si>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</si>
  <si>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</si>
  <si>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</si>
  <si>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</si>
  <si>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</si>
  <si>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</si>
  <si>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</si>
  <si>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</si>
  <si>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</si>
  <si>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</si>
  <si>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</si>
  <si>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</si>
  <si>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</si>
  <si>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</si>
  <si>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</si>
  <si>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</si>
  <si>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</si>
  <si>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</si>
  <si>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</si>
  <si>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</si>
  <si>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</si>
  <si>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</si>
  <si>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</si>
  <si>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</si>
  <si>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</si>
  <si>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</si>
  <si>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</si>
  <si>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</si>
  <si>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</si>
  <si>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</si>
  <si>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</si>
  <si>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</si>
  <si>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</si>
  <si>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</si>
  <si>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</si>
  <si>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</si>
  <si>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</si>
  <si>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</si>
  <si>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</si>
  <si>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</si>
  <si>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</si>
  <si>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</si>
  <si>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</si>
  <si>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</si>
  <si>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</si>
  <si>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</si>
  <si>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</si>
  <si>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</si>
  <si>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</si>
  <si>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</si>
  <si>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</si>
  <si>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</si>
  <si>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</si>
  <si>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</si>
  <si>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</si>
  <si>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</si>
  <si>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</si>
  <si>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</si>
  <si>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</si>
  <si>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</si>
  <si>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</si>
  <si>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</si>
  <si>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</si>
  <si>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</si>
  <si>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</si>
  <si>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</si>
  <si>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</si>
  <si>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</si>
  <si>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</si>
  <si>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</si>
  <si>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</si>
  <si>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</si>
  <si>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</si>
  <si>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</si>
  <si>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</si>
  <si>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</si>
  <si>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</si>
  <si>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</si>
  <si>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</si>
  <si>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</si>
  <si>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</si>
  <si>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</si>
  <si>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</si>
  <si>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</si>
  <si>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</si>
  <si>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</si>
  <si>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</si>
  <si>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</si>
  <si>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</si>
  <si>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</si>
  <si>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</si>
  <si>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</si>
  <si>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</si>
  <si>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</si>
  <si>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</si>
  <si>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</si>
  <si>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</si>
  <si>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</si>
  <si>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</si>
  <si>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</si>
  <si>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</si>
  <si>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</si>
  <si>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</si>
  <si>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</si>
  <si>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</si>
  <si>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</si>
  <si>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</si>
  <si>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</si>
  <si>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</si>
  <si>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</si>
  <si>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</si>
  <si>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</si>
  <si>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</si>
  <si>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</si>
  <si>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</si>
  <si>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</si>
  <si>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</si>
  <si>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</si>
  <si>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</si>
  <si>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</si>
  <si>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</si>
  <si>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</si>
  <si>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</si>
  <si>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</si>
  <si>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</si>
  <si>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</si>
  <si>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</si>
  <si>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</si>
  <si>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</si>
  <si>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</si>
  <si>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</si>
  <si>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</si>
  <si>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</si>
  <si>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</si>
  <si>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</si>
  <si>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</si>
  <si>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</si>
  <si>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</si>
  <si>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</si>
  <si>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</si>
  <si>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</si>
  <si>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</si>
  <si>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</si>
  <si>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</si>
  <si>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</si>
  <si>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</si>
  <si>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</si>
  <si>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</si>
  <si>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</si>
  <si>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</si>
  <si>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</si>
  <si>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</si>
  <si>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</si>
  <si>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</si>
  <si>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</si>
  <si>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</si>
  <si>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</si>
  <si>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</si>
  <si>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</si>
  <si>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</si>
  <si>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</si>
  <si>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</si>
  <si>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</si>
  <si>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</si>
  <si>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</si>
  <si>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</si>
  <si>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</si>
  <si>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</si>
  <si>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</si>
  <si>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</si>
  <si>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</si>
  <si>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</si>
  <si>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</si>
  <si>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</si>
  <si>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</si>
  <si>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</si>
  <si>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</si>
  <si>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</si>
  <si>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</si>
  <si>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</si>
  <si>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</si>
  <si>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</si>
  <si>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</si>
  <si>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</si>
  <si>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</si>
  <si>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</si>
  <si>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</si>
  <si>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</si>
  <si>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</si>
  <si>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</si>
  <si>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</si>
  <si>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</si>
  <si>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</si>
  <si>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</si>
  <si>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</si>
  <si>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</si>
  <si>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</si>
  <si>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</si>
  <si>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</si>
  <si>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</si>
  <si>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</si>
  <si>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</si>
  <si>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</si>
  <si>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</si>
  <si>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</si>
  <si>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</si>
  <si>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</si>
  <si>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</si>
  <si>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</si>
  <si>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</si>
  <si>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</si>
  <si>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</si>
  <si>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</si>
  <si>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</si>
  <si>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</si>
  <si>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</si>
  <si>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</si>
  <si>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</si>
  <si>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</si>
  <si>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</si>
  <si>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</si>
  <si>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</si>
  <si>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</si>
  <si>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</si>
  <si>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</si>
  <si>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</si>
  <si>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</si>
  <si>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</si>
  <si>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</si>
  <si>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</si>
  <si>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</si>
  <si>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</si>
  <si>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</si>
  <si>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</si>
  <si>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</si>
  <si>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</si>
  <si>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</si>
  <si>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</si>
  <si>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</si>
  <si>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</si>
  <si>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</si>
  <si>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</si>
  <si>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</si>
  <si>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</si>
  <si>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</si>
  <si>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</si>
  <si>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</si>
  <si>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</si>
  <si>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</si>
  <si>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</si>
  <si>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</si>
  <si>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</si>
  <si>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</si>
  <si>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</si>
  <si>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</si>
  <si>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</si>
  <si>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</si>
  <si>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</si>
  <si>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</si>
  <si>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</si>
  <si>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</si>
  <si>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</si>
  <si>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</si>
  <si>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</si>
  <si>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</si>
  <si>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</si>
  <si>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</si>
  <si>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</si>
  <si>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</si>
  <si>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</si>
  <si>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</si>
  <si>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</si>
  <si>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</si>
  <si>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</si>
  <si>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</si>
  <si>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</si>
  <si>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</si>
  <si>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</si>
  <si>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</si>
  <si>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</si>
  <si>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</si>
  <si>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</si>
  <si>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</si>
  <si>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</si>
  <si>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</si>
  <si>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</si>
  <si>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</si>
  <si>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</si>
  <si>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</si>
  <si>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</si>
  <si>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</si>
  <si>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</si>
  <si>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</si>
  <si>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</si>
  <si>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</si>
  <si>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</si>
  <si>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</si>
  <si>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</si>
  <si>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</si>
  <si>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</si>
  <si>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</si>
  <si>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</si>
  <si>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</si>
  <si>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</si>
  <si>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</si>
  <si>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</si>
  <si>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</si>
  <si>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</si>
  <si>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</si>
  <si>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</si>
  <si>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</si>
  <si>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</si>
  <si>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</si>
  <si>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</si>
  <si>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</si>
  <si>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</si>
  <si>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</si>
  <si>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</si>
  <si>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</si>
  <si>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</si>
  <si>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</si>
  <si>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</si>
  <si>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</si>
  <si>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</si>
  <si>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</si>
  <si>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</si>
  <si>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</si>
  <si>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</si>
  <si>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</si>
  <si>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</si>
  <si>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</si>
  <si>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</si>
  <si>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</si>
  <si>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</si>
  <si>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</si>
  <si>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</si>
  <si>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</si>
  <si>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</si>
  <si>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</si>
  <si>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</si>
  <si>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</si>
  <si>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</si>
  <si>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</si>
  <si>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</si>
  <si>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</si>
  <si>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</si>
  <si>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</si>
  <si>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</si>
  <si>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</si>
  <si>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</si>
  <si>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</si>
  <si>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</si>
  <si>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</si>
  <si>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</si>
  <si>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</si>
  <si>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</si>
  <si>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</si>
  <si>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</si>
  <si>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</si>
  <si>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</si>
  <si>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</si>
  <si>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</si>
  <si>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</si>
  <si>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</si>
  <si>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</si>
  <si>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</si>
  <si>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</si>
  <si>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</si>
  <si>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</si>
  <si>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</si>
  <si>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</si>
  <si>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</si>
  <si>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</si>
  <si>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</si>
  <si>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</si>
  <si>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</si>
  <si>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</si>
  <si>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</si>
  <si>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</si>
  <si>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</si>
  <si>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</si>
  <si>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</si>
  <si>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</si>
  <si>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</si>
  <si>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</si>
  <si>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</si>
  <si>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</si>
  <si>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</si>
  <si>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</si>
  <si>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</si>
  <si>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</si>
  <si>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</si>
  <si>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</si>
  <si>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</si>
  <si>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</si>
  <si>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</si>
  <si>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</si>
  <si>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</si>
  <si>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</si>
  <si>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</si>
  <si>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</si>
  <si>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</si>
  <si>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</si>
  <si>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</si>
  <si>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</si>
  <si>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</si>
  <si>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</si>
  <si>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</si>
  <si>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</si>
  <si>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</si>
  <si>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</si>
  <si>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</si>
  <si>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</si>
  <si>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</si>
  <si>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</si>
  <si>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</si>
  <si>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</si>
  <si>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</si>
  <si>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</si>
  <si>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</si>
  <si>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</si>
  <si>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</si>
  <si>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</si>
  <si>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</si>
  <si>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</si>
  <si>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</si>
  <si>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</si>
  <si>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</si>
  <si>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</si>
  <si>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</si>
  <si>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</si>
  <si>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</si>
  <si>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</si>
  <si>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</si>
  <si>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</si>
  <si>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</si>
  <si>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</si>
  <si>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</si>
  <si>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</si>
  <si>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</si>
  <si>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</si>
  <si>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</si>
  <si>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</si>
  <si>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</si>
  <si>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</si>
  <si>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</si>
  <si>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</si>
  <si>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</si>
  <si>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</si>
  <si>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</si>
  <si>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</si>
  <si>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</si>
  <si>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</si>
  <si>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</si>
  <si>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</si>
  <si>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</si>
  <si>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</si>
  <si>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</si>
  <si>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</si>
  <si>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</si>
  <si>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</si>
  <si>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</si>
  <si>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</si>
  <si>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</si>
  <si>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</si>
  <si>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</si>
  <si>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</si>
  <si>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</si>
  <si>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</si>
  <si>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</si>
  <si>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</si>
  <si>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</si>
  <si>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</si>
  <si>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</si>
  <si>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</si>
  <si>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</si>
  <si>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</si>
  <si>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</si>
  <si>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</si>
  <si>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</si>
  <si>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</si>
  <si>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</si>
  <si>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</si>
  <si>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</si>
  <si>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</si>
  <si>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</si>
  <si>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</si>
  <si>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</si>
  <si>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</si>
  <si>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</si>
  <si>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</si>
  <si>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</si>
  <si>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</si>
  <si>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</si>
  <si>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</si>
  <si>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</si>
  <si>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</si>
  <si>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</si>
  <si>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</si>
  <si>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</si>
  <si>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</si>
  <si>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</si>
  <si>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</si>
  <si>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</si>
  <si>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</si>
  <si>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</si>
  <si>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</si>
  <si>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</si>
  <si>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</si>
  <si>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</si>
  <si>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</si>
  <si>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</si>
  <si>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</si>
  <si>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</si>
  <si>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</si>
  <si>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</si>
  <si>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</si>
  <si>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</si>
  <si>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</si>
  <si>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</si>
  <si>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</si>
  <si>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</si>
  <si>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</si>
  <si>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</si>
  <si>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</si>
  <si>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</si>
  <si>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</si>
  <si>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</si>
  <si>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</si>
  <si>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</si>
  <si>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</si>
  <si>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</si>
  <si>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</si>
  <si>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</si>
  <si>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</si>
  <si>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</si>
  <si>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</si>
  <si>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</si>
  <si>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</si>
  <si>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</si>
  <si>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</si>
  <si>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</si>
  <si>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</si>
  <si>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</si>
  <si>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</si>
  <si>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</si>
  <si>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</si>
  <si>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</si>
  <si>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</si>
  <si>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</si>
  <si>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</si>
  <si>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</si>
  <si>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</si>
  <si>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</si>
  <si>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</si>
  <si>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</si>
  <si>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</si>
  <si>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</si>
  <si>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</si>
  <si>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</si>
  <si>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</si>
  <si>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</si>
  <si>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</si>
  <si>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</si>
  <si>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</si>
  <si>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</si>
  <si>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</si>
  <si>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</si>
  <si>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</si>
  <si>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</si>
  <si>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</si>
  <si>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</si>
  <si>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</si>
  <si>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</si>
  <si>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</si>
  <si>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</si>
  <si>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</si>
  <si>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</si>
  <si>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</si>
  <si>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</si>
  <si>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</si>
  <si>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</si>
  <si>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</si>
  <si>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</si>
  <si>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</si>
  <si>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</si>
  <si>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</si>
  <si>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</si>
  <si>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</si>
  <si>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</si>
  <si>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</si>
  <si>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</si>
  <si>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</si>
  <si>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</si>
  <si>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</si>
  <si>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</si>
  <si>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</si>
  <si>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</si>
  <si>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</si>
  <si>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</si>
  <si>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</si>
  <si>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</si>
  <si>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</si>
  <si>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</si>
  <si>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</si>
  <si>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</si>
  <si>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</si>
  <si>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</si>
  <si>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</si>
  <si>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</si>
  <si>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</si>
  <si>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</si>
  <si>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</si>
  <si>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</si>
  <si>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</si>
  <si>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</si>
  <si>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</si>
  <si>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</si>
  <si>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</si>
  <si>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</si>
  <si>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</si>
  <si>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</si>
  <si>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</si>
  <si>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</si>
  <si>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</si>
  <si>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</si>
  <si>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</si>
  <si>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</si>
  <si>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</si>
  <si>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</si>
  <si>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</si>
  <si>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</si>
  <si>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</si>
  <si>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</si>
  <si>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</si>
  <si>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</si>
  <si>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</si>
  <si>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</si>
  <si>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</si>
  <si>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</si>
  <si>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</si>
  <si>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</si>
  <si>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</si>
  <si>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</si>
  <si>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</si>
  <si>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</si>
  <si>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</si>
  <si>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</si>
  <si>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</si>
  <si>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</si>
  <si>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</si>
  <si>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</si>
  <si>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</si>
  <si>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</si>
  <si>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</si>
  <si>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</si>
  <si>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</si>
  <si>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</si>
  <si>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</si>
  <si>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</si>
  <si>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</si>
  <si>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</si>
  <si>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</si>
  <si>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</si>
  <si>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</si>
  <si>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</si>
  <si>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</si>
  <si>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</si>
  <si>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</si>
  <si>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</si>
  <si>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</si>
  <si>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</si>
  <si>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</si>
  <si>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</si>
  <si>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</si>
  <si>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</si>
  <si>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</si>
  <si>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</si>
  <si>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</si>
  <si>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</si>
  <si>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</si>
  <si>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</si>
  <si>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</si>
  <si>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</si>
  <si>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</si>
  <si>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</si>
  <si>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</si>
  <si>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</si>
  <si>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</si>
  <si>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</si>
  <si>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</si>
  <si>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</si>
  <si>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</si>
  <si>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</si>
  <si>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</si>
  <si>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</si>
  <si>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</si>
  <si>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</si>
  <si>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</si>
  <si>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</si>
  <si>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</si>
  <si>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</si>
  <si>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</si>
  <si>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</si>
  <si>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</si>
  <si>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</si>
  <si>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</si>
  <si>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</si>
  <si>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</si>
  <si>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</si>
  <si>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</si>
  <si>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</si>
  <si>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</si>
  <si>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</si>
  <si>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</si>
  <si>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</si>
  <si>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</si>
  <si>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</si>
  <si>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</si>
  <si>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</si>
  <si>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</si>
  <si>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</si>
  <si>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</si>
  <si>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</si>
  <si>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</si>
  <si>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</si>
  <si>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</si>
  <si>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</si>
  <si>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</si>
  <si>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</si>
  <si>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</si>
  <si>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</si>
  <si>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</si>
  <si>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</si>
  <si>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</si>
  <si>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</si>
  <si>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</si>
  <si>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</si>
  <si>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</si>
  <si>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</si>
  <si>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</si>
  <si>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</si>
  <si>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</si>
  <si>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</si>
  <si>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</si>
  <si>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</si>
  <si>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</si>
  <si>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</si>
  <si>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</si>
  <si>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</si>
  <si>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</si>
  <si>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</si>
  <si>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</si>
  <si>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</si>
  <si>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</si>
  <si>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</si>
  <si>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</si>
  <si>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</si>
  <si>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</si>
  <si>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</si>
  <si>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</si>
  <si>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</si>
  <si>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</si>
  <si>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</si>
  <si>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</si>
  <si>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</si>
  <si>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</si>
  <si>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</si>
  <si>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</si>
  <si>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</si>
  <si>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</si>
  <si>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</si>
  <si>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</si>
  <si>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</si>
  <si>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</si>
  <si>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</si>
  <si>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</si>
  <si>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</si>
  <si>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</si>
  <si>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</si>
  <si>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</si>
  <si>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</si>
  <si>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</si>
  <si>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</si>
  <si>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</si>
  <si>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</si>
  <si>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</si>
  <si>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</si>
  <si>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</si>
  <si>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</si>
  <si>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</si>
  <si>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</si>
  <si>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</si>
  <si>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</si>
  <si>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</si>
  <si>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</si>
  <si>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</si>
  <si>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</si>
  <si>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</si>
  <si>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</si>
  <si>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</si>
  <si>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</si>
  <si>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</si>
  <si>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</si>
  <si>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</si>
  <si>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</si>
  <si>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</si>
  <si>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</si>
  <si>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</si>
  <si>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</si>
  <si>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</si>
  <si>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</si>
  <si>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</si>
  <si>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</si>
  <si>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</si>
  <si>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</si>
  <si>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</si>
  <si>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</si>
  <si>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</si>
  <si>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</si>
  <si>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</si>
  <si>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</si>
  <si>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</si>
  <si>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</si>
  <si>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</si>
  <si>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</si>
  <si>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</si>
  <si>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</si>
  <si>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</si>
  <si>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</si>
  <si>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</si>
  <si>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</si>
  <si>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</si>
  <si>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</si>
  <si>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</si>
  <si>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</si>
  <si>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</si>
  <si>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</si>
  <si>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</si>
  <si>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</si>
  <si>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</si>
  <si>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</si>
  <si>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</si>
  <si>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</si>
  <si>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</si>
  <si>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</si>
  <si>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</si>
  <si>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</si>
  <si>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</si>
  <si>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</si>
  <si>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</si>
  <si>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</si>
  <si>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</si>
  <si>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</si>
  <si>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</si>
  <si>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</si>
  <si>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</si>
  <si>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</si>
  <si>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</si>
  <si>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</si>
  <si>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</si>
  <si>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</si>
  <si>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</si>
  <si>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</si>
  <si>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</si>
  <si>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</si>
  <si>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</si>
  <si>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</si>
  <si>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</si>
  <si>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</si>
  <si>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</si>
  <si>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</si>
  <si>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</si>
  <si>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</si>
  <si>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</si>
  <si>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</si>
  <si>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</si>
  <si>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</si>
  <si>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</si>
  <si>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</si>
  <si>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</si>
  <si>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</si>
  <si>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</si>
  <si>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</si>
  <si>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</si>
  <si>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</si>
  <si>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</si>
  <si>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</si>
  <si>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</si>
  <si>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</si>
  <si>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</si>
  <si>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</si>
  <si>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</si>
  <si>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</si>
  <si>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</si>
  <si>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</si>
  <si>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</si>
  <si>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</si>
  <si>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</si>
  <si>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</si>
  <si>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</si>
  <si>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</si>
  <si>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</si>
  <si>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</si>
  <si>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</si>
  <si>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</si>
  <si>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</si>
  <si>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</si>
  <si>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</si>
  <si>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</si>
  <si>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</si>
  <si>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</si>
  <si>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</si>
  <si>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</si>
  <si>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</si>
  <si>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</si>
  <si>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</si>
  <si>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</si>
  <si>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</si>
  <si>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</si>
  <si>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</si>
  <si>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</si>
  <si>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</si>
  <si>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</si>
  <si>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</si>
  <si>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</si>
  <si>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</si>
  <si>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</si>
  <si>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</si>
  <si>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</si>
  <si>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</si>
  <si>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</si>
  <si>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</si>
  <si>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</si>
  <si>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</si>
  <si>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</si>
  <si>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</si>
  <si>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</si>
  <si>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</si>
  <si>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</si>
  <si>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</si>
  <si>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</si>
  <si>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</si>
  <si>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</si>
  <si>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</si>
  <si>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</si>
  <si>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</si>
  <si>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</si>
  <si>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</si>
  <si>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</si>
  <si>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</si>
  <si>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</si>
  <si>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</si>
  <si>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</si>
  <si>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</si>
  <si>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</si>
  <si>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</si>
  <si>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</si>
  <si>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</si>
  <si>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</si>
  <si>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</si>
  <si>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</si>
  <si>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</si>
  <si>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</si>
  <si>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</si>
  <si>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</si>
  <si>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</si>
  <si>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</si>
  <si>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</si>
  <si>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</si>
  <si>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</si>
  <si>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</si>
  <si>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</si>
  <si>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</si>
  <si>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</si>
  <si>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</si>
  <si>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</si>
  <si>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</si>
  <si>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</si>
  <si>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</si>
  <si>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</si>
  <si>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</si>
  <si>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</si>
  <si>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</si>
  <si>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</si>
  <si>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</si>
  <si>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</si>
  <si>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</si>
  <si>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</si>
  <si>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</si>
  <si>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</si>
  <si>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</si>
  <si>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</si>
  <si>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</si>
  <si>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</si>
  <si>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</si>
  <si>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</si>
  <si>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</si>
  <si>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</si>
  <si>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</si>
  <si>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</si>
  <si>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</si>
  <si>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</si>
  <si>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</si>
  <si>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</si>
  <si>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</si>
  <si>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</si>
  <si>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</si>
  <si>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</si>
  <si>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</si>
  <si>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</si>
  <si>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</si>
  <si>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</si>
  <si>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</si>
  <si>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</si>
  <si>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</si>
  <si>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</si>
  <si>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</si>
  <si>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</si>
  <si>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</si>
  <si>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</si>
  <si>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</si>
  <si>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</si>
  <si>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</si>
  <si>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</si>
  <si>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</si>
  <si>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</si>
  <si>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</si>
  <si>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</si>
  <si>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</si>
  <si>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</si>
  <si>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</si>
  <si>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</si>
  <si>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</si>
  <si>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</si>
  <si>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</si>
  <si>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</si>
  <si>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</si>
  <si>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</si>
  <si>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</si>
  <si>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</si>
  <si>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</si>
  <si>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</si>
  <si>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</si>
  <si>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</si>
  <si>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</si>
  <si>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</si>
  <si>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</si>
  <si>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</si>
  <si>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</si>
  <si>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</si>
  <si>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</si>
  <si>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</si>
  <si>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</si>
  <si>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</si>
  <si>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</si>
  <si>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</si>
  <si>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</si>
  <si>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</si>
  <si>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</si>
  <si>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</si>
  <si>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</si>
  <si>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</si>
  <si>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</si>
  <si>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</si>
  <si>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</si>
  <si>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</si>
  <si>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</si>
  <si>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</si>
  <si>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</si>
  <si>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</si>
  <si>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</si>
  <si>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</si>
  <si>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</si>
  <si>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</si>
  <si>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</si>
  <si>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</si>
  <si>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</si>
  <si>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</si>
  <si>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</si>
  <si>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</si>
  <si>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</si>
  <si>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</si>
  <si>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</si>
  <si>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</si>
  <si>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</si>
  <si>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</si>
  <si>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</si>
  <si>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</si>
  <si>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</si>
  <si>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</si>
  <si>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</si>
  <si>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</si>
  <si>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</si>
  <si>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</si>
  <si>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</si>
  <si>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</si>
  <si>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</si>
  <si>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</si>
  <si>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</si>
  <si>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</si>
  <si>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</si>
  <si>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</si>
  <si>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</si>
  <si>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</si>
  <si>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</si>
  <si>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</si>
  <si>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</si>
  <si>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</si>
  <si>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</si>
  <si>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</si>
  <si>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</si>
  <si>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</si>
  <si>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</si>
  <si>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</si>
  <si>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</si>
  <si>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</si>
  <si>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</si>
  <si>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</si>
  <si>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</si>
  <si>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</si>
  <si>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</si>
  <si>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</si>
  <si>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</si>
  <si>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</si>
  <si>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</si>
  <si>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</si>
  <si>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</si>
  <si>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</si>
  <si>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</si>
  <si>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</si>
  <si>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</si>
  <si>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</si>
  <si>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</si>
  <si>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</si>
  <si>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</si>
  <si>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</si>
  <si>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</si>
  <si>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</si>
  <si>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</si>
  <si>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</si>
  <si>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</si>
  <si>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</si>
  <si>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</si>
  <si>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</si>
  <si>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</si>
  <si>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</si>
  <si>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</si>
  <si>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</si>
  <si>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</si>
  <si>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</si>
  <si>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</si>
  <si>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</si>
  <si>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</si>
  <si>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</si>
  <si>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</si>
  <si>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</si>
  <si>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</si>
  <si>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</si>
  <si>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</si>
  <si>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</si>
  <si>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</si>
  <si>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</si>
  <si>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</si>
  <si>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</si>
  <si>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</si>
  <si>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</si>
  <si>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</si>
  <si>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</si>
  <si>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</si>
  <si>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</si>
  <si>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</si>
  <si>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</si>
  <si>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</si>
  <si>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</si>
  <si>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</si>
  <si>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</si>
  <si>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</si>
  <si>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</si>
  <si>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</si>
  <si>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</si>
  <si>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</si>
  <si>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</si>
  <si>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</si>
  <si>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</si>
  <si>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</si>
  <si>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</si>
  <si>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</si>
  <si>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</si>
  <si>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</si>
  <si>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</si>
  <si>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</si>
  <si>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</si>
  <si>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</si>
  <si>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</si>
  <si>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</si>
  <si>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</si>
  <si>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</si>
  <si>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</si>
  <si>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</si>
  <si>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</si>
  <si>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</si>
  <si>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</si>
  <si>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</si>
  <si>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</si>
  <si>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</si>
  <si>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</si>
  <si>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</si>
  <si>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</si>
  <si>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</si>
  <si>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</si>
  <si>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</si>
  <si>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</si>
  <si>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</si>
  <si>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</si>
  <si>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</si>
  <si>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</si>
  <si>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</si>
  <si>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</si>
  <si>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</si>
  <si>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</si>
  <si>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</si>
  <si>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</si>
  <si>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</si>
  <si>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</si>
  <si>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</si>
  <si>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</si>
  <si>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</si>
  <si>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</si>
  <si>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</si>
  <si>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</si>
  <si>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</si>
  <si>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</si>
  <si>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</si>
  <si>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</si>
  <si>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</si>
  <si>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</si>
  <si>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</si>
  <si>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</si>
  <si>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</si>
  <si>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</si>
  <si>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</si>
  <si>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</si>
  <si>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</si>
  <si>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</si>
  <si>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</si>
  <si>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</si>
  <si>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</si>
  <si>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</si>
  <si>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</si>
  <si>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</si>
  <si>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</si>
  <si>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</si>
  <si>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</si>
  <si>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</si>
  <si>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</si>
  <si>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</si>
  <si>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</si>
  <si>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</si>
  <si>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</si>
  <si>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</si>
  <si>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</si>
  <si>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</si>
  <si>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</si>
  <si>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</si>
  <si>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</si>
  <si>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</si>
  <si>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</si>
  <si>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</si>
  <si>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</si>
  <si>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</si>
  <si>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</si>
  <si>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</si>
  <si>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</si>
  <si>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</si>
  <si>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</si>
  <si>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</si>
  <si>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</si>
  <si>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</si>
  <si>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</si>
  <si>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</si>
  <si>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</si>
  <si>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</si>
  <si>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</si>
  <si>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</si>
  <si>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</si>
  <si>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</si>
  <si>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</si>
  <si>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</si>
  <si>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</si>
  <si>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</si>
  <si>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</si>
  <si>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</si>
  <si>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</si>
  <si>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</si>
  <si>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</si>
  <si>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</si>
  <si>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</si>
  <si>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</si>
  <si>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</si>
  <si>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</si>
  <si>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</si>
  <si>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</si>
  <si>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</si>
  <si>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</si>
  <si>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</si>
  <si>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</si>
  <si>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</si>
  <si>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</si>
  <si>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</si>
  <si>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</si>
  <si>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</si>
  <si>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</si>
  <si>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</si>
  <si>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</si>
  <si>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</si>
  <si>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</si>
  <si>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</si>
  <si>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</si>
  <si>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</si>
  <si>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</si>
  <si>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</si>
  <si>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</si>
  <si>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</si>
  <si>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</si>
  <si>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</si>
  <si>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</si>
  <si>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</si>
  <si>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</si>
  <si>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</si>
  <si>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</si>
  <si>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</si>
  <si>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</si>
  <si>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</si>
  <si>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</si>
  <si>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</si>
  <si>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</si>
  <si>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</si>
  <si>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</si>
  <si>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</si>
  <si>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</si>
  <si>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</si>
  <si>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</si>
  <si>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</si>
  <si>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</si>
  <si>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</si>
  <si>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</si>
  <si>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</si>
  <si>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</si>
  <si>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</si>
  <si>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</si>
  <si>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</si>
  <si>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</si>
  <si>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</si>
  <si>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</si>
  <si>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</si>
  <si>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</si>
  <si>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</si>
  <si>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</si>
  <si>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</si>
  <si>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</si>
  <si>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</si>
  <si>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</si>
  <si>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</si>
  <si>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</si>
  <si>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</si>
  <si>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</si>
  <si>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</si>
  <si>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</si>
  <si>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</si>
  <si>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</si>
  <si>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</si>
  <si>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</si>
  <si>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</si>
  <si>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</si>
  <si>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</si>
  <si>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</si>
  <si>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</si>
  <si>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</si>
  <si>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</si>
  <si>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</si>
  <si>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</si>
  <si>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</si>
  <si>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</si>
  <si>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</si>
  <si>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</si>
  <si>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</si>
  <si>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</si>
  <si>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</si>
  <si>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</si>
  <si>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</si>
  <si>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</si>
  <si>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</si>
  <si>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</si>
  <si>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</si>
  <si>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</si>
  <si>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</si>
  <si>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</si>
  <si>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</si>
  <si>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</si>
  <si>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</si>
  <si>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</si>
  <si>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</si>
  <si>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</si>
  <si>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</si>
  <si>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</si>
  <si>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</si>
  <si>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</si>
  <si>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</si>
  <si>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</si>
  <si>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</si>
  <si>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</si>
  <si>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</si>
  <si>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</si>
  <si>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</si>
  <si>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</si>
  <si>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</si>
  <si>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</si>
  <si>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</si>
  <si>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</si>
  <si>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</si>
  <si>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</si>
  <si>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</si>
  <si>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</si>
  <si>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</si>
  <si>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</si>
  <si>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</si>
  <si>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</si>
  <si>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</si>
  <si>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</si>
  <si>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</si>
  <si>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</si>
  <si>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</si>
  <si>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</si>
  <si>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</si>
  <si>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</si>
  <si>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</si>
  <si>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</si>
  <si>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</si>
  <si>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</si>
  <si>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</si>
  <si>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</si>
  <si>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</si>
  <si>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</si>
  <si>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</si>
  <si>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</si>
  <si>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</si>
  <si>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</si>
  <si>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</si>
  <si>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</si>
  <si>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</si>
  <si>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</si>
  <si>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</si>
  <si>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</si>
  <si>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</si>
  <si>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</si>
  <si>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</si>
  <si>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</si>
  <si>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</si>
  <si>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</si>
  <si>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</si>
  <si>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</si>
  <si>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</si>
  <si>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</si>
  <si>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</si>
  <si>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</si>
  <si>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</si>
  <si>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</si>
  <si>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</si>
  <si>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</si>
  <si>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</si>
  <si>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</si>
  <si>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</si>
  <si>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</si>
  <si>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</si>
  <si>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</si>
  <si>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</si>
  <si>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</si>
  <si>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</si>
  <si>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</si>
  <si>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</si>
  <si>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</si>
  <si>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</si>
  <si>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</si>
  <si>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</si>
  <si>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</si>
  <si>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</si>
  <si>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</si>
  <si>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</si>
  <si>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</si>
  <si>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</si>
  <si>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</si>
  <si>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</si>
  <si>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</si>
  <si>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</si>
  <si>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</si>
  <si>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</si>
  <si>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</si>
  <si>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</si>
  <si>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</si>
  <si>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</si>
  <si>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</si>
  <si>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</si>
  <si>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</si>
  <si>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</si>
  <si>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</si>
  <si>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</si>
  <si>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</si>
  <si>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</si>
  <si>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</si>
  <si>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</si>
  <si>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</si>
  <si>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</si>
  <si>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</si>
  <si>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</si>
  <si>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</si>
  <si>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</si>
  <si>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</si>
  <si>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</si>
  <si>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</si>
  <si>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</si>
  <si>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</si>
  <si>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</si>
  <si>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</si>
  <si>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</si>
  <si>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</si>
  <si>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</si>
  <si>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</si>
  <si>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</si>
  <si>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</si>
  <si>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</si>
  <si>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</si>
  <si>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</si>
  <si>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</si>
  <si>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</si>
  <si>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</si>
  <si>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</si>
  <si>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</si>
  <si>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</si>
  <si>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</si>
  <si>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</si>
  <si>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</si>
  <si>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</si>
  <si>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</si>
  <si>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</si>
  <si>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</si>
  <si>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</si>
  <si>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</si>
  <si>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</si>
  <si>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</si>
  <si>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</si>
  <si>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</si>
  <si>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</si>
  <si>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</si>
  <si>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</si>
  <si>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</si>
  <si>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</si>
  <si>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</si>
  <si>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</si>
  <si>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</si>
  <si>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</si>
  <si>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</si>
  <si>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</si>
  <si>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</si>
  <si>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</si>
  <si>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</si>
  <si>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</si>
  <si>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</si>
  <si>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</si>
  <si>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</si>
  <si>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</si>
  <si>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</si>
  <si>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</si>
  <si>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</si>
  <si>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</si>
  <si>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</si>
  <si>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</si>
  <si>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</si>
  <si>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</si>
  <si>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</si>
  <si>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</si>
  <si>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</si>
  <si>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</si>
  <si>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</si>
  <si>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</si>
  <si>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</si>
  <si>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</si>
  <si>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</si>
  <si>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</si>
  <si>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</si>
  <si>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</si>
  <si>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</si>
  <si>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</si>
  <si>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</si>
  <si>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</si>
  <si>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</si>
  <si>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</si>
  <si>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</si>
  <si>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</si>
  <si>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</si>
  <si>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</si>
  <si>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</si>
  <si>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</si>
  <si>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</si>
  <si>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</si>
  <si>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</si>
  <si>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</si>
  <si>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</si>
  <si>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</si>
  <si>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</si>
  <si>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</si>
  <si>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</si>
  <si>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</si>
  <si>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</si>
  <si>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</si>
  <si>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</si>
  <si>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</si>
  <si>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</si>
  <si>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</si>
  <si>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</si>
  <si>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</si>
  <si>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</si>
  <si>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</si>
  <si>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 xml:space="preserve">Note - for 2020-2021 we use 2022 fuel economy values to avoid errors from covid recession </t>
  </si>
  <si>
    <t>PASSENGERS</t>
  </si>
  <si>
    <t>Fuel Economy (passenger*miles/BTU)</t>
  </si>
  <si>
    <t>FREIGHT</t>
  </si>
  <si>
    <t>Natural Gas trends for LDV and HDV are based on gasoline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</si>
</sst>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s>
  <fonts count="59">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46">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3" fontId="0" fillId="0" borderId="0" xfId="0" applyNumberFormat="1" applyAlignment="1">
      <alignment horizontal="right"/>
    </xf>
    <xf numFmtId="0" fontId="2" fillId="0" borderId="0" xfId="0" applyFont="1" applyAlignment="1">
      <alignment horizontal="right"/>
    </xf>
    <xf numFmtId="0" fontId="0" fillId="0" borderId="0" xfId="0" applyFont="1"/>
    <xf numFmtId="0" fontId="0" fillId="3" borderId="0" xfId="0" applyFill="1" applyAlignment="1">
      <alignment horizontal="right"/>
    </xf>
    <xf numFmtId="164" fontId="0" fillId="28" borderId="0" xfId="153" applyNumberFormat="1" applyFont="1" applyFill="1" applyAlignment="1">
      <alignment horizontal="right"/>
    </xf>
    <xf numFmtId="0" fontId="6" fillId="0" borderId="0" xfId="0" applyFont="1"/>
    <xf numFmtId="0" fontId="4" fillId="0" borderId="0" xfId="0" applyFont="1"/>
    <xf numFmtId="0" fontId="2" fillId="0" borderId="0" xfId="0" applyFont="1" applyFill="1"/>
    <xf numFmtId="11" fontId="0" fillId="3" borderId="0" xfId="0" applyNumberForma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applyFont="1"/>
    <xf numFmtId="2" fontId="0" fillId="32" borderId="0" xfId="0" applyNumberFormat="1" applyFill="1"/>
    <xf numFmtId="43" fontId="0" fillId="0" borderId="0" xfId="155" applyFont="1"/>
    <xf numFmtId="0" fontId="0" fillId="31" borderId="0" xfId="0" applyFont="1" applyFill="1"/>
    <xf numFmtId="0" fontId="54"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35" borderId="0" xfId="0" applyFill="1"/>
    <xf numFmtId="171" fontId="0" fillId="33" borderId="0" xfId="0" applyNumberFormat="1" applyFill="1"/>
    <xf numFmtId="171" fontId="0" fillId="34" borderId="0" xfId="0" applyNumberFormat="1" applyFill="1"/>
    <xf numFmtId="171" fontId="0" fillId="0" borderId="0" xfId="0" applyNumberFormat="1"/>
    <xf numFmtId="0" fontId="0" fillId="0" borderId="0" xfId="0" applyAlignment="1">
      <alignment horizontal="left" wrapText="1"/>
    </xf>
    <xf numFmtId="170" fontId="0" fillId="0" borderId="0" xfId="0" applyNumberFormat="1"/>
    <xf numFmtId="171" fontId="0" fillId="33" borderId="22" xfId="0" applyNumberFormat="1" applyFill="1" applyBorder="1"/>
    <xf numFmtId="171" fontId="0" fillId="34" borderId="22" xfId="0" applyNumberFormat="1" applyFill="1" applyBorder="1"/>
    <xf numFmtId="0" fontId="0" fillId="0" borderId="0" xfId="0" applyFont="1" applyAlignment="1">
      <alignment horizontal="left"/>
    </xf>
    <xf numFmtId="4" fontId="0" fillId="0" borderId="0" xfId="0" applyNumberFormat="1"/>
    <xf numFmtId="43" fontId="0" fillId="0" borderId="22" xfId="155" applyFont="1" applyBorder="1"/>
    <xf numFmtId="0" fontId="0" fillId="0" borderId="0" xfId="0" applyFill="1" applyBorder="1" applyAlignment="1">
      <alignment horizontal="right"/>
    </xf>
    <xf numFmtId="0" fontId="0" fillId="0" borderId="0" xfId="0" applyFill="1" applyBorder="1" applyAlignment="1">
      <alignment horizontal="left"/>
    </xf>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applyFill="1"/>
    <xf numFmtId="0" fontId="55" fillId="0" borderId="0" xfId="0" applyFont="1"/>
    <xf numFmtId="9" fontId="55" fillId="0" borderId="0" xfId="153" applyFont="1"/>
    <xf numFmtId="0" fontId="0" fillId="0" borderId="0" xfId="0"/>
    <xf numFmtId="0" fontId="58" fillId="0" borderId="2" xfId="2" applyFont="1">
      <alignment wrapText="1"/>
    </xf>
    <xf numFmtId="0" fontId="0" fillId="0" borderId="2" xfId="0" applyBorder="1"/>
    <xf numFmtId="0" fontId="0" fillId="0" borderId="0" xfId="0"/>
    <xf numFmtId="171" fontId="0" fillId="0" borderId="0" xfId="0" applyNumberFormat="1" applyFill="1"/>
    <xf numFmtId="0" fontId="2" fillId="30" borderId="0" xfId="0" applyFont="1" applyFill="1"/>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35"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B983-4187-902F-95C16ED5A7BC}"/>
            </c:ext>
          </c:extLst>
        </c:ser>
        <c:ser>
          <c:idx val="1"/>
          <c:order val="1"/>
          <c:tx>
            <c:strRef>
              <c:f>'AEO 7'!$B$46</c:f>
              <c:strCache>
                <c:ptCount val="1"/>
                <c:pt idx="0">
                  <c:v>   Stock Commercial Light Truck 1/</c:v>
                </c:pt>
              </c:strCache>
            </c:strRef>
          </c:tx>
          <c:spPr>
            <a:ln w="28575" cap="rnd">
              <a:solidFill>
                <a:schemeClr val="accent2"/>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B983-4187-902F-95C16ED5A7BC}"/>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round/>
            </a:ln>
            <a:effectLst/>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9.2380125600871724E-5</c:v>
                </c:pt>
                <c:pt idx="1">
                  <c:v>9.219309829263994E-5</c:v>
                </c:pt>
                <c:pt idx="2">
                  <c:v>9.1559103172633992E-5</c:v>
                </c:pt>
                <c:pt idx="3">
                  <c:v>9.1353641791139538E-5</c:v>
                </c:pt>
                <c:pt idx="4">
                  <c:v>9.1309772714612039E-5</c:v>
                </c:pt>
                <c:pt idx="5">
                  <c:v>9.1727283528872551E-5</c:v>
                </c:pt>
                <c:pt idx="6">
                  <c:v>9.2100032073698612E-5</c:v>
                </c:pt>
                <c:pt idx="7">
                  <c:v>9.2305136532437853E-5</c:v>
                </c:pt>
                <c:pt idx="8">
                  <c:v>9.1620615504101768E-5</c:v>
                </c:pt>
                <c:pt idx="9">
                  <c:v>9.1326863616208426E-5</c:v>
                </c:pt>
                <c:pt idx="10">
                  <c:v>9.0946057693078308E-5</c:v>
                </c:pt>
                <c:pt idx="11">
                  <c:v>9.0400981470945208E-5</c:v>
                </c:pt>
                <c:pt idx="12">
                  <c:v>8.9778862849115799E-5</c:v>
                </c:pt>
                <c:pt idx="13">
                  <c:v>8.9156599246297398E-5</c:v>
                </c:pt>
                <c:pt idx="14">
                  <c:v>8.8631662360611819E-5</c:v>
                </c:pt>
                <c:pt idx="15">
                  <c:v>8.7943084749779726E-5</c:v>
                </c:pt>
                <c:pt idx="16">
                  <c:v>8.7573294998797346E-5</c:v>
                </c:pt>
                <c:pt idx="17">
                  <c:v>8.7069226169957413E-5</c:v>
                </c:pt>
                <c:pt idx="18">
                  <c:v>8.6871435981294458E-5</c:v>
                </c:pt>
                <c:pt idx="19">
                  <c:v>8.6747571549133394E-5</c:v>
                </c:pt>
                <c:pt idx="20">
                  <c:v>8.6669857452234005E-5</c:v>
                </c:pt>
                <c:pt idx="21">
                  <c:v>8.662306841739351E-5</c:v>
                </c:pt>
                <c:pt idx="22">
                  <c:v>8.6546781831867863E-5</c:v>
                </c:pt>
                <c:pt idx="23">
                  <c:v>8.6512992189387129E-5</c:v>
                </c:pt>
                <c:pt idx="24">
                  <c:v>8.6486778796134947E-5</c:v>
                </c:pt>
                <c:pt idx="25">
                  <c:v>8.6441703335980475E-5</c:v>
                </c:pt>
                <c:pt idx="26">
                  <c:v>8.6431601732089286E-5</c:v>
                </c:pt>
                <c:pt idx="27">
                  <c:v>8.6243095042905357E-5</c:v>
                </c:pt>
                <c:pt idx="28">
                  <c:v>8.6035767614588875E-5</c:v>
                </c:pt>
                <c:pt idx="29">
                  <c:v>8.5821368562436881E-5</c:v>
                </c:pt>
                <c:pt idx="30">
                  <c:v>8.559520997794513E-5</c:v>
                </c:pt>
              </c:numCache>
            </c:numRef>
          </c:val>
          <c:smooth val="0"/>
          <c:extLst>
            <c:ext xmlns:c16="http://schemas.microsoft.com/office/drawing/2014/chart" uri="{C3380CC4-5D6E-409C-BE32-E72D297353CC}">
              <c16:uniqueId val="{00000000-72CA-41B0-BF42-D88BFD26EAE9}"/>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3" name="Chart 2">
          <a:extLst>
            <a:ext uri="{FF2B5EF4-FFF2-40B4-BE49-F238E27FC236}">
              <a16:creationId xmlns:a16="http://schemas.microsoft.com/office/drawing/2014/main" id="{83F35C61-A255-4EDF-9831-744DDBD63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73B7C7E6-DAAC-4F08-8A29-C3FE39852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7"/>
  <sheetViews>
    <sheetView workbookViewId="0"/>
  </sheetViews>
  <sheetFormatPr defaultRowHeight="14.5"/>
  <cols>
    <col min="1" max="1" width="13.453125" customWidth="1"/>
    <col min="2" max="2" width="107.453125" customWidth="1"/>
  </cols>
  <sheetData>
    <row r="1" spans="1:2">
      <c r="A1" s="1" t="s">
        <v>0</v>
      </c>
    </row>
    <row r="3" spans="1:2">
      <c r="A3" s="1" t="s">
        <v>1</v>
      </c>
      <c r="B3" s="2" t="s">
        <v>516</v>
      </c>
    </row>
    <row r="4" spans="1:2">
      <c r="B4" t="s">
        <v>473</v>
      </c>
    </row>
    <row r="5" spans="1:2">
      <c r="B5" s="5">
        <v>2020</v>
      </c>
    </row>
    <row r="6" spans="1:2">
      <c r="B6" t="s">
        <v>924</v>
      </c>
    </row>
    <row r="7" spans="1:2">
      <c r="B7" t="s">
        <v>474</v>
      </c>
    </row>
    <row r="8" spans="1:2">
      <c r="B8" t="s">
        <v>1176</v>
      </c>
    </row>
    <row r="10" spans="1:2">
      <c r="B10" s="8" t="s">
        <v>549</v>
      </c>
    </row>
    <row r="11" spans="1:2">
      <c r="B11" s="5">
        <v>2017</v>
      </c>
    </row>
    <row r="12" spans="1:2">
      <c r="B12" t="s">
        <v>550</v>
      </c>
    </row>
    <row r="13" spans="1:2">
      <c r="B13" t="s">
        <v>552</v>
      </c>
    </row>
    <row r="14" spans="1:2">
      <c r="B14" t="s">
        <v>551</v>
      </c>
    </row>
    <row r="16" spans="1:2">
      <c r="B16" t="s">
        <v>500</v>
      </c>
    </row>
    <row r="17" spans="2:2">
      <c r="B17" s="5">
        <v>2013</v>
      </c>
    </row>
    <row r="18" spans="2:2">
      <c r="B18" t="s">
        <v>501</v>
      </c>
    </row>
    <row r="19" spans="2:2">
      <c r="B19" t="s">
        <v>502</v>
      </c>
    </row>
    <row r="20" spans="2:2">
      <c r="B20" t="s">
        <v>503</v>
      </c>
    </row>
    <row r="22" spans="2:2">
      <c r="B22" t="s">
        <v>934</v>
      </c>
    </row>
    <row r="23" spans="2:2">
      <c r="B23" s="5">
        <v>2015</v>
      </c>
    </row>
    <row r="24" spans="2:2">
      <c r="B24" t="s">
        <v>935</v>
      </c>
    </row>
    <row r="25" spans="2:2">
      <c r="B25" s="29" t="s">
        <v>936</v>
      </c>
    </row>
    <row r="27" spans="2:2">
      <c r="B27" t="s">
        <v>858</v>
      </c>
    </row>
    <row r="29" spans="2:2">
      <c r="B29" s="2" t="s">
        <v>890</v>
      </c>
    </row>
    <row r="30" spans="2:2">
      <c r="B30" t="s">
        <v>886</v>
      </c>
    </row>
    <row r="31" spans="2:2">
      <c r="B31" s="5">
        <v>2013</v>
      </c>
    </row>
    <row r="32" spans="2:2">
      <c r="B32" t="s">
        <v>889</v>
      </c>
    </row>
    <row r="33" spans="1:2">
      <c r="B33" t="s">
        <v>888</v>
      </c>
    </row>
    <row r="34" spans="1:2">
      <c r="B34" t="s">
        <v>887</v>
      </c>
    </row>
    <row r="36" spans="1:2">
      <c r="B36" s="2" t="s">
        <v>1170</v>
      </c>
    </row>
    <row r="37" spans="1:2">
      <c r="B37" t="s">
        <v>1171</v>
      </c>
    </row>
    <row r="38" spans="1:2">
      <c r="B38" s="5">
        <v>2018</v>
      </c>
    </row>
    <row r="39" spans="1:2">
      <c r="B39" t="s">
        <v>1172</v>
      </c>
    </row>
    <row r="40" spans="1:2">
      <c r="B40" s="29" t="s">
        <v>1173</v>
      </c>
    </row>
    <row r="41" spans="1:2">
      <c r="B41" t="s">
        <v>1174</v>
      </c>
    </row>
    <row r="43" spans="1:2">
      <c r="A43" s="1" t="s">
        <v>111</v>
      </c>
    </row>
    <row r="44" spans="1:2">
      <c r="A44" t="s">
        <v>917</v>
      </c>
    </row>
    <row r="46" spans="1:2">
      <c r="A46" s="1" t="s">
        <v>609</v>
      </c>
    </row>
    <row r="47" spans="1:2">
      <c r="A47" s="9" t="s">
        <v>893</v>
      </c>
    </row>
    <row r="48" spans="1:2">
      <c r="A48" t="s">
        <v>636</v>
      </c>
    </row>
    <row r="49" spans="1:1">
      <c r="A49" t="s">
        <v>1182</v>
      </c>
    </row>
    <row r="50" spans="1:1">
      <c r="A50" t="s">
        <v>919</v>
      </c>
    </row>
    <row r="51" spans="1:1">
      <c r="A51" t="s">
        <v>637</v>
      </c>
    </row>
    <row r="52" spans="1:1">
      <c r="A52" t="s">
        <v>1183</v>
      </c>
    </row>
    <row r="53" spans="1:1">
      <c r="A53" t="s">
        <v>1184</v>
      </c>
    </row>
    <row r="54" spans="1:1">
      <c r="A54" t="s">
        <v>626</v>
      </c>
    </row>
    <row r="55" spans="1:1">
      <c r="A55" t="s">
        <v>627</v>
      </c>
    </row>
    <row r="56" spans="1:1">
      <c r="A56" t="s">
        <v>859</v>
      </c>
    </row>
    <row r="57" spans="1:1">
      <c r="A57" t="s">
        <v>860</v>
      </c>
    </row>
    <row r="58" spans="1:1">
      <c r="A58" t="s">
        <v>891</v>
      </c>
    </row>
    <row r="59" spans="1:1">
      <c r="A59" t="s">
        <v>892</v>
      </c>
    </row>
    <row r="60" spans="1:1">
      <c r="A60" t="s">
        <v>861</v>
      </c>
    </row>
    <row r="62" spans="1:1">
      <c r="A62" s="1" t="s">
        <v>611</v>
      </c>
    </row>
    <row r="63" spans="1:1">
      <c r="A63" s="9" t="s">
        <v>1191</v>
      </c>
    </row>
    <row r="64" spans="1:1">
      <c r="A64" s="20" t="s">
        <v>1189</v>
      </c>
    </row>
    <row r="65" spans="1:5">
      <c r="A65" s="20" t="s">
        <v>1190</v>
      </c>
      <c r="E65" s="20"/>
    </row>
    <row r="66" spans="1:5">
      <c r="A66" s="20" t="s">
        <v>1187</v>
      </c>
      <c r="E66" s="20"/>
    </row>
    <row r="67" spans="1:5">
      <c r="A67" t="s">
        <v>626</v>
      </c>
    </row>
    <row r="68" spans="1:5">
      <c r="A68" t="s">
        <v>627</v>
      </c>
    </row>
    <row r="69" spans="1:5">
      <c r="A69" t="s">
        <v>862</v>
      </c>
    </row>
    <row r="70" spans="1:5">
      <c r="A70" t="s">
        <v>860</v>
      </c>
    </row>
    <row r="71" spans="1:5">
      <c r="A71" t="s">
        <v>891</v>
      </c>
    </row>
    <row r="72" spans="1:5">
      <c r="A72" t="s">
        <v>892</v>
      </c>
    </row>
    <row r="73" spans="1:5">
      <c r="A73" t="s">
        <v>863</v>
      </c>
    </row>
    <row r="75" spans="1:5">
      <c r="A75" s="1" t="s">
        <v>1213</v>
      </c>
    </row>
    <row r="76" spans="1:5">
      <c r="A76" s="9" t="s">
        <v>894</v>
      </c>
    </row>
    <row r="77" spans="1:5">
      <c r="A77" s="20" t="s">
        <v>1214</v>
      </c>
    </row>
    <row r="78" spans="1:5">
      <c r="A78" s="20" t="s">
        <v>1215</v>
      </c>
    </row>
    <row r="79" spans="1:5">
      <c r="A79" s="9"/>
    </row>
    <row r="80" spans="1:5">
      <c r="A80" s="1" t="s">
        <v>522</v>
      </c>
    </row>
    <row r="81" spans="1:1">
      <c r="A81" s="9" t="s">
        <v>504</v>
      </c>
    </row>
    <row r="82" spans="1:1">
      <c r="A82" t="s">
        <v>920</v>
      </c>
    </row>
    <row r="83" spans="1:1">
      <c r="A83" t="s">
        <v>921</v>
      </c>
    </row>
    <row r="84" spans="1:1">
      <c r="A84" t="s">
        <v>476</v>
      </c>
    </row>
    <row r="85" spans="1:1">
      <c r="A85" t="s">
        <v>478</v>
      </c>
    </row>
    <row r="86" spans="1:1">
      <c r="A86" t="s">
        <v>479</v>
      </c>
    </row>
    <row r="87" spans="1:1">
      <c r="A87" t="s">
        <v>3135</v>
      </c>
    </row>
    <row r="89" spans="1:1">
      <c r="A89" s="1" t="s">
        <v>517</v>
      </c>
    </row>
    <row r="90" spans="1:1">
      <c r="A90" s="9" t="s">
        <v>505</v>
      </c>
    </row>
    <row r="91" spans="1:1">
      <c r="A91" t="s">
        <v>518</v>
      </c>
    </row>
    <row r="92" spans="1:1">
      <c r="A92" t="s">
        <v>519</v>
      </c>
    </row>
    <row r="93" spans="1:1">
      <c r="A93" t="s">
        <v>520</v>
      </c>
    </row>
    <row r="95" spans="1:1">
      <c r="A95" s="1" t="s">
        <v>521</v>
      </c>
    </row>
    <row r="96" spans="1:1">
      <c r="A96" s="9" t="s">
        <v>1188</v>
      </c>
    </row>
    <row r="97" spans="1:1">
      <c r="A97" s="20" t="s">
        <v>1185</v>
      </c>
    </row>
    <row r="98" spans="1:1">
      <c r="A98" s="20" t="s">
        <v>1186</v>
      </c>
    </row>
    <row r="99" spans="1:1">
      <c r="A99" s="20" t="s">
        <v>1187</v>
      </c>
    </row>
    <row r="100" spans="1:1">
      <c r="A100" s="9"/>
    </row>
    <row r="101" spans="1:1">
      <c r="A101" s="1" t="s">
        <v>480</v>
      </c>
    </row>
    <row r="102" spans="1:1">
      <c r="A102" s="9" t="s">
        <v>505</v>
      </c>
    </row>
    <row r="103" spans="1:1">
      <c r="A103" t="s">
        <v>481</v>
      </c>
    </row>
    <row r="104" spans="1:1">
      <c r="A104" t="s">
        <v>1193</v>
      </c>
    </row>
    <row r="105" spans="1:1">
      <c r="A105" t="s">
        <v>1194</v>
      </c>
    </row>
    <row r="106" spans="1:1">
      <c r="A106" t="s">
        <v>1195</v>
      </c>
    </row>
    <row r="107" spans="1:1">
      <c r="A107" t="s">
        <v>1192</v>
      </c>
    </row>
    <row r="108" spans="1:1">
      <c r="A108" t="s">
        <v>483</v>
      </c>
    </row>
    <row r="109" spans="1:1">
      <c r="A109" t="s">
        <v>482</v>
      </c>
    </row>
    <row r="111" spans="1:1">
      <c r="A111" s="1" t="s">
        <v>506</v>
      </c>
    </row>
    <row r="112" spans="1:1">
      <c r="A112" s="9" t="s">
        <v>507</v>
      </c>
    </row>
    <row r="113" spans="1:1">
      <c r="A113" t="s">
        <v>508</v>
      </c>
    </row>
    <row r="114" spans="1:1">
      <c r="A114" t="s">
        <v>509</v>
      </c>
    </row>
    <row r="115" spans="1:1">
      <c r="A115" t="s">
        <v>510</v>
      </c>
    </row>
    <row r="116" spans="1:1">
      <c r="A116" t="s">
        <v>511</v>
      </c>
    </row>
    <row r="117" spans="1:1">
      <c r="A117" t="s">
        <v>512</v>
      </c>
    </row>
    <row r="118" spans="1:1">
      <c r="A118" t="s">
        <v>513</v>
      </c>
    </row>
    <row r="119" spans="1:1">
      <c r="A119" t="s">
        <v>514</v>
      </c>
    </row>
    <row r="120" spans="1:1">
      <c r="A120" t="s">
        <v>515</v>
      </c>
    </row>
    <row r="122" spans="1:1">
      <c r="A122" s="1" t="s">
        <v>553</v>
      </c>
    </row>
    <row r="123" spans="1:1">
      <c r="A123" s="9" t="s">
        <v>614</v>
      </c>
    </row>
    <row r="124" spans="1:1">
      <c r="A124" t="s">
        <v>613</v>
      </c>
    </row>
    <row r="125" spans="1:1">
      <c r="A125" t="s">
        <v>615</v>
      </c>
    </row>
    <row r="126" spans="1:1">
      <c r="A126" t="s">
        <v>616</v>
      </c>
    </row>
    <row r="127" spans="1:1">
      <c r="A127" t="s">
        <v>617</v>
      </c>
    </row>
    <row r="128" spans="1:1">
      <c r="A128" t="s">
        <v>618</v>
      </c>
    </row>
    <row r="129" spans="1:2">
      <c r="A129" t="s">
        <v>619</v>
      </c>
    </row>
    <row r="130" spans="1:2">
      <c r="A130" t="s">
        <v>626</v>
      </c>
    </row>
    <row r="131" spans="1:2">
      <c r="A131" t="s">
        <v>627</v>
      </c>
    </row>
    <row r="133" spans="1:2">
      <c r="A133" s="1" t="s">
        <v>554</v>
      </c>
    </row>
    <row r="134" spans="1:2">
      <c r="A134" t="s">
        <v>555</v>
      </c>
    </row>
    <row r="137" spans="1:2">
      <c r="A137" t="s">
        <v>925</v>
      </c>
      <c r="B137">
        <v>2019</v>
      </c>
    </row>
  </sheetData>
  <hyperlinks>
    <hyperlink ref="B25" r:id="rId1" xr:uid="{00000000-0004-0000-0000-000000000000}"/>
    <hyperlink ref="B40"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E1" workbookViewId="0">
      <selection activeCell="B1" activeCellId="1" sqref="B45:AG46 B1:AG1"/>
    </sheetView>
  </sheetViews>
  <sheetFormatPr defaultRowHeight="15" customHeight="1"/>
  <cols>
    <col min="1" max="1" width="27.7265625" customWidth="1"/>
    <col min="2" max="2" width="49" customWidth="1"/>
  </cols>
  <sheetData>
    <row r="1" spans="1:34" ht="15" customHeight="1" thickBot="1">
      <c r="B1" s="31" t="s">
        <v>1271</v>
      </c>
      <c r="C1" s="32">
        <v>2020</v>
      </c>
      <c r="D1" s="32">
        <v>2021</v>
      </c>
      <c r="E1" s="32">
        <v>2022</v>
      </c>
      <c r="F1" s="32">
        <v>2023</v>
      </c>
      <c r="G1" s="32">
        <v>2024</v>
      </c>
      <c r="H1" s="32">
        <v>2025</v>
      </c>
      <c r="I1" s="32">
        <v>2026</v>
      </c>
      <c r="J1" s="32">
        <v>2027</v>
      </c>
      <c r="K1" s="32">
        <v>2028</v>
      </c>
      <c r="L1" s="32">
        <v>2029</v>
      </c>
      <c r="M1" s="32">
        <v>2030</v>
      </c>
      <c r="N1" s="32">
        <v>2031</v>
      </c>
      <c r="O1" s="32">
        <v>2032</v>
      </c>
      <c r="P1" s="32">
        <v>2033</v>
      </c>
      <c r="Q1" s="32">
        <v>2034</v>
      </c>
      <c r="R1" s="32">
        <v>2035</v>
      </c>
      <c r="S1" s="32">
        <v>2036</v>
      </c>
      <c r="T1" s="32">
        <v>2037</v>
      </c>
      <c r="U1" s="32">
        <v>2038</v>
      </c>
      <c r="V1" s="32">
        <v>2039</v>
      </c>
      <c r="W1" s="32">
        <v>2040</v>
      </c>
      <c r="X1" s="32">
        <v>2041</v>
      </c>
      <c r="Y1" s="32">
        <v>2042</v>
      </c>
      <c r="Z1" s="32">
        <v>2043</v>
      </c>
      <c r="AA1" s="32">
        <v>2044</v>
      </c>
      <c r="AB1" s="32">
        <v>2045</v>
      </c>
      <c r="AC1" s="32">
        <v>2046</v>
      </c>
      <c r="AD1" s="32">
        <v>2047</v>
      </c>
      <c r="AE1" s="32">
        <v>2048</v>
      </c>
      <c r="AF1" s="32">
        <v>2049</v>
      </c>
      <c r="AG1" s="32">
        <v>2050</v>
      </c>
    </row>
    <row r="2" spans="1:34" ht="15" customHeight="1" thickTop="1"/>
    <row r="3" spans="1:34" ht="15" customHeight="1">
      <c r="C3" s="126" t="s">
        <v>110</v>
      </c>
      <c r="D3" s="126" t="s">
        <v>1272</v>
      </c>
      <c r="E3" s="127"/>
      <c r="F3" s="127"/>
      <c r="G3" s="127"/>
      <c r="H3" s="127"/>
    </row>
    <row r="4" spans="1:34" ht="15" customHeight="1">
      <c r="C4" s="126" t="s">
        <v>109</v>
      </c>
      <c r="D4" s="126" t="s">
        <v>1273</v>
      </c>
      <c r="E4" s="127"/>
      <c r="F4" s="127"/>
      <c r="G4" s="126" t="s">
        <v>108</v>
      </c>
      <c r="H4" s="127"/>
    </row>
    <row r="5" spans="1:34" ht="15" customHeight="1">
      <c r="C5" s="126" t="s">
        <v>107</v>
      </c>
      <c r="D5" s="126" t="s">
        <v>1274</v>
      </c>
      <c r="E5" s="127"/>
      <c r="F5" s="127"/>
      <c r="G5" s="127"/>
      <c r="H5" s="127"/>
    </row>
    <row r="6" spans="1:34" ht="15" customHeight="1">
      <c r="C6" s="126" t="s">
        <v>106</v>
      </c>
      <c r="D6" s="127"/>
      <c r="E6" s="126" t="s">
        <v>1275</v>
      </c>
      <c r="F6" s="127"/>
      <c r="G6" s="127"/>
      <c r="H6" s="127"/>
    </row>
    <row r="7" spans="1:34" ht="15" customHeight="1">
      <c r="C7" s="127"/>
      <c r="D7" s="127"/>
      <c r="E7" s="127"/>
      <c r="F7" s="127"/>
      <c r="G7" s="127"/>
      <c r="H7" s="127"/>
    </row>
    <row r="10" spans="1:34" ht="15" customHeight="1">
      <c r="A10" s="23" t="s">
        <v>105</v>
      </c>
      <c r="B10" s="34" t="s">
        <v>104</v>
      </c>
      <c r="AH10" s="128" t="s">
        <v>1276</v>
      </c>
    </row>
    <row r="11" spans="1:34" ht="15" customHeight="1">
      <c r="B11" s="31"/>
      <c r="AH11" s="128" t="s">
        <v>1277</v>
      </c>
    </row>
    <row r="12" spans="1:34" ht="15" customHeight="1">
      <c r="B12" s="3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28" t="s">
        <v>1278</v>
      </c>
    </row>
    <row r="13" spans="1:34" ht="15" customHeight="1" thickBot="1">
      <c r="B13" s="32" t="s">
        <v>103</v>
      </c>
      <c r="C13" s="32">
        <v>2020</v>
      </c>
      <c r="D13" s="32">
        <v>2021</v>
      </c>
      <c r="E13" s="32">
        <v>2022</v>
      </c>
      <c r="F13" s="32">
        <v>2023</v>
      </c>
      <c r="G13" s="32">
        <v>2024</v>
      </c>
      <c r="H13" s="32">
        <v>2025</v>
      </c>
      <c r="I13" s="32">
        <v>2026</v>
      </c>
      <c r="J13" s="32">
        <v>2027</v>
      </c>
      <c r="K13" s="32">
        <v>2028</v>
      </c>
      <c r="L13" s="32">
        <v>2029</v>
      </c>
      <c r="M13" s="32">
        <v>2030</v>
      </c>
      <c r="N13" s="32">
        <v>2031</v>
      </c>
      <c r="O13" s="32">
        <v>2032</v>
      </c>
      <c r="P13" s="32">
        <v>2033</v>
      </c>
      <c r="Q13" s="32">
        <v>2034</v>
      </c>
      <c r="R13" s="32">
        <v>2035</v>
      </c>
      <c r="S13" s="32">
        <v>2036</v>
      </c>
      <c r="T13" s="32">
        <v>2037</v>
      </c>
      <c r="U13" s="32">
        <v>2038</v>
      </c>
      <c r="V13" s="32">
        <v>2039</v>
      </c>
      <c r="W13" s="32">
        <v>2040</v>
      </c>
      <c r="X13" s="32">
        <v>2041</v>
      </c>
      <c r="Y13" s="32">
        <v>2042</v>
      </c>
      <c r="Z13" s="32">
        <v>2043</v>
      </c>
      <c r="AA13" s="32">
        <v>2044</v>
      </c>
      <c r="AB13" s="32">
        <v>2045</v>
      </c>
      <c r="AC13" s="32">
        <v>2046</v>
      </c>
      <c r="AD13" s="32">
        <v>2047</v>
      </c>
      <c r="AE13" s="32">
        <v>2048</v>
      </c>
      <c r="AF13" s="32">
        <v>2049</v>
      </c>
      <c r="AG13" s="32">
        <v>2050</v>
      </c>
      <c r="AH13" s="129" t="s">
        <v>1279</v>
      </c>
    </row>
    <row r="14" spans="1:34" ht="15" customHeight="1" thickTop="1"/>
    <row r="15" spans="1:34" ht="15" customHeight="1">
      <c r="B15" s="35" t="s">
        <v>102</v>
      </c>
    </row>
    <row r="16" spans="1:34" ht="15" customHeight="1">
      <c r="B16" s="35" t="s">
        <v>101</v>
      </c>
    </row>
    <row r="17" spans="1:34" ht="15" customHeight="1">
      <c r="B17" s="35" t="s">
        <v>100</v>
      </c>
    </row>
    <row r="18" spans="1:34" ht="15" customHeight="1">
      <c r="A18" s="23" t="s">
        <v>99</v>
      </c>
      <c r="B18" s="42" t="s">
        <v>98</v>
      </c>
      <c r="C18" s="36">
        <v>2628.821289</v>
      </c>
      <c r="D18" s="36">
        <v>2807.2766109999998</v>
      </c>
      <c r="E18" s="36">
        <v>2862.5334469999998</v>
      </c>
      <c r="F18" s="36">
        <v>2927.623047</v>
      </c>
      <c r="G18" s="36">
        <v>2985.178711</v>
      </c>
      <c r="H18" s="36">
        <v>3035.5583499999998</v>
      </c>
      <c r="I18" s="36">
        <v>3076.6459960000002</v>
      </c>
      <c r="J18" s="36">
        <v>3107.342529</v>
      </c>
      <c r="K18" s="36">
        <v>3133.9348140000002</v>
      </c>
      <c r="L18" s="36">
        <v>3153.696289</v>
      </c>
      <c r="M18" s="36">
        <v>3170.140625</v>
      </c>
      <c r="N18" s="36">
        <v>3182.3603520000001</v>
      </c>
      <c r="O18" s="36">
        <v>3194.3308109999998</v>
      </c>
      <c r="P18" s="36">
        <v>3208.3691410000001</v>
      </c>
      <c r="Q18" s="36">
        <v>3223.0124510000001</v>
      </c>
      <c r="R18" s="36">
        <v>3240.584961</v>
      </c>
      <c r="S18" s="36">
        <v>3258.4960940000001</v>
      </c>
      <c r="T18" s="36">
        <v>3274.8767090000001</v>
      </c>
      <c r="U18" s="36">
        <v>3290.0166020000001</v>
      </c>
      <c r="V18" s="36">
        <v>3306.976807</v>
      </c>
      <c r="W18" s="36">
        <v>3326.3066410000001</v>
      </c>
      <c r="X18" s="36">
        <v>3344.3862300000001</v>
      </c>
      <c r="Y18" s="36">
        <v>3362.8256839999999</v>
      </c>
      <c r="Z18" s="36">
        <v>3380.6958009999998</v>
      </c>
      <c r="AA18" s="36">
        <v>3396.751953</v>
      </c>
      <c r="AB18" s="36">
        <v>3412.030518</v>
      </c>
      <c r="AC18" s="36">
        <v>3428.1083979999999</v>
      </c>
      <c r="AD18" s="36">
        <v>3442.514893</v>
      </c>
      <c r="AE18" s="36">
        <v>3458.3400879999999</v>
      </c>
      <c r="AF18" s="36">
        <v>3474.70874</v>
      </c>
      <c r="AG18" s="36">
        <v>3490.9399410000001</v>
      </c>
      <c r="AH18" s="37">
        <v>9.4990000000000005E-3</v>
      </c>
    </row>
    <row r="19" spans="1:34" ht="15" customHeight="1">
      <c r="A19" s="23" t="s">
        <v>97</v>
      </c>
      <c r="B19" s="42" t="s">
        <v>96</v>
      </c>
      <c r="C19" s="36">
        <v>89.884674000000004</v>
      </c>
      <c r="D19" s="36">
        <v>93.705605000000006</v>
      </c>
      <c r="E19" s="36">
        <v>96.386086000000006</v>
      </c>
      <c r="F19" s="36">
        <v>98.338295000000002</v>
      </c>
      <c r="G19" s="36">
        <v>100.593414</v>
      </c>
      <c r="H19" s="36">
        <v>102.85940600000001</v>
      </c>
      <c r="I19" s="36">
        <v>104.504807</v>
      </c>
      <c r="J19" s="36">
        <v>105.69051399999999</v>
      </c>
      <c r="K19" s="36">
        <v>106.736481</v>
      </c>
      <c r="L19" s="36">
        <v>107.652618</v>
      </c>
      <c r="M19" s="36">
        <v>108.582993</v>
      </c>
      <c r="N19" s="36">
        <v>109.541687</v>
      </c>
      <c r="O19" s="36">
        <v>110.618843</v>
      </c>
      <c r="P19" s="36">
        <v>111.707047</v>
      </c>
      <c r="Q19" s="36">
        <v>112.958611</v>
      </c>
      <c r="R19" s="36">
        <v>114.464401</v>
      </c>
      <c r="S19" s="36">
        <v>115.907135</v>
      </c>
      <c r="T19" s="36">
        <v>117.21489699999999</v>
      </c>
      <c r="U19" s="36">
        <v>118.581619</v>
      </c>
      <c r="V19" s="36">
        <v>120.043655</v>
      </c>
      <c r="W19" s="36">
        <v>121.52813</v>
      </c>
      <c r="X19" s="36">
        <v>123.152664</v>
      </c>
      <c r="Y19" s="36">
        <v>124.795624</v>
      </c>
      <c r="Z19" s="36">
        <v>126.547287</v>
      </c>
      <c r="AA19" s="36">
        <v>128.138092</v>
      </c>
      <c r="AB19" s="36">
        <v>129.78653</v>
      </c>
      <c r="AC19" s="36">
        <v>131.399384</v>
      </c>
      <c r="AD19" s="36">
        <v>132.81887800000001</v>
      </c>
      <c r="AE19" s="36">
        <v>134.41592399999999</v>
      </c>
      <c r="AF19" s="36">
        <v>136.183762</v>
      </c>
      <c r="AG19" s="36">
        <v>138.009995</v>
      </c>
      <c r="AH19" s="37">
        <v>1.4396000000000001E-2</v>
      </c>
    </row>
    <row r="20" spans="1:34" ht="15" customHeight="1">
      <c r="A20" s="23" t="s">
        <v>95</v>
      </c>
      <c r="B20" s="42" t="s">
        <v>94</v>
      </c>
      <c r="C20" s="36">
        <v>274.54937699999999</v>
      </c>
      <c r="D20" s="36">
        <v>282.815247</v>
      </c>
      <c r="E20" s="36">
        <v>293.31253099999998</v>
      </c>
      <c r="F20" s="36">
        <v>299.26825000000002</v>
      </c>
      <c r="G20" s="36">
        <v>306.24056999999999</v>
      </c>
      <c r="H20" s="36">
        <v>313.392517</v>
      </c>
      <c r="I20" s="36">
        <v>318.20425399999999</v>
      </c>
      <c r="J20" s="36">
        <v>321.86676</v>
      </c>
      <c r="K20" s="36">
        <v>325.49911500000002</v>
      </c>
      <c r="L20" s="36">
        <v>328.918182</v>
      </c>
      <c r="M20" s="36">
        <v>332.87759399999999</v>
      </c>
      <c r="N20" s="36">
        <v>337.04803500000003</v>
      </c>
      <c r="O20" s="36">
        <v>341.41943400000002</v>
      </c>
      <c r="P20" s="36">
        <v>345.24298099999999</v>
      </c>
      <c r="Q20" s="36">
        <v>349.75103799999999</v>
      </c>
      <c r="R20" s="36">
        <v>355.34860200000003</v>
      </c>
      <c r="S20" s="36">
        <v>360.47448700000001</v>
      </c>
      <c r="T20" s="36">
        <v>365.307861</v>
      </c>
      <c r="U20" s="36">
        <v>370.46981799999998</v>
      </c>
      <c r="V20" s="36">
        <v>375.98251299999998</v>
      </c>
      <c r="W20" s="36">
        <v>381.01727299999999</v>
      </c>
      <c r="X20" s="36">
        <v>386.70855699999998</v>
      </c>
      <c r="Y20" s="36">
        <v>392.79480000000001</v>
      </c>
      <c r="Z20" s="36">
        <v>399.70086700000002</v>
      </c>
      <c r="AA20" s="36">
        <v>405.64846799999998</v>
      </c>
      <c r="AB20" s="36">
        <v>411.79803500000003</v>
      </c>
      <c r="AC20" s="36">
        <v>417.07052599999997</v>
      </c>
      <c r="AD20" s="36">
        <v>422.22894300000002</v>
      </c>
      <c r="AE20" s="36">
        <v>428.005066</v>
      </c>
      <c r="AF20" s="36">
        <v>434.11798099999999</v>
      </c>
      <c r="AG20" s="36">
        <v>440.79153400000001</v>
      </c>
      <c r="AH20" s="37">
        <v>1.5907000000000001E-2</v>
      </c>
    </row>
    <row r="21" spans="1:34" ht="15" customHeight="1">
      <c r="B21" s="35" t="s">
        <v>901</v>
      </c>
    </row>
    <row r="22" spans="1:34" ht="15" customHeight="1">
      <c r="A22" s="23" t="s">
        <v>895</v>
      </c>
      <c r="B22" s="42" t="s">
        <v>896</v>
      </c>
      <c r="C22" s="36">
        <v>108.32250999999999</v>
      </c>
      <c r="D22" s="36">
        <v>134.82925399999999</v>
      </c>
      <c r="E22" s="36">
        <v>154.717422</v>
      </c>
      <c r="F22" s="36">
        <v>169.65283199999999</v>
      </c>
      <c r="G22" s="36">
        <v>180.920807</v>
      </c>
      <c r="H22" s="36">
        <v>189.44929500000001</v>
      </c>
      <c r="I22" s="36">
        <v>195.917755</v>
      </c>
      <c r="J22" s="36">
        <v>200.87158199999999</v>
      </c>
      <c r="K22" s="36">
        <v>204.42939799999999</v>
      </c>
      <c r="L22" s="36">
        <v>207.178192</v>
      </c>
      <c r="M22" s="36">
        <v>209.42626999999999</v>
      </c>
      <c r="N22" s="36">
        <v>211.01544200000001</v>
      </c>
      <c r="O22" s="36">
        <v>212.35484299999999</v>
      </c>
      <c r="P22" s="36">
        <v>213.36850000000001</v>
      </c>
      <c r="Q22" s="36">
        <v>214.16456600000001</v>
      </c>
      <c r="R22" s="36">
        <v>214.70815999999999</v>
      </c>
      <c r="S22" s="36">
        <v>215.16941800000001</v>
      </c>
      <c r="T22" s="36">
        <v>215.53512599999999</v>
      </c>
      <c r="U22" s="36">
        <v>215.80548099999999</v>
      </c>
      <c r="V22" s="36">
        <v>215.98587000000001</v>
      </c>
      <c r="W22" s="36">
        <v>216.16197199999999</v>
      </c>
      <c r="X22" s="36">
        <v>216.26544200000001</v>
      </c>
      <c r="Y22" s="36">
        <v>216.33122299999999</v>
      </c>
      <c r="Z22" s="36">
        <v>216.37844799999999</v>
      </c>
      <c r="AA22" s="36">
        <v>216.409988</v>
      </c>
      <c r="AB22" s="36">
        <v>216.441574</v>
      </c>
      <c r="AC22" s="36">
        <v>216.45150799999999</v>
      </c>
      <c r="AD22" s="36">
        <v>216.468369</v>
      </c>
      <c r="AE22" s="36">
        <v>216.483002</v>
      </c>
      <c r="AF22" s="36">
        <v>216.552536</v>
      </c>
      <c r="AG22" s="36">
        <v>216.64347799999999</v>
      </c>
      <c r="AH22" s="37">
        <v>2.3373999999999999E-2</v>
      </c>
    </row>
    <row r="23" spans="1:34" ht="15" customHeight="1">
      <c r="A23" s="23" t="s">
        <v>897</v>
      </c>
      <c r="B23" s="42" t="s">
        <v>898</v>
      </c>
      <c r="C23" s="36">
        <v>24.970692</v>
      </c>
      <c r="D23" s="36">
        <v>29.653244000000001</v>
      </c>
      <c r="E23" s="36">
        <v>33.486446000000001</v>
      </c>
      <c r="F23" s="36">
        <v>36.386100999999996</v>
      </c>
      <c r="G23" s="36">
        <v>38.577961000000002</v>
      </c>
      <c r="H23" s="36">
        <v>40.222988000000001</v>
      </c>
      <c r="I23" s="36">
        <v>41.396163999999999</v>
      </c>
      <c r="J23" s="36">
        <v>42.264778</v>
      </c>
      <c r="K23" s="36">
        <v>42.515728000000003</v>
      </c>
      <c r="L23" s="36">
        <v>42.713290999999998</v>
      </c>
      <c r="M23" s="36">
        <v>43.137005000000002</v>
      </c>
      <c r="N23" s="36">
        <v>43.343741999999999</v>
      </c>
      <c r="O23" s="36">
        <v>43.818241</v>
      </c>
      <c r="P23" s="36">
        <v>44.274138999999998</v>
      </c>
      <c r="Q23" s="36">
        <v>44.835864999999998</v>
      </c>
      <c r="R23" s="36">
        <v>45.310886000000004</v>
      </c>
      <c r="S23" s="36">
        <v>45.831733999999997</v>
      </c>
      <c r="T23" s="36">
        <v>46.327930000000002</v>
      </c>
      <c r="U23" s="36">
        <v>46.816153999999997</v>
      </c>
      <c r="V23" s="36">
        <v>47.317447999999999</v>
      </c>
      <c r="W23" s="36">
        <v>47.980491999999998</v>
      </c>
      <c r="X23" s="36">
        <v>48.582149999999999</v>
      </c>
      <c r="Y23" s="36">
        <v>49.164020999999998</v>
      </c>
      <c r="Z23" s="36">
        <v>49.763081</v>
      </c>
      <c r="AA23" s="36">
        <v>50.334721000000002</v>
      </c>
      <c r="AB23" s="36">
        <v>50.978020000000001</v>
      </c>
      <c r="AC23" s="36">
        <v>51.558666000000002</v>
      </c>
      <c r="AD23" s="36">
        <v>52.079247000000002</v>
      </c>
      <c r="AE23" s="36">
        <v>52.647174999999997</v>
      </c>
      <c r="AF23" s="36">
        <v>53.282265000000002</v>
      </c>
      <c r="AG23" s="36">
        <v>53.912506</v>
      </c>
      <c r="AH23" s="37">
        <v>2.5987E-2</v>
      </c>
    </row>
    <row r="24" spans="1:34" ht="15" customHeight="1">
      <c r="B24" s="35" t="s">
        <v>93</v>
      </c>
    </row>
    <row r="25" spans="1:34" ht="15" customHeight="1">
      <c r="A25" s="23" t="s">
        <v>92</v>
      </c>
      <c r="B25" s="42" t="s">
        <v>91</v>
      </c>
      <c r="C25" s="36">
        <v>738.85894800000005</v>
      </c>
      <c r="D25" s="36">
        <v>1081.6602780000001</v>
      </c>
      <c r="E25" s="36">
        <v>1215.7373050000001</v>
      </c>
      <c r="F25" s="36">
        <v>1284.3009030000001</v>
      </c>
      <c r="G25" s="36">
        <v>1340.241943</v>
      </c>
      <c r="H25" s="36">
        <v>1397.2540280000001</v>
      </c>
      <c r="I25" s="36">
        <v>1430.9814449999999</v>
      </c>
      <c r="J25" s="36">
        <v>1455.449707</v>
      </c>
      <c r="K25" s="36">
        <v>1476.532837</v>
      </c>
      <c r="L25" s="36">
        <v>1495.998779</v>
      </c>
      <c r="M25" s="36">
        <v>1516.366577</v>
      </c>
      <c r="N25" s="36">
        <v>1539.9562989999999</v>
      </c>
      <c r="O25" s="36">
        <v>1569.89563</v>
      </c>
      <c r="P25" s="36">
        <v>1600.4498289999999</v>
      </c>
      <c r="Q25" s="36">
        <v>1634.8596190000001</v>
      </c>
      <c r="R25" s="36">
        <v>1672.668457</v>
      </c>
      <c r="S25" s="36">
        <v>1707.1351320000001</v>
      </c>
      <c r="T25" s="36">
        <v>1738.4458010000001</v>
      </c>
      <c r="U25" s="36">
        <v>1770.8867190000001</v>
      </c>
      <c r="V25" s="36">
        <v>1807.5972899999999</v>
      </c>
      <c r="W25" s="36">
        <v>1848.8919679999999</v>
      </c>
      <c r="X25" s="36">
        <v>1889.77063</v>
      </c>
      <c r="Y25" s="36">
        <v>1930.5969239999999</v>
      </c>
      <c r="Z25" s="36">
        <v>1971.0720209999999</v>
      </c>
      <c r="AA25" s="36">
        <v>2010.4888920000001</v>
      </c>
      <c r="AB25" s="36">
        <v>2052.9484859999998</v>
      </c>
      <c r="AC25" s="36">
        <v>2092.6599120000001</v>
      </c>
      <c r="AD25" s="36">
        <v>2129.1379390000002</v>
      </c>
      <c r="AE25" s="36">
        <v>2171.07251</v>
      </c>
      <c r="AF25" s="36">
        <v>2213.2192380000001</v>
      </c>
      <c r="AG25" s="36">
        <v>2256.3168949999999</v>
      </c>
      <c r="AH25" s="37">
        <v>3.7914000000000003E-2</v>
      </c>
    </row>
    <row r="26" spans="1:34" ht="15" customHeight="1">
      <c r="B26" s="35" t="s">
        <v>90</v>
      </c>
    </row>
    <row r="27" spans="1:34" ht="15" customHeight="1">
      <c r="A27" s="23" t="s">
        <v>89</v>
      </c>
      <c r="B27" s="42" t="s">
        <v>48</v>
      </c>
      <c r="C27" s="36">
        <v>1508.5570070000001</v>
      </c>
      <c r="D27" s="36">
        <v>1600.7733149999999</v>
      </c>
      <c r="E27" s="36">
        <v>1616.5277100000001</v>
      </c>
      <c r="F27" s="36">
        <v>1618.108643</v>
      </c>
      <c r="G27" s="36">
        <v>1617.9658199999999</v>
      </c>
      <c r="H27" s="36">
        <v>1567.8839109999999</v>
      </c>
      <c r="I27" s="36">
        <v>1587.153687</v>
      </c>
      <c r="J27" s="36">
        <v>1586.3214109999999</v>
      </c>
      <c r="K27" s="36">
        <v>1606.0509030000001</v>
      </c>
      <c r="L27" s="36">
        <v>1623.5897219999999</v>
      </c>
      <c r="M27" s="36">
        <v>1641.5112300000001</v>
      </c>
      <c r="N27" s="36">
        <v>1654.219482</v>
      </c>
      <c r="O27" s="36">
        <v>1664.4609379999999</v>
      </c>
      <c r="P27" s="36">
        <v>1678.1671140000001</v>
      </c>
      <c r="Q27" s="36">
        <v>1686.5092770000001</v>
      </c>
      <c r="R27" s="36">
        <v>1700.822754</v>
      </c>
      <c r="S27" s="36">
        <v>1714.348389</v>
      </c>
      <c r="T27" s="36">
        <v>1725.946533</v>
      </c>
      <c r="U27" s="36">
        <v>1730.0469969999999</v>
      </c>
      <c r="V27" s="36">
        <v>1747.594971</v>
      </c>
      <c r="W27" s="36">
        <v>1753.466919</v>
      </c>
      <c r="X27" s="36">
        <v>1765.8125</v>
      </c>
      <c r="Y27" s="36">
        <v>1783.167725</v>
      </c>
      <c r="Z27" s="36">
        <v>1804.6464840000001</v>
      </c>
      <c r="AA27" s="36">
        <v>1808.417236</v>
      </c>
      <c r="AB27" s="36">
        <v>1822.5867920000001</v>
      </c>
      <c r="AC27" s="36">
        <v>1832.412476</v>
      </c>
      <c r="AD27" s="36">
        <v>1846.727539</v>
      </c>
      <c r="AE27" s="36">
        <v>1860.8991699999999</v>
      </c>
      <c r="AF27" s="36">
        <v>1876.013062</v>
      </c>
      <c r="AG27" s="36">
        <v>1898.7479249999999</v>
      </c>
      <c r="AH27" s="37">
        <v>7.6969999999999998E-3</v>
      </c>
    </row>
    <row r="28" spans="1:34" ht="15" customHeight="1">
      <c r="A28" s="23" t="s">
        <v>88</v>
      </c>
      <c r="B28" s="42" t="s">
        <v>46</v>
      </c>
      <c r="C28" s="36">
        <v>347.68133499999999</v>
      </c>
      <c r="D28" s="36">
        <v>359.32345600000002</v>
      </c>
      <c r="E28" s="36">
        <v>357.10058600000002</v>
      </c>
      <c r="F28" s="36">
        <v>354.906677</v>
      </c>
      <c r="G28" s="36">
        <v>352.695404</v>
      </c>
      <c r="H28" s="36">
        <v>348.07818600000002</v>
      </c>
      <c r="I28" s="36">
        <v>341.28057899999999</v>
      </c>
      <c r="J28" s="36">
        <v>333.10046399999999</v>
      </c>
      <c r="K28" s="36">
        <v>325.25259399999999</v>
      </c>
      <c r="L28" s="36">
        <v>316.86505099999999</v>
      </c>
      <c r="M28" s="36">
        <v>308.73144500000001</v>
      </c>
      <c r="N28" s="36">
        <v>305.11627199999998</v>
      </c>
      <c r="O28" s="36">
        <v>301.85186800000002</v>
      </c>
      <c r="P28" s="36">
        <v>298.30835000000002</v>
      </c>
      <c r="Q28" s="36">
        <v>295.38018799999998</v>
      </c>
      <c r="R28" s="36">
        <v>292.62634300000002</v>
      </c>
      <c r="S28" s="36">
        <v>289.63000499999998</v>
      </c>
      <c r="T28" s="36">
        <v>286.272583</v>
      </c>
      <c r="U28" s="36">
        <v>282.6651</v>
      </c>
      <c r="V28" s="36">
        <v>279.71716300000003</v>
      </c>
      <c r="W28" s="36">
        <v>276.01687600000002</v>
      </c>
      <c r="X28" s="36">
        <v>275.42544600000002</v>
      </c>
      <c r="Y28" s="36">
        <v>275.00784299999998</v>
      </c>
      <c r="Z28" s="36">
        <v>275.36859099999998</v>
      </c>
      <c r="AA28" s="36">
        <v>274.91848800000002</v>
      </c>
      <c r="AB28" s="36">
        <v>274.56326300000001</v>
      </c>
      <c r="AC28" s="36">
        <v>273.54470800000001</v>
      </c>
      <c r="AD28" s="36">
        <v>272.61859099999998</v>
      </c>
      <c r="AE28" s="36">
        <v>271.43493699999999</v>
      </c>
      <c r="AF28" s="36">
        <v>270.55728099999999</v>
      </c>
      <c r="AG28" s="36">
        <v>270.13116500000001</v>
      </c>
      <c r="AH28" s="37">
        <v>-8.3770000000000008E-3</v>
      </c>
    </row>
    <row r="30" spans="1:34" ht="15" customHeight="1">
      <c r="B30" s="35" t="s">
        <v>87</v>
      </c>
    </row>
    <row r="31" spans="1:34" ht="14.5">
      <c r="B31" s="35" t="s">
        <v>86</v>
      </c>
    </row>
    <row r="32" spans="1:34" ht="14.5">
      <c r="A32" s="23" t="s">
        <v>85</v>
      </c>
      <c r="B32" s="42" t="s">
        <v>84</v>
      </c>
      <c r="C32" s="38">
        <v>34.471164999999999</v>
      </c>
      <c r="D32" s="38">
        <v>35.386477999999997</v>
      </c>
      <c r="E32" s="38">
        <v>36.015510999999996</v>
      </c>
      <c r="F32" s="38">
        <v>36.532134999999997</v>
      </c>
      <c r="G32" s="38">
        <v>36.999755999999998</v>
      </c>
      <c r="H32" s="38">
        <v>37.485560999999997</v>
      </c>
      <c r="I32" s="38">
        <v>38.067946999999997</v>
      </c>
      <c r="J32" s="38">
        <v>38.072563000000002</v>
      </c>
      <c r="K32" s="38">
        <v>38.080813999999997</v>
      </c>
      <c r="L32" s="38">
        <v>38.095244999999998</v>
      </c>
      <c r="M32" s="38">
        <v>38.18074</v>
      </c>
      <c r="N32" s="38">
        <v>38.191764999999997</v>
      </c>
      <c r="O32" s="38">
        <v>38.206318000000003</v>
      </c>
      <c r="P32" s="38">
        <v>38.220623000000003</v>
      </c>
      <c r="Q32" s="38">
        <v>38.249493000000001</v>
      </c>
      <c r="R32" s="38">
        <v>38.230080000000001</v>
      </c>
      <c r="S32" s="38">
        <v>38.209507000000002</v>
      </c>
      <c r="T32" s="38">
        <v>38.204478999999999</v>
      </c>
      <c r="U32" s="38">
        <v>38.204224000000004</v>
      </c>
      <c r="V32" s="38">
        <v>38.187893000000003</v>
      </c>
      <c r="W32" s="38">
        <v>38.180140999999999</v>
      </c>
      <c r="X32" s="38">
        <v>38.173969</v>
      </c>
      <c r="Y32" s="38">
        <v>38.160957000000003</v>
      </c>
      <c r="Z32" s="38">
        <v>38.151767999999997</v>
      </c>
      <c r="AA32" s="38">
        <v>38.148342</v>
      </c>
      <c r="AB32" s="38">
        <v>38.153297000000002</v>
      </c>
      <c r="AC32" s="38">
        <v>38.143864000000001</v>
      </c>
      <c r="AD32" s="38">
        <v>38.134365000000003</v>
      </c>
      <c r="AE32" s="38">
        <v>38.120547999999999</v>
      </c>
      <c r="AF32" s="38">
        <v>38.116928000000001</v>
      </c>
      <c r="AG32" s="38">
        <v>38.114223000000003</v>
      </c>
      <c r="AH32" s="37">
        <v>3.3540000000000002E-3</v>
      </c>
    </row>
    <row r="33" spans="1:34" ht="14.5">
      <c r="A33" s="23" t="s">
        <v>83</v>
      </c>
      <c r="B33" s="42" t="s">
        <v>82</v>
      </c>
      <c r="C33" s="38">
        <v>42.096587999999997</v>
      </c>
      <c r="D33" s="38">
        <v>44.275084999999997</v>
      </c>
      <c r="E33" s="38">
        <v>44.804096000000001</v>
      </c>
      <c r="F33" s="38">
        <v>45.431927000000002</v>
      </c>
      <c r="G33" s="38">
        <v>46.163592999999999</v>
      </c>
      <c r="H33" s="38">
        <v>46.832709999999999</v>
      </c>
      <c r="I33" s="38">
        <v>47.617274999999999</v>
      </c>
      <c r="J33" s="38">
        <v>47.640335</v>
      </c>
      <c r="K33" s="38">
        <v>47.640335</v>
      </c>
      <c r="L33" s="38">
        <v>47.644813999999997</v>
      </c>
      <c r="M33" s="38">
        <v>47.681995000000001</v>
      </c>
      <c r="N33" s="38">
        <v>47.681995000000001</v>
      </c>
      <c r="O33" s="38">
        <v>47.681995000000001</v>
      </c>
      <c r="P33" s="38">
        <v>47.681995000000001</v>
      </c>
      <c r="Q33" s="38">
        <v>47.681995000000001</v>
      </c>
      <c r="R33" s="38">
        <v>47.681995000000001</v>
      </c>
      <c r="S33" s="38">
        <v>47.681995000000001</v>
      </c>
      <c r="T33" s="38">
        <v>47.681995000000001</v>
      </c>
      <c r="U33" s="38">
        <v>47.681995000000001</v>
      </c>
      <c r="V33" s="38">
        <v>47.681995000000001</v>
      </c>
      <c r="W33" s="38">
        <v>47.681995000000001</v>
      </c>
      <c r="X33" s="38">
        <v>47.681995000000001</v>
      </c>
      <c r="Y33" s="38">
        <v>47.681995000000001</v>
      </c>
      <c r="Z33" s="38">
        <v>47.683205000000001</v>
      </c>
      <c r="AA33" s="38">
        <v>47.684814000000003</v>
      </c>
      <c r="AB33" s="38">
        <v>47.687137999999997</v>
      </c>
      <c r="AC33" s="38">
        <v>47.687137999999997</v>
      </c>
      <c r="AD33" s="38">
        <v>47.687137999999997</v>
      </c>
      <c r="AE33" s="38">
        <v>47.687137999999997</v>
      </c>
      <c r="AF33" s="38">
        <v>47.689449000000003</v>
      </c>
      <c r="AG33" s="38">
        <v>47.689449000000003</v>
      </c>
      <c r="AH33" s="37">
        <v>4.1669999999999997E-3</v>
      </c>
    </row>
    <row r="34" spans="1:34" ht="14.5">
      <c r="A34" s="23" t="s">
        <v>81</v>
      </c>
      <c r="B34" s="42" t="s">
        <v>80</v>
      </c>
      <c r="C34" s="38">
        <v>30.906752000000001</v>
      </c>
      <c r="D34" s="38">
        <v>31.515782999999999</v>
      </c>
      <c r="E34" s="38">
        <v>31.942910999999999</v>
      </c>
      <c r="F34" s="38">
        <v>32.461284999999997</v>
      </c>
      <c r="G34" s="38">
        <v>32.917949999999998</v>
      </c>
      <c r="H34" s="38">
        <v>33.400790999999998</v>
      </c>
      <c r="I34" s="38">
        <v>33.955074000000003</v>
      </c>
      <c r="J34" s="38">
        <v>33.955074000000003</v>
      </c>
      <c r="K34" s="38">
        <v>33.955074000000003</v>
      </c>
      <c r="L34" s="38">
        <v>33.955074000000003</v>
      </c>
      <c r="M34" s="38">
        <v>33.955074000000003</v>
      </c>
      <c r="N34" s="38">
        <v>33.955092999999998</v>
      </c>
      <c r="O34" s="38">
        <v>33.955092999999998</v>
      </c>
      <c r="P34" s="38">
        <v>33.955092999999998</v>
      </c>
      <c r="Q34" s="38">
        <v>33.955092999999998</v>
      </c>
      <c r="R34" s="38">
        <v>33.955128000000002</v>
      </c>
      <c r="S34" s="38">
        <v>33.955128000000002</v>
      </c>
      <c r="T34" s="38">
        <v>33.955128000000002</v>
      </c>
      <c r="U34" s="38">
        <v>33.955128000000002</v>
      </c>
      <c r="V34" s="38">
        <v>33.955128000000002</v>
      </c>
      <c r="W34" s="38">
        <v>33.955128000000002</v>
      </c>
      <c r="X34" s="38">
        <v>33.955128000000002</v>
      </c>
      <c r="Y34" s="38">
        <v>33.955128000000002</v>
      </c>
      <c r="Z34" s="38">
        <v>33.955128000000002</v>
      </c>
      <c r="AA34" s="38">
        <v>33.955128000000002</v>
      </c>
      <c r="AB34" s="38">
        <v>33.955128000000002</v>
      </c>
      <c r="AC34" s="38">
        <v>33.955128000000002</v>
      </c>
      <c r="AD34" s="38">
        <v>33.955128000000002</v>
      </c>
      <c r="AE34" s="38">
        <v>33.955128000000002</v>
      </c>
      <c r="AF34" s="38">
        <v>33.955128000000002</v>
      </c>
      <c r="AG34" s="38">
        <v>33.955128000000002</v>
      </c>
      <c r="AH34" s="37">
        <v>3.14E-3</v>
      </c>
    </row>
    <row r="35" spans="1:34" ht="14.5">
      <c r="A35" s="23" t="s">
        <v>79</v>
      </c>
      <c r="B35" s="42" t="s">
        <v>78</v>
      </c>
      <c r="C35" s="38">
        <v>35.428043000000002</v>
      </c>
      <c r="D35" s="38">
        <v>36.588160999999999</v>
      </c>
      <c r="E35" s="38">
        <v>37.27243</v>
      </c>
      <c r="F35" s="38">
        <v>37.693686999999997</v>
      </c>
      <c r="G35" s="38">
        <v>38.000155999999997</v>
      </c>
      <c r="H35" s="38">
        <v>38.414771999999999</v>
      </c>
      <c r="I35" s="38">
        <v>38.930225</v>
      </c>
      <c r="J35" s="38">
        <v>39.067492999999999</v>
      </c>
      <c r="K35" s="38">
        <v>39.131560999999998</v>
      </c>
      <c r="L35" s="38">
        <v>39.187083999999999</v>
      </c>
      <c r="M35" s="38">
        <v>39.367001000000002</v>
      </c>
      <c r="N35" s="38">
        <v>39.458767000000002</v>
      </c>
      <c r="O35" s="38">
        <v>39.570411999999997</v>
      </c>
      <c r="P35" s="38">
        <v>39.688381</v>
      </c>
      <c r="Q35" s="38">
        <v>39.842903</v>
      </c>
      <c r="R35" s="38">
        <v>39.925739</v>
      </c>
      <c r="S35" s="38">
        <v>40.007632999999998</v>
      </c>
      <c r="T35" s="38">
        <v>40.122059</v>
      </c>
      <c r="U35" s="38">
        <v>40.263226000000003</v>
      </c>
      <c r="V35" s="38">
        <v>40.363658999999998</v>
      </c>
      <c r="W35" s="38">
        <v>40.483314999999997</v>
      </c>
      <c r="X35" s="38">
        <v>40.567554000000001</v>
      </c>
      <c r="Y35" s="38">
        <v>40.636898000000002</v>
      </c>
      <c r="Z35" s="38">
        <v>40.715224999999997</v>
      </c>
      <c r="AA35" s="38">
        <v>40.813823999999997</v>
      </c>
      <c r="AB35" s="38">
        <v>40.933928999999999</v>
      </c>
      <c r="AC35" s="38">
        <v>41.032744999999998</v>
      </c>
      <c r="AD35" s="38">
        <v>41.136253000000004</v>
      </c>
      <c r="AE35" s="38">
        <v>41.233733999999998</v>
      </c>
      <c r="AF35" s="38">
        <v>41.366283000000003</v>
      </c>
      <c r="AG35" s="38">
        <v>41.510693000000003</v>
      </c>
      <c r="AH35" s="37">
        <v>5.2960000000000004E-3</v>
      </c>
    </row>
    <row r="36" spans="1:34" ht="14.5">
      <c r="A36" s="23" t="s">
        <v>77</v>
      </c>
      <c r="B36" s="42" t="s">
        <v>76</v>
      </c>
      <c r="C36" s="38">
        <v>43.264011000000004</v>
      </c>
      <c r="D36" s="38">
        <v>45.133468999999998</v>
      </c>
      <c r="E36" s="38">
        <v>45.638382</v>
      </c>
      <c r="F36" s="38">
        <v>46.329559000000003</v>
      </c>
      <c r="G36" s="38">
        <v>46.974044999999997</v>
      </c>
      <c r="H36" s="38">
        <v>47.544497999999997</v>
      </c>
      <c r="I36" s="38">
        <v>48.288283999999997</v>
      </c>
      <c r="J36" s="38">
        <v>48.419249999999998</v>
      </c>
      <c r="K36" s="38">
        <v>48.519196000000001</v>
      </c>
      <c r="L36" s="38">
        <v>48.602192000000002</v>
      </c>
      <c r="M36" s="38">
        <v>48.758029999999998</v>
      </c>
      <c r="N36" s="38">
        <v>48.944358999999999</v>
      </c>
      <c r="O36" s="38">
        <v>49.116050999999999</v>
      </c>
      <c r="P36" s="38">
        <v>49.343533000000001</v>
      </c>
      <c r="Q36" s="38">
        <v>49.588878999999999</v>
      </c>
      <c r="R36" s="38">
        <v>49.838386999999997</v>
      </c>
      <c r="S36" s="38">
        <v>50.062164000000003</v>
      </c>
      <c r="T36" s="38">
        <v>50.324268000000004</v>
      </c>
      <c r="U36" s="38">
        <v>50.609341000000001</v>
      </c>
      <c r="V36" s="38">
        <v>50.887779000000002</v>
      </c>
      <c r="W36" s="38">
        <v>51.161552</v>
      </c>
      <c r="X36" s="38">
        <v>51.375084000000001</v>
      </c>
      <c r="Y36" s="38">
        <v>51.577618000000001</v>
      </c>
      <c r="Z36" s="38">
        <v>51.784939000000001</v>
      </c>
      <c r="AA36" s="38">
        <v>52.021469000000003</v>
      </c>
      <c r="AB36" s="38">
        <v>52.278286000000001</v>
      </c>
      <c r="AC36" s="38">
        <v>52.554256000000002</v>
      </c>
      <c r="AD36" s="38">
        <v>52.823684999999998</v>
      </c>
      <c r="AE36" s="38">
        <v>53.105880999999997</v>
      </c>
      <c r="AF36" s="38">
        <v>53.415283000000002</v>
      </c>
      <c r="AG36" s="38">
        <v>53.766708000000001</v>
      </c>
      <c r="AH36" s="37">
        <v>7.2709999999999997E-3</v>
      </c>
    </row>
    <row r="37" spans="1:34" ht="14.5">
      <c r="A37" s="23" t="s">
        <v>75</v>
      </c>
      <c r="B37" s="42" t="s">
        <v>74</v>
      </c>
      <c r="C37" s="38">
        <v>31.765070000000001</v>
      </c>
      <c r="D37" s="38">
        <v>32.790131000000002</v>
      </c>
      <c r="E37" s="38">
        <v>33.304336999999997</v>
      </c>
      <c r="F37" s="38">
        <v>33.675227999999997</v>
      </c>
      <c r="G37" s="38">
        <v>33.948895</v>
      </c>
      <c r="H37" s="38">
        <v>34.370635999999998</v>
      </c>
      <c r="I37" s="38">
        <v>34.850887</v>
      </c>
      <c r="J37" s="38">
        <v>34.987330999999998</v>
      </c>
      <c r="K37" s="38">
        <v>35.027724999999997</v>
      </c>
      <c r="L37" s="38">
        <v>35.055889000000001</v>
      </c>
      <c r="M37" s="38">
        <v>35.139995999999996</v>
      </c>
      <c r="N37" s="38">
        <v>35.184066999999999</v>
      </c>
      <c r="O37" s="38">
        <v>35.253815000000003</v>
      </c>
      <c r="P37" s="38">
        <v>35.313755</v>
      </c>
      <c r="Q37" s="38">
        <v>35.395432</v>
      </c>
      <c r="R37" s="38">
        <v>35.447819000000003</v>
      </c>
      <c r="S37" s="38">
        <v>35.509632000000003</v>
      </c>
      <c r="T37" s="38">
        <v>35.580489999999998</v>
      </c>
      <c r="U37" s="38">
        <v>35.672145999999998</v>
      </c>
      <c r="V37" s="38">
        <v>35.736598999999998</v>
      </c>
      <c r="W37" s="38">
        <v>35.815669999999997</v>
      </c>
      <c r="X37" s="38">
        <v>35.866309999999999</v>
      </c>
      <c r="Y37" s="38">
        <v>35.911537000000003</v>
      </c>
      <c r="Z37" s="38">
        <v>35.962077999999998</v>
      </c>
      <c r="AA37" s="38">
        <v>36.021683000000003</v>
      </c>
      <c r="AB37" s="38">
        <v>36.090629999999997</v>
      </c>
      <c r="AC37" s="38">
        <v>36.147751</v>
      </c>
      <c r="AD37" s="38">
        <v>36.213341</v>
      </c>
      <c r="AE37" s="38">
        <v>36.274783999999997</v>
      </c>
      <c r="AF37" s="38">
        <v>36.358317999999997</v>
      </c>
      <c r="AG37" s="38">
        <v>36.442936000000003</v>
      </c>
      <c r="AH37" s="37">
        <v>4.5900000000000003E-3</v>
      </c>
    </row>
    <row r="38" spans="1:34" ht="14.5">
      <c r="A38" s="23" t="s">
        <v>73</v>
      </c>
      <c r="B38" s="42" t="s">
        <v>72</v>
      </c>
      <c r="C38" s="38">
        <v>35.306621999999997</v>
      </c>
      <c r="D38" s="38">
        <v>36.467899000000003</v>
      </c>
      <c r="E38" s="38">
        <v>37.145805000000003</v>
      </c>
      <c r="F38" s="38">
        <v>37.564754000000001</v>
      </c>
      <c r="G38" s="38">
        <v>37.869587000000003</v>
      </c>
      <c r="H38" s="38">
        <v>38.261166000000003</v>
      </c>
      <c r="I38" s="38">
        <v>38.678328999999998</v>
      </c>
      <c r="J38" s="38">
        <v>38.782119999999999</v>
      </c>
      <c r="K38" s="38">
        <v>38.833714000000001</v>
      </c>
      <c r="L38" s="38">
        <v>38.876083000000001</v>
      </c>
      <c r="M38" s="38">
        <v>39.031016999999999</v>
      </c>
      <c r="N38" s="38">
        <v>39.097121999999999</v>
      </c>
      <c r="O38" s="38">
        <v>39.178814000000003</v>
      </c>
      <c r="P38" s="38">
        <v>39.263396999999998</v>
      </c>
      <c r="Q38" s="38">
        <v>39.380603999999998</v>
      </c>
      <c r="R38" s="38">
        <v>39.428646000000001</v>
      </c>
      <c r="S38" s="38">
        <v>39.476784000000002</v>
      </c>
      <c r="T38" s="38">
        <v>39.553840999999998</v>
      </c>
      <c r="U38" s="38">
        <v>39.655147999999997</v>
      </c>
      <c r="V38" s="38">
        <v>39.718604999999997</v>
      </c>
      <c r="W38" s="38">
        <v>39.800255</v>
      </c>
      <c r="X38" s="38">
        <v>39.857684999999996</v>
      </c>
      <c r="Y38" s="38">
        <v>39.902507999999997</v>
      </c>
      <c r="Z38" s="38">
        <v>39.954895</v>
      </c>
      <c r="AA38" s="38">
        <v>40.024872000000002</v>
      </c>
      <c r="AB38" s="38">
        <v>40.112934000000003</v>
      </c>
      <c r="AC38" s="38">
        <v>40.181061</v>
      </c>
      <c r="AD38" s="38">
        <v>40.254047</v>
      </c>
      <c r="AE38" s="38">
        <v>40.320404000000003</v>
      </c>
      <c r="AF38" s="38">
        <v>40.416508</v>
      </c>
      <c r="AG38" s="38">
        <v>40.521500000000003</v>
      </c>
      <c r="AH38" s="37">
        <v>4.6030000000000003E-3</v>
      </c>
    </row>
    <row r="39" spans="1:34" ht="14.5">
      <c r="A39" s="23" t="s">
        <v>71</v>
      </c>
      <c r="B39" s="42" t="s">
        <v>70</v>
      </c>
      <c r="C39" s="38">
        <v>42.996372000000001</v>
      </c>
      <c r="D39" s="38">
        <v>44.885829999999999</v>
      </c>
      <c r="E39" s="38">
        <v>45.388092</v>
      </c>
      <c r="F39" s="38">
        <v>46.068283000000001</v>
      </c>
      <c r="G39" s="38">
        <v>46.702300999999999</v>
      </c>
      <c r="H39" s="38">
        <v>47.265957</v>
      </c>
      <c r="I39" s="38">
        <v>47.99147</v>
      </c>
      <c r="J39" s="38">
        <v>48.105293000000003</v>
      </c>
      <c r="K39" s="38">
        <v>48.179577000000002</v>
      </c>
      <c r="L39" s="38">
        <v>48.231701000000001</v>
      </c>
      <c r="M39" s="38">
        <v>48.343479000000002</v>
      </c>
      <c r="N39" s="38">
        <v>48.473526</v>
      </c>
      <c r="O39" s="38">
        <v>48.589264</v>
      </c>
      <c r="P39" s="38">
        <v>48.747790999999999</v>
      </c>
      <c r="Q39" s="38">
        <v>48.918312</v>
      </c>
      <c r="R39" s="38">
        <v>49.085320000000003</v>
      </c>
      <c r="S39" s="38">
        <v>49.232787999999999</v>
      </c>
      <c r="T39" s="38">
        <v>49.410697999999996</v>
      </c>
      <c r="U39" s="38">
        <v>49.605431000000003</v>
      </c>
      <c r="V39" s="38">
        <v>49.791992</v>
      </c>
      <c r="W39" s="38">
        <v>49.975594000000001</v>
      </c>
      <c r="X39" s="38">
        <v>50.118858000000003</v>
      </c>
      <c r="Y39" s="38">
        <v>50.253036000000002</v>
      </c>
      <c r="Z39" s="38">
        <v>50.390746999999998</v>
      </c>
      <c r="AA39" s="38">
        <v>50.551330999999998</v>
      </c>
      <c r="AB39" s="38">
        <v>50.726044000000002</v>
      </c>
      <c r="AC39" s="38">
        <v>50.913406000000002</v>
      </c>
      <c r="AD39" s="38">
        <v>51.097149000000002</v>
      </c>
      <c r="AE39" s="38">
        <v>51.287188999999998</v>
      </c>
      <c r="AF39" s="38">
        <v>51.498286999999998</v>
      </c>
      <c r="AG39" s="38">
        <v>51.738174000000001</v>
      </c>
      <c r="AH39" s="37">
        <v>6.1879999999999999E-3</v>
      </c>
    </row>
    <row r="40" spans="1:34" ht="14.5">
      <c r="A40" s="23" t="s">
        <v>69</v>
      </c>
      <c r="B40" s="42" t="s">
        <v>68</v>
      </c>
      <c r="C40" s="38">
        <v>31.697340000000001</v>
      </c>
      <c r="D40" s="38">
        <v>32.714511999999999</v>
      </c>
      <c r="E40" s="38">
        <v>33.224262000000003</v>
      </c>
      <c r="F40" s="38">
        <v>33.594929</v>
      </c>
      <c r="G40" s="38">
        <v>33.868374000000003</v>
      </c>
      <c r="H40" s="38">
        <v>34.261592999999998</v>
      </c>
      <c r="I40" s="38">
        <v>34.620468000000002</v>
      </c>
      <c r="J40" s="38">
        <v>34.719250000000002</v>
      </c>
      <c r="K40" s="38">
        <v>34.751755000000003</v>
      </c>
      <c r="L40" s="38">
        <v>34.772854000000002</v>
      </c>
      <c r="M40" s="38">
        <v>34.839573000000001</v>
      </c>
      <c r="N40" s="38">
        <v>34.868819999999999</v>
      </c>
      <c r="O40" s="38">
        <v>34.918171000000001</v>
      </c>
      <c r="P40" s="38">
        <v>34.957504</v>
      </c>
      <c r="Q40" s="38">
        <v>35.015827000000002</v>
      </c>
      <c r="R40" s="38">
        <v>35.049236000000001</v>
      </c>
      <c r="S40" s="38">
        <v>35.091113999999997</v>
      </c>
      <c r="T40" s="38">
        <v>35.140182000000003</v>
      </c>
      <c r="U40" s="38">
        <v>35.208857999999999</v>
      </c>
      <c r="V40" s="38">
        <v>35.253444999999999</v>
      </c>
      <c r="W40" s="38">
        <v>35.311042999999998</v>
      </c>
      <c r="X40" s="38">
        <v>35.348305000000003</v>
      </c>
      <c r="Y40" s="38">
        <v>35.381889000000001</v>
      </c>
      <c r="Z40" s="38">
        <v>35.419429999999998</v>
      </c>
      <c r="AA40" s="38">
        <v>35.464706</v>
      </c>
      <c r="AB40" s="38">
        <v>35.517353</v>
      </c>
      <c r="AC40" s="38">
        <v>35.560341000000001</v>
      </c>
      <c r="AD40" s="38">
        <v>35.610996</v>
      </c>
      <c r="AE40" s="38">
        <v>35.657856000000002</v>
      </c>
      <c r="AF40" s="38">
        <v>35.722625999999998</v>
      </c>
      <c r="AG40" s="38">
        <v>35.788241999999997</v>
      </c>
      <c r="AH40" s="37">
        <v>4.0540000000000003E-3</v>
      </c>
    </row>
    <row r="41" spans="1:34" ht="14.5">
      <c r="A41" s="23" t="s">
        <v>67</v>
      </c>
      <c r="B41" s="42" t="s">
        <v>66</v>
      </c>
      <c r="C41" s="38">
        <v>28.801698999999999</v>
      </c>
      <c r="D41" s="38">
        <v>29.748508000000001</v>
      </c>
      <c r="E41" s="38">
        <v>30.302168000000002</v>
      </c>
      <c r="F41" s="38">
        <v>30.643736000000001</v>
      </c>
      <c r="G41" s="38">
        <v>30.892097</v>
      </c>
      <c r="H41" s="38">
        <v>31.211321000000002</v>
      </c>
      <c r="I41" s="38">
        <v>31.551421999999999</v>
      </c>
      <c r="J41" s="38">
        <v>31.636091</v>
      </c>
      <c r="K41" s="38">
        <v>31.678196</v>
      </c>
      <c r="L41" s="38">
        <v>31.712803000000001</v>
      </c>
      <c r="M41" s="38">
        <v>31.839462000000001</v>
      </c>
      <c r="N41" s="38">
        <v>31.893412000000001</v>
      </c>
      <c r="O41" s="38">
        <v>31.960094000000002</v>
      </c>
      <c r="P41" s="38">
        <v>32.029114</v>
      </c>
      <c r="Q41" s="38">
        <v>32.124813000000003</v>
      </c>
      <c r="R41" s="38">
        <v>32.163910000000001</v>
      </c>
      <c r="S41" s="38">
        <v>32.203082999999999</v>
      </c>
      <c r="T41" s="38">
        <v>32.265900000000002</v>
      </c>
      <c r="U41" s="38">
        <v>32.348514999999999</v>
      </c>
      <c r="V41" s="38">
        <v>32.400196000000001</v>
      </c>
      <c r="W41" s="38">
        <v>32.466754999999999</v>
      </c>
      <c r="X41" s="38">
        <v>32.513561000000003</v>
      </c>
      <c r="Y41" s="38">
        <v>32.550055999999998</v>
      </c>
      <c r="Z41" s="38">
        <v>32.592742999999999</v>
      </c>
      <c r="AA41" s="38">
        <v>32.649788000000001</v>
      </c>
      <c r="AB41" s="38">
        <v>32.721618999999997</v>
      </c>
      <c r="AC41" s="38">
        <v>32.77713</v>
      </c>
      <c r="AD41" s="38">
        <v>32.836616999999997</v>
      </c>
      <c r="AE41" s="38">
        <v>32.890667000000001</v>
      </c>
      <c r="AF41" s="38">
        <v>32.969020999999998</v>
      </c>
      <c r="AG41" s="38">
        <v>33.054625999999999</v>
      </c>
      <c r="AH41" s="37">
        <v>4.6010000000000001E-3</v>
      </c>
    </row>
    <row r="42" spans="1:34" ht="14.5">
      <c r="A42" s="23" t="s">
        <v>65</v>
      </c>
      <c r="B42" s="42" t="s">
        <v>64</v>
      </c>
      <c r="C42" s="38">
        <v>35.111472999999997</v>
      </c>
      <c r="D42" s="38">
        <v>36.654429999999998</v>
      </c>
      <c r="E42" s="38">
        <v>37.064587000000003</v>
      </c>
      <c r="F42" s="38">
        <v>37.620041000000001</v>
      </c>
      <c r="G42" s="38">
        <v>38.137787000000003</v>
      </c>
      <c r="H42" s="38">
        <v>38.598075999999999</v>
      </c>
      <c r="I42" s="38">
        <v>39.190544000000003</v>
      </c>
      <c r="J42" s="38">
        <v>39.283493</v>
      </c>
      <c r="K42" s="38">
        <v>39.344154000000003</v>
      </c>
      <c r="L42" s="38">
        <v>39.386718999999999</v>
      </c>
      <c r="M42" s="38">
        <v>39.477997000000002</v>
      </c>
      <c r="N42" s="38">
        <v>39.584198000000001</v>
      </c>
      <c r="O42" s="38">
        <v>39.678711</v>
      </c>
      <c r="P42" s="38">
        <v>39.808166999999997</v>
      </c>
      <c r="Q42" s="38">
        <v>39.947414000000002</v>
      </c>
      <c r="R42" s="38">
        <v>40.083796999999997</v>
      </c>
      <c r="S42" s="38">
        <v>40.204219999999999</v>
      </c>
      <c r="T42" s="38">
        <v>40.349505999999998</v>
      </c>
      <c r="U42" s="38">
        <v>40.508526000000003</v>
      </c>
      <c r="V42" s="38">
        <v>40.660873000000002</v>
      </c>
      <c r="W42" s="38">
        <v>40.810805999999999</v>
      </c>
      <c r="X42" s="38">
        <v>40.927799</v>
      </c>
      <c r="Y42" s="38">
        <v>41.037373000000002</v>
      </c>
      <c r="Z42" s="38">
        <v>41.149825999999997</v>
      </c>
      <c r="AA42" s="38">
        <v>41.280963999999997</v>
      </c>
      <c r="AB42" s="38">
        <v>41.423634</v>
      </c>
      <c r="AC42" s="38">
        <v>41.576636999999998</v>
      </c>
      <c r="AD42" s="38">
        <v>41.726685000000003</v>
      </c>
      <c r="AE42" s="38">
        <v>41.881874000000003</v>
      </c>
      <c r="AF42" s="38">
        <v>42.054259999999999</v>
      </c>
      <c r="AG42" s="38">
        <v>42.250155999999997</v>
      </c>
      <c r="AH42" s="37">
        <v>6.1879999999999999E-3</v>
      </c>
    </row>
    <row r="43" spans="1:34" ht="14.5">
      <c r="A43" s="23" t="s">
        <v>63</v>
      </c>
      <c r="B43" s="42" t="s">
        <v>62</v>
      </c>
      <c r="C43" s="38">
        <v>25.844681000000001</v>
      </c>
      <c r="D43" s="38">
        <v>26.674040000000002</v>
      </c>
      <c r="E43" s="38">
        <v>27.089670000000002</v>
      </c>
      <c r="F43" s="38">
        <v>27.391895000000002</v>
      </c>
      <c r="G43" s="38">
        <v>27.614851000000002</v>
      </c>
      <c r="H43" s="38">
        <v>27.935465000000001</v>
      </c>
      <c r="I43" s="38">
        <v>28.228076999999999</v>
      </c>
      <c r="J43" s="38">
        <v>28.308620000000001</v>
      </c>
      <c r="K43" s="38">
        <v>28.335122999999999</v>
      </c>
      <c r="L43" s="38">
        <v>28.352325</v>
      </c>
      <c r="M43" s="38">
        <v>28.406727</v>
      </c>
      <c r="N43" s="38">
        <v>28.430572999999999</v>
      </c>
      <c r="O43" s="38">
        <v>28.470811999999999</v>
      </c>
      <c r="P43" s="38">
        <v>28.502882</v>
      </c>
      <c r="Q43" s="38">
        <v>28.550436000000001</v>
      </c>
      <c r="R43" s="38">
        <v>28.577677000000001</v>
      </c>
      <c r="S43" s="38">
        <v>28.611822</v>
      </c>
      <c r="T43" s="38">
        <v>28.651831000000001</v>
      </c>
      <c r="U43" s="38">
        <v>28.707827000000002</v>
      </c>
      <c r="V43" s="38">
        <v>28.744178999999999</v>
      </c>
      <c r="W43" s="38">
        <v>28.791143000000002</v>
      </c>
      <c r="X43" s="38">
        <v>28.821524</v>
      </c>
      <c r="Y43" s="38">
        <v>28.848907000000001</v>
      </c>
      <c r="Z43" s="38">
        <v>28.879517</v>
      </c>
      <c r="AA43" s="38">
        <v>28.916433000000001</v>
      </c>
      <c r="AB43" s="38">
        <v>28.95936</v>
      </c>
      <c r="AC43" s="38">
        <v>28.994409999999998</v>
      </c>
      <c r="AD43" s="38">
        <v>29.035710999999999</v>
      </c>
      <c r="AE43" s="38">
        <v>29.073919</v>
      </c>
      <c r="AF43" s="38">
        <v>29.126729999999998</v>
      </c>
      <c r="AG43" s="38">
        <v>29.180230999999999</v>
      </c>
      <c r="AH43" s="37">
        <v>4.0540000000000003E-3</v>
      </c>
    </row>
    <row r="44" spans="1:34" ht="14.5">
      <c r="A44" s="23" t="s">
        <v>61</v>
      </c>
      <c r="B44" s="42" t="s">
        <v>60</v>
      </c>
      <c r="C44" s="38">
        <v>24.007415999999999</v>
      </c>
      <c r="D44" s="38">
        <v>24.486086</v>
      </c>
      <c r="E44" s="38">
        <v>24.981627</v>
      </c>
      <c r="F44" s="38">
        <v>25.485527000000001</v>
      </c>
      <c r="G44" s="38">
        <v>25.988057999999999</v>
      </c>
      <c r="H44" s="38">
        <v>26.474716000000001</v>
      </c>
      <c r="I44" s="38">
        <v>26.937756</v>
      </c>
      <c r="J44" s="38">
        <v>27.360711999999999</v>
      </c>
      <c r="K44" s="38">
        <v>27.755447</v>
      </c>
      <c r="L44" s="38">
        <v>28.123076999999999</v>
      </c>
      <c r="M44" s="38">
        <v>28.466404000000001</v>
      </c>
      <c r="N44" s="38">
        <v>28.784511999999999</v>
      </c>
      <c r="O44" s="38">
        <v>29.082840000000001</v>
      </c>
      <c r="P44" s="38">
        <v>29.358751000000002</v>
      </c>
      <c r="Q44" s="38">
        <v>29.61619</v>
      </c>
      <c r="R44" s="38">
        <v>29.854928999999998</v>
      </c>
      <c r="S44" s="38">
        <v>30.072607000000001</v>
      </c>
      <c r="T44" s="38">
        <v>30.27281</v>
      </c>
      <c r="U44" s="38">
        <v>30.457588000000001</v>
      </c>
      <c r="V44" s="38">
        <v>30.626141000000001</v>
      </c>
      <c r="W44" s="38">
        <v>30.778158000000001</v>
      </c>
      <c r="X44" s="38">
        <v>30.917082000000001</v>
      </c>
      <c r="Y44" s="38">
        <v>31.042815999999998</v>
      </c>
      <c r="Z44" s="38">
        <v>31.156669999999998</v>
      </c>
      <c r="AA44" s="38">
        <v>31.261284</v>
      </c>
      <c r="AB44" s="38">
        <v>31.362148000000001</v>
      </c>
      <c r="AC44" s="38">
        <v>31.456233999999998</v>
      </c>
      <c r="AD44" s="38">
        <v>31.544521</v>
      </c>
      <c r="AE44" s="38">
        <v>31.628166</v>
      </c>
      <c r="AF44" s="38">
        <v>31.708237</v>
      </c>
      <c r="AG44" s="38">
        <v>31.786325000000001</v>
      </c>
      <c r="AH44" s="37">
        <v>9.4000000000000004E-3</v>
      </c>
    </row>
    <row r="45" spans="1:34" ht="14.5">
      <c r="A45" s="23" t="s">
        <v>59</v>
      </c>
      <c r="B45" s="42" t="s">
        <v>58</v>
      </c>
      <c r="C45" s="38">
        <v>15.199754</v>
      </c>
      <c r="D45" s="38">
        <v>15.353821</v>
      </c>
      <c r="E45" s="38">
        <v>15.448406</v>
      </c>
      <c r="F45" s="38">
        <v>15.622237999999999</v>
      </c>
      <c r="G45" s="38">
        <v>15.81757</v>
      </c>
      <c r="H45" s="38">
        <v>16.041328</v>
      </c>
      <c r="I45" s="38">
        <v>16.265792999999999</v>
      </c>
      <c r="J45" s="38">
        <v>16.466480000000001</v>
      </c>
      <c r="K45" s="38">
        <v>16.497278000000001</v>
      </c>
      <c r="L45" s="38">
        <v>16.596568999999999</v>
      </c>
      <c r="M45" s="38">
        <v>16.667781999999999</v>
      </c>
      <c r="N45" s="38">
        <v>16.698370000000001</v>
      </c>
      <c r="O45" s="38">
        <v>16.697184</v>
      </c>
      <c r="P45" s="38">
        <v>16.679576999999998</v>
      </c>
      <c r="Q45" s="38">
        <v>16.663025000000001</v>
      </c>
      <c r="R45" s="38">
        <v>16.602713000000001</v>
      </c>
      <c r="S45" s="38">
        <v>16.590809</v>
      </c>
      <c r="T45" s="38">
        <v>16.534374</v>
      </c>
      <c r="U45" s="38">
        <v>16.533842</v>
      </c>
      <c r="V45" s="38">
        <v>16.544965999999999</v>
      </c>
      <c r="W45" s="38">
        <v>16.561909</v>
      </c>
      <c r="X45" s="38">
        <v>16.581676000000002</v>
      </c>
      <c r="Y45" s="38">
        <v>16.602395999999999</v>
      </c>
      <c r="Z45" s="38">
        <v>16.622173</v>
      </c>
      <c r="AA45" s="38">
        <v>16.640326999999999</v>
      </c>
      <c r="AB45" s="38">
        <v>16.654378999999999</v>
      </c>
      <c r="AC45" s="38">
        <v>16.654675999999998</v>
      </c>
      <c r="AD45" s="38">
        <v>16.640571999999999</v>
      </c>
      <c r="AE45" s="38">
        <v>16.624404999999999</v>
      </c>
      <c r="AF45" s="38">
        <v>16.605186</v>
      </c>
      <c r="AG45" s="38">
        <v>16.580959</v>
      </c>
      <c r="AH45" s="37">
        <v>2.9030000000000002E-3</v>
      </c>
    </row>
    <row r="46" spans="1:34" ht="14.5">
      <c r="A46" s="23" t="s">
        <v>57</v>
      </c>
      <c r="B46" s="42" t="s">
        <v>56</v>
      </c>
      <c r="C46" s="38">
        <v>14.042013000000001</v>
      </c>
      <c r="D46" s="38">
        <v>14.21312</v>
      </c>
      <c r="E46" s="38">
        <v>14.399702</v>
      </c>
      <c r="F46" s="38">
        <v>14.594484</v>
      </c>
      <c r="G46" s="38">
        <v>14.784065</v>
      </c>
      <c r="H46" s="38">
        <v>14.924958999999999</v>
      </c>
      <c r="I46" s="38">
        <v>15.072552999999999</v>
      </c>
      <c r="J46" s="38">
        <v>15.224613</v>
      </c>
      <c r="K46" s="38">
        <v>15.367048</v>
      </c>
      <c r="L46" s="38">
        <v>15.509262</v>
      </c>
      <c r="M46" s="38">
        <v>15.641028</v>
      </c>
      <c r="N46" s="38">
        <v>15.764213</v>
      </c>
      <c r="O46" s="38">
        <v>15.872323</v>
      </c>
      <c r="P46" s="38">
        <v>15.966248999999999</v>
      </c>
      <c r="Q46" s="38">
        <v>16.044874</v>
      </c>
      <c r="R46" s="38">
        <v>16.111972999999999</v>
      </c>
      <c r="S46" s="38">
        <v>16.168406999999998</v>
      </c>
      <c r="T46" s="38">
        <v>16.206693999999999</v>
      </c>
      <c r="U46" s="38">
        <v>16.243071</v>
      </c>
      <c r="V46" s="38">
        <v>16.277208000000002</v>
      </c>
      <c r="W46" s="38">
        <v>16.308487</v>
      </c>
      <c r="X46" s="38">
        <v>16.336770999999999</v>
      </c>
      <c r="Y46" s="38">
        <v>16.371603</v>
      </c>
      <c r="Z46" s="38">
        <v>16.397507000000001</v>
      </c>
      <c r="AA46" s="38">
        <v>16.420390999999999</v>
      </c>
      <c r="AB46" s="38">
        <v>16.442827000000001</v>
      </c>
      <c r="AC46" s="38">
        <v>16.445042000000001</v>
      </c>
      <c r="AD46" s="38">
        <v>16.467030000000001</v>
      </c>
      <c r="AE46" s="38">
        <v>16.490675</v>
      </c>
      <c r="AF46" s="38">
        <v>16.51276</v>
      </c>
      <c r="AG46" s="38">
        <v>16.532233999999999</v>
      </c>
      <c r="AH46" s="37">
        <v>5.457E-3</v>
      </c>
    </row>
    <row r="47" spans="1:34" ht="14.5">
      <c r="A47" s="23" t="s">
        <v>55</v>
      </c>
      <c r="B47" s="42" t="s">
        <v>54</v>
      </c>
      <c r="C47" s="38">
        <v>7.2381820000000001</v>
      </c>
      <c r="D47" s="38">
        <v>7.3106159999999996</v>
      </c>
      <c r="E47" s="38">
        <v>7.3899470000000003</v>
      </c>
      <c r="F47" s="38">
        <v>7.4766839999999997</v>
      </c>
      <c r="G47" s="38">
        <v>7.5747020000000003</v>
      </c>
      <c r="H47" s="38">
        <v>7.6863190000000001</v>
      </c>
      <c r="I47" s="38">
        <v>7.8097300000000001</v>
      </c>
      <c r="J47" s="38">
        <v>7.9445509999999997</v>
      </c>
      <c r="K47" s="38">
        <v>8.0834469999999996</v>
      </c>
      <c r="L47" s="38">
        <v>8.2308409999999999</v>
      </c>
      <c r="M47" s="38">
        <v>8.3825810000000001</v>
      </c>
      <c r="N47" s="38">
        <v>8.5364249999999995</v>
      </c>
      <c r="O47" s="38">
        <v>8.6869969999999999</v>
      </c>
      <c r="P47" s="38">
        <v>8.8273569999999992</v>
      </c>
      <c r="Q47" s="38">
        <v>8.9563369999999995</v>
      </c>
      <c r="R47" s="38">
        <v>9.0734739999999992</v>
      </c>
      <c r="S47" s="38">
        <v>9.1788989999999995</v>
      </c>
      <c r="T47" s="38">
        <v>9.2730540000000001</v>
      </c>
      <c r="U47" s="38">
        <v>9.3587240000000005</v>
      </c>
      <c r="V47" s="38">
        <v>9.4375730000000004</v>
      </c>
      <c r="W47" s="38">
        <v>9.5084759999999999</v>
      </c>
      <c r="X47" s="38">
        <v>9.5729869999999995</v>
      </c>
      <c r="Y47" s="38">
        <v>9.6297499999999996</v>
      </c>
      <c r="Z47" s="38">
        <v>9.6799700000000009</v>
      </c>
      <c r="AA47" s="38">
        <v>9.7249739999999996</v>
      </c>
      <c r="AB47" s="38">
        <v>9.7670279999999998</v>
      </c>
      <c r="AC47" s="38">
        <v>9.8068919999999995</v>
      </c>
      <c r="AD47" s="38">
        <v>9.8463150000000006</v>
      </c>
      <c r="AE47" s="38">
        <v>9.8857769999999991</v>
      </c>
      <c r="AF47" s="38">
        <v>9.9239499999999996</v>
      </c>
      <c r="AG47" s="38">
        <v>9.9616579999999999</v>
      </c>
      <c r="AH47" s="37">
        <v>1.0703000000000001E-2</v>
      </c>
    </row>
    <row r="48" spans="1:34" ht="14.5">
      <c r="B48" s="35" t="s">
        <v>53</v>
      </c>
    </row>
    <row r="49" spans="1:34" ht="14.5">
      <c r="A49" s="23" t="s">
        <v>52</v>
      </c>
      <c r="B49" s="42" t="s">
        <v>51</v>
      </c>
      <c r="C49" s="38">
        <v>71.028343000000007</v>
      </c>
      <c r="D49" s="38">
        <v>72.220389999999995</v>
      </c>
      <c r="E49" s="38">
        <v>72.564766000000006</v>
      </c>
      <c r="F49" s="38">
        <v>73.078918000000002</v>
      </c>
      <c r="G49" s="38">
        <v>73.855468999999999</v>
      </c>
      <c r="H49" s="38">
        <v>74.440651000000003</v>
      </c>
      <c r="I49" s="38">
        <v>74.946922000000001</v>
      </c>
      <c r="J49" s="38">
        <v>75.432518000000002</v>
      </c>
      <c r="K49" s="38">
        <v>75.920792000000006</v>
      </c>
      <c r="L49" s="38">
        <v>76.399238999999994</v>
      </c>
      <c r="M49" s="38">
        <v>76.903839000000005</v>
      </c>
      <c r="N49" s="38">
        <v>77.42765</v>
      </c>
      <c r="O49" s="38">
        <v>77.983635000000007</v>
      </c>
      <c r="P49" s="38">
        <v>78.569892999999993</v>
      </c>
      <c r="Q49" s="38">
        <v>79.171509</v>
      </c>
      <c r="R49" s="38">
        <v>79.797179999999997</v>
      </c>
      <c r="S49" s="38">
        <v>80.421959000000001</v>
      </c>
      <c r="T49" s="38">
        <v>81.046386999999996</v>
      </c>
      <c r="U49" s="38">
        <v>81.662766000000005</v>
      </c>
      <c r="V49" s="38">
        <v>82.260727000000003</v>
      </c>
      <c r="W49" s="38">
        <v>82.849082999999993</v>
      </c>
      <c r="X49" s="38">
        <v>83.432929999999999</v>
      </c>
      <c r="Y49" s="38">
        <v>84.016846000000001</v>
      </c>
      <c r="Z49" s="38">
        <v>84.607123999999999</v>
      </c>
      <c r="AA49" s="38">
        <v>85.178466999999998</v>
      </c>
      <c r="AB49" s="38">
        <v>85.733245999999994</v>
      </c>
      <c r="AC49" s="38">
        <v>86.278441999999998</v>
      </c>
      <c r="AD49" s="38">
        <v>86.813041999999996</v>
      </c>
      <c r="AE49" s="38">
        <v>87.369904000000005</v>
      </c>
      <c r="AF49" s="38">
        <v>87.921379000000002</v>
      </c>
      <c r="AG49" s="38">
        <v>88.469986000000006</v>
      </c>
      <c r="AH49" s="37">
        <v>7.3460000000000001E-3</v>
      </c>
    </row>
    <row r="50" spans="1:34" ht="15" customHeight="1">
      <c r="B50" s="35" t="s">
        <v>50</v>
      </c>
    </row>
    <row r="51" spans="1:34" ht="15" customHeight="1">
      <c r="A51" s="23" t="s">
        <v>49</v>
      </c>
      <c r="B51" s="42" t="s">
        <v>48</v>
      </c>
      <c r="C51" s="38">
        <v>3.4893709999999998</v>
      </c>
      <c r="D51" s="38">
        <v>3.512003</v>
      </c>
      <c r="E51" s="38">
        <v>3.5347819999999999</v>
      </c>
      <c r="F51" s="38">
        <v>3.5577100000000002</v>
      </c>
      <c r="G51" s="38">
        <v>3.5807850000000001</v>
      </c>
      <c r="H51" s="38">
        <v>3.6040100000000002</v>
      </c>
      <c r="I51" s="38">
        <v>3.627386</v>
      </c>
      <c r="J51" s="38">
        <v>3.6509140000000002</v>
      </c>
      <c r="K51" s="38">
        <v>3.6745939999999999</v>
      </c>
      <c r="L51" s="38">
        <v>3.6984279999999998</v>
      </c>
      <c r="M51" s="38">
        <v>3.7224159999999999</v>
      </c>
      <c r="N51" s="38">
        <v>3.7465600000000001</v>
      </c>
      <c r="O51" s="38">
        <v>3.7708599999999999</v>
      </c>
      <c r="P51" s="38">
        <v>3.795318</v>
      </c>
      <c r="Q51" s="38">
        <v>3.8199350000000001</v>
      </c>
      <c r="R51" s="38">
        <v>3.8447119999999999</v>
      </c>
      <c r="S51" s="38">
        <v>3.8696489999999999</v>
      </c>
      <c r="T51" s="38">
        <v>3.8947479999999999</v>
      </c>
      <c r="U51" s="38">
        <v>3.9200089999999999</v>
      </c>
      <c r="V51" s="38">
        <v>3.9454349999999998</v>
      </c>
      <c r="W51" s="38">
        <v>3.971025</v>
      </c>
      <c r="X51" s="38">
        <v>3.9967820000000001</v>
      </c>
      <c r="Y51" s="38">
        <v>4.0227050000000002</v>
      </c>
      <c r="Z51" s="38">
        <v>4.0487970000000004</v>
      </c>
      <c r="AA51" s="38">
        <v>4.0750580000000003</v>
      </c>
      <c r="AB51" s="38">
        <v>4.1014889999999999</v>
      </c>
      <c r="AC51" s="38">
        <v>4.1280910000000004</v>
      </c>
      <c r="AD51" s="38">
        <v>4.1548660000000002</v>
      </c>
      <c r="AE51" s="38">
        <v>4.1818150000000003</v>
      </c>
      <c r="AF51" s="38">
        <v>4.208939</v>
      </c>
      <c r="AG51" s="38">
        <v>4.2362380000000002</v>
      </c>
      <c r="AH51" s="37">
        <v>6.4859999999999996E-3</v>
      </c>
    </row>
    <row r="52" spans="1:34" ht="15" customHeight="1">
      <c r="A52" s="23" t="s">
        <v>47</v>
      </c>
      <c r="B52" s="42" t="s">
        <v>46</v>
      </c>
      <c r="C52" s="38">
        <v>4.8419600000000003</v>
      </c>
      <c r="D52" s="38">
        <v>4.8707260000000003</v>
      </c>
      <c r="E52" s="38">
        <v>4.8996630000000003</v>
      </c>
      <c r="F52" s="38">
        <v>4.9287720000000004</v>
      </c>
      <c r="G52" s="38">
        <v>4.9580539999999997</v>
      </c>
      <c r="H52" s="38">
        <v>4.9875090000000002</v>
      </c>
      <c r="I52" s="38">
        <v>5.0171400000000004</v>
      </c>
      <c r="J52" s="38">
        <v>5.0469470000000003</v>
      </c>
      <c r="K52" s="38">
        <v>5.0769310000000001</v>
      </c>
      <c r="L52" s="38">
        <v>5.1070919999999997</v>
      </c>
      <c r="M52" s="38">
        <v>5.1374339999999998</v>
      </c>
      <c r="N52" s="38">
        <v>5.1679550000000001</v>
      </c>
      <c r="O52" s="38">
        <v>5.198658</v>
      </c>
      <c r="P52" s="38">
        <v>5.2295429999999996</v>
      </c>
      <c r="Q52" s="38">
        <v>5.2606109999999999</v>
      </c>
      <c r="R52" s="38">
        <v>5.2918640000000003</v>
      </c>
      <c r="S52" s="38">
        <v>5.3233030000000001</v>
      </c>
      <c r="T52" s="38">
        <v>5.3549290000000003</v>
      </c>
      <c r="U52" s="38">
        <v>5.3867419999999999</v>
      </c>
      <c r="V52" s="38">
        <v>5.4187450000000004</v>
      </c>
      <c r="W52" s="38">
        <v>5.4509379999999998</v>
      </c>
      <c r="X52" s="38">
        <v>5.4833220000000003</v>
      </c>
      <c r="Y52" s="38">
        <v>5.515898</v>
      </c>
      <c r="Z52" s="38">
        <v>5.548667</v>
      </c>
      <c r="AA52" s="38">
        <v>5.5816319999999999</v>
      </c>
      <c r="AB52" s="38">
        <v>5.6147919999999996</v>
      </c>
      <c r="AC52" s="38">
        <v>5.6481500000000002</v>
      </c>
      <c r="AD52" s="38">
        <v>5.681705</v>
      </c>
      <c r="AE52" s="38">
        <v>5.7154600000000002</v>
      </c>
      <c r="AF52" s="38">
        <v>5.7494160000000001</v>
      </c>
      <c r="AG52" s="38">
        <v>5.7835729999999996</v>
      </c>
      <c r="AH52" s="37">
        <v>5.9410000000000001E-3</v>
      </c>
    </row>
    <row r="54" spans="1:34" ht="15" customHeight="1">
      <c r="B54" s="35" t="s">
        <v>45</v>
      </c>
    </row>
    <row r="55" spans="1:34" ht="15" customHeight="1">
      <c r="B55" s="35" t="s">
        <v>44</v>
      </c>
    </row>
    <row r="56" spans="1:34" ht="15" customHeight="1">
      <c r="A56" s="23" t="s">
        <v>43</v>
      </c>
      <c r="B56" s="42" t="s">
        <v>27</v>
      </c>
      <c r="C56" s="39">
        <v>13.684958</v>
      </c>
      <c r="D56" s="39">
        <v>14.333231</v>
      </c>
      <c r="E56" s="39">
        <v>14.327021999999999</v>
      </c>
      <c r="F56" s="39">
        <v>14.365352</v>
      </c>
      <c r="G56" s="39">
        <v>14.366455</v>
      </c>
      <c r="H56" s="39">
        <v>14.341867000000001</v>
      </c>
      <c r="I56" s="39">
        <v>14.287132</v>
      </c>
      <c r="J56" s="39">
        <v>14.207239</v>
      </c>
      <c r="K56" s="39">
        <v>14.125375999999999</v>
      </c>
      <c r="L56" s="39">
        <v>14.028779</v>
      </c>
      <c r="M56" s="39">
        <v>13.931946</v>
      </c>
      <c r="N56" s="39">
        <v>13.831037999999999</v>
      </c>
      <c r="O56" s="39">
        <v>13.740598</v>
      </c>
      <c r="P56" s="39">
        <v>13.671222</v>
      </c>
      <c r="Q56" s="39">
        <v>13.614177</v>
      </c>
      <c r="R56" s="39">
        <v>13.578903</v>
      </c>
      <c r="S56" s="39">
        <v>13.555063000000001</v>
      </c>
      <c r="T56" s="39">
        <v>13.533011</v>
      </c>
      <c r="U56" s="39">
        <v>13.512934</v>
      </c>
      <c r="V56" s="39">
        <v>13.507698</v>
      </c>
      <c r="W56" s="39">
        <v>13.519425</v>
      </c>
      <c r="X56" s="39">
        <v>13.531686000000001</v>
      </c>
      <c r="Y56" s="39">
        <v>13.551019999999999</v>
      </c>
      <c r="Z56" s="39">
        <v>13.573046</v>
      </c>
      <c r="AA56" s="39">
        <v>13.591692</v>
      </c>
      <c r="AB56" s="39">
        <v>13.608699</v>
      </c>
      <c r="AC56" s="39">
        <v>13.631719</v>
      </c>
      <c r="AD56" s="39">
        <v>13.650460000000001</v>
      </c>
      <c r="AE56" s="39">
        <v>13.676695</v>
      </c>
      <c r="AF56" s="39">
        <v>13.70651</v>
      </c>
      <c r="AG56" s="39">
        <v>13.736445</v>
      </c>
      <c r="AH56" s="37">
        <v>1.25E-4</v>
      </c>
    </row>
    <row r="57" spans="1:34" ht="15" customHeight="1">
      <c r="A57" s="23" t="s">
        <v>42</v>
      </c>
      <c r="B57" s="42" t="s">
        <v>25</v>
      </c>
      <c r="C57" s="39">
        <v>0.80059800000000003</v>
      </c>
      <c r="D57" s="39">
        <v>0.82458299999999995</v>
      </c>
      <c r="E57" s="39">
        <v>0.83718000000000004</v>
      </c>
      <c r="F57" s="39">
        <v>0.84273699999999996</v>
      </c>
      <c r="G57" s="39">
        <v>0.85100799999999999</v>
      </c>
      <c r="H57" s="39">
        <v>0.86196399999999995</v>
      </c>
      <c r="I57" s="39">
        <v>0.86717699999999998</v>
      </c>
      <c r="J57" s="39">
        <v>0.86825600000000003</v>
      </c>
      <c r="K57" s="39">
        <v>0.86872099999999997</v>
      </c>
      <c r="L57" s="39">
        <v>0.86814400000000003</v>
      </c>
      <c r="M57" s="39">
        <v>0.86826999999999999</v>
      </c>
      <c r="N57" s="39">
        <v>0.86909099999999995</v>
      </c>
      <c r="O57" s="39">
        <v>0.87165899999999996</v>
      </c>
      <c r="P57" s="39">
        <v>0.87505599999999994</v>
      </c>
      <c r="Q57" s="39">
        <v>0.88052399999999997</v>
      </c>
      <c r="R57" s="39">
        <v>0.88854599999999995</v>
      </c>
      <c r="S57" s="39">
        <v>0.89660499999999999</v>
      </c>
      <c r="T57" s="39">
        <v>0.90457900000000002</v>
      </c>
      <c r="U57" s="39">
        <v>0.91307700000000003</v>
      </c>
      <c r="V57" s="39">
        <v>0.92239599999999999</v>
      </c>
      <c r="W57" s="39">
        <v>0.93201100000000003</v>
      </c>
      <c r="X57" s="39">
        <v>0.94283499999999998</v>
      </c>
      <c r="Y57" s="39">
        <v>0.95338000000000001</v>
      </c>
      <c r="Z57" s="39">
        <v>0.96523499999999995</v>
      </c>
      <c r="AA57" s="39">
        <v>0.97600699999999996</v>
      </c>
      <c r="AB57" s="39">
        <v>0.98721400000000004</v>
      </c>
      <c r="AC57" s="39">
        <v>0.99934699999999999</v>
      </c>
      <c r="AD57" s="39">
        <v>1.0087950000000001</v>
      </c>
      <c r="AE57" s="39">
        <v>1.01946</v>
      </c>
      <c r="AF57" s="39">
        <v>1.031487</v>
      </c>
      <c r="AG57" s="39">
        <v>1.0440879999999999</v>
      </c>
      <c r="AH57" s="37">
        <v>8.8909999999999996E-3</v>
      </c>
    </row>
    <row r="58" spans="1:34" ht="15" customHeight="1">
      <c r="A58" s="23" t="s">
        <v>41</v>
      </c>
      <c r="B58" s="42" t="s">
        <v>23</v>
      </c>
      <c r="C58" s="39">
        <v>0.123601</v>
      </c>
      <c r="D58" s="39">
        <v>0.15522900000000001</v>
      </c>
      <c r="E58" s="39">
        <v>0.178087</v>
      </c>
      <c r="F58" s="39">
        <v>0.19479399999999999</v>
      </c>
      <c r="G58" s="39">
        <v>0.20708699999999999</v>
      </c>
      <c r="H58" s="39">
        <v>0.21593300000000001</v>
      </c>
      <c r="I58" s="39">
        <v>0.22244700000000001</v>
      </c>
      <c r="J58" s="39">
        <v>0.22738700000000001</v>
      </c>
      <c r="K58" s="39">
        <v>0.229827</v>
      </c>
      <c r="L58" s="39">
        <v>0.231575</v>
      </c>
      <c r="M58" s="39">
        <v>0.23338500000000001</v>
      </c>
      <c r="N58" s="39">
        <v>0.23390900000000001</v>
      </c>
      <c r="O58" s="39">
        <v>0.23457700000000001</v>
      </c>
      <c r="P58" s="39">
        <v>0.234898</v>
      </c>
      <c r="Q58" s="39">
        <v>0.23511699999999999</v>
      </c>
      <c r="R58" s="39">
        <v>0.234732</v>
      </c>
      <c r="S58" s="39">
        <v>0.23453499999999999</v>
      </c>
      <c r="T58" s="39">
        <v>0.23432900000000001</v>
      </c>
      <c r="U58" s="39">
        <v>0.23397899999999999</v>
      </c>
      <c r="V58" s="39">
        <v>0.23338999999999999</v>
      </c>
      <c r="W58" s="39">
        <v>0.23292199999999999</v>
      </c>
      <c r="X58" s="39">
        <v>0.23225199999999999</v>
      </c>
      <c r="Y58" s="39">
        <v>0.231514</v>
      </c>
      <c r="Z58" s="39">
        <v>0.230767</v>
      </c>
      <c r="AA58" s="39">
        <v>0.23002500000000001</v>
      </c>
      <c r="AB58" s="39">
        <v>0.22927600000000001</v>
      </c>
      <c r="AC58" s="39">
        <v>0.22844200000000001</v>
      </c>
      <c r="AD58" s="39">
        <v>0.22769700000000001</v>
      </c>
      <c r="AE58" s="39">
        <v>0.226858</v>
      </c>
      <c r="AF58" s="39">
        <v>0.22628699999999999</v>
      </c>
      <c r="AG58" s="39">
        <v>0.225795</v>
      </c>
      <c r="AH58" s="37">
        <v>2.0289000000000001E-2</v>
      </c>
    </row>
    <row r="59" spans="1:34" ht="15" customHeight="1">
      <c r="A59" s="23" t="s">
        <v>40</v>
      </c>
      <c r="B59" s="42" t="s">
        <v>21</v>
      </c>
      <c r="C59" s="39">
        <v>5.2159930000000001</v>
      </c>
      <c r="D59" s="39">
        <v>5.3204609999999999</v>
      </c>
      <c r="E59" s="39">
        <v>5.4595950000000002</v>
      </c>
      <c r="F59" s="39">
        <v>5.506526</v>
      </c>
      <c r="G59" s="39">
        <v>5.5626040000000003</v>
      </c>
      <c r="H59" s="39">
        <v>5.6104079999999996</v>
      </c>
      <c r="I59" s="39">
        <v>5.6068360000000004</v>
      </c>
      <c r="J59" s="39">
        <v>5.5751730000000004</v>
      </c>
      <c r="K59" s="39">
        <v>5.5410500000000003</v>
      </c>
      <c r="L59" s="39">
        <v>5.4986579999999998</v>
      </c>
      <c r="M59" s="39">
        <v>5.4636519999999997</v>
      </c>
      <c r="N59" s="39">
        <v>5.4318739999999996</v>
      </c>
      <c r="O59" s="39">
        <v>5.4063179999999997</v>
      </c>
      <c r="P59" s="39">
        <v>5.3792429999999998</v>
      </c>
      <c r="Q59" s="39">
        <v>5.3702110000000003</v>
      </c>
      <c r="R59" s="39">
        <v>5.3847849999999999</v>
      </c>
      <c r="S59" s="39">
        <v>5.3986190000000001</v>
      </c>
      <c r="T59" s="39">
        <v>5.4140240000000004</v>
      </c>
      <c r="U59" s="39">
        <v>5.4384959999999998</v>
      </c>
      <c r="V59" s="39">
        <v>5.4711540000000003</v>
      </c>
      <c r="W59" s="39">
        <v>5.5007599999999996</v>
      </c>
      <c r="X59" s="39">
        <v>5.5429700000000004</v>
      </c>
      <c r="Y59" s="39">
        <v>5.5949099999999996</v>
      </c>
      <c r="Z59" s="39">
        <v>5.6619060000000001</v>
      </c>
      <c r="AA59" s="39">
        <v>5.7180059999999999</v>
      </c>
      <c r="AB59" s="39">
        <v>5.7784620000000002</v>
      </c>
      <c r="AC59" s="39">
        <v>5.8276389999999996</v>
      </c>
      <c r="AD59" s="39">
        <v>5.8751449999999998</v>
      </c>
      <c r="AE59" s="39">
        <v>5.9309279999999998</v>
      </c>
      <c r="AF59" s="39">
        <v>5.9916109999999998</v>
      </c>
      <c r="AG59" s="39">
        <v>6.0597490000000001</v>
      </c>
      <c r="AH59" s="37">
        <v>5.0099999999999997E-3</v>
      </c>
    </row>
    <row r="60" spans="1:34" ht="15" customHeight="1">
      <c r="A60" s="23" t="s">
        <v>39</v>
      </c>
      <c r="B60" s="42" t="s">
        <v>19</v>
      </c>
      <c r="C60" s="39">
        <v>2.9437000000000001E-2</v>
      </c>
      <c r="D60" s="39">
        <v>3.5250999999999998E-2</v>
      </c>
      <c r="E60" s="39">
        <v>3.9933999999999997E-2</v>
      </c>
      <c r="F60" s="39">
        <v>4.3478000000000003E-2</v>
      </c>
      <c r="G60" s="39">
        <v>4.6156000000000003E-2</v>
      </c>
      <c r="H60" s="39">
        <v>4.8166E-2</v>
      </c>
      <c r="I60" s="39">
        <v>4.9614999999999999E-2</v>
      </c>
      <c r="J60" s="39">
        <v>5.0694999999999997E-2</v>
      </c>
      <c r="K60" s="39">
        <v>5.1000999999999998E-2</v>
      </c>
      <c r="L60" s="39">
        <v>5.1249999999999997E-2</v>
      </c>
      <c r="M60" s="39">
        <v>5.1751999999999999E-2</v>
      </c>
      <c r="N60" s="39">
        <v>5.2019000000000003E-2</v>
      </c>
      <c r="O60" s="39">
        <v>5.2574000000000003E-2</v>
      </c>
      <c r="P60" s="39">
        <v>5.3110999999999998E-2</v>
      </c>
      <c r="Q60" s="39">
        <v>5.3765E-2</v>
      </c>
      <c r="R60" s="39">
        <v>5.4330000000000003E-2</v>
      </c>
      <c r="S60" s="39">
        <v>5.4952000000000001E-2</v>
      </c>
      <c r="T60" s="39">
        <v>5.5550000000000002E-2</v>
      </c>
      <c r="U60" s="39">
        <v>5.6141000000000003E-2</v>
      </c>
      <c r="V60" s="39">
        <v>5.6751999999999997E-2</v>
      </c>
      <c r="W60" s="39">
        <v>5.7542000000000003E-2</v>
      </c>
      <c r="X60" s="39">
        <v>5.8268E-2</v>
      </c>
      <c r="Y60" s="39">
        <v>5.8978999999999997E-2</v>
      </c>
      <c r="Z60" s="39">
        <v>5.9712000000000001E-2</v>
      </c>
      <c r="AA60" s="39">
        <v>6.0417999999999999E-2</v>
      </c>
      <c r="AB60" s="39">
        <v>6.1203E-2</v>
      </c>
      <c r="AC60" s="39">
        <v>6.1918000000000001E-2</v>
      </c>
      <c r="AD60" s="39">
        <v>6.2562999999999994E-2</v>
      </c>
      <c r="AE60" s="39">
        <v>6.3254000000000005E-2</v>
      </c>
      <c r="AF60" s="39">
        <v>6.4011999999999999E-2</v>
      </c>
      <c r="AG60" s="39">
        <v>6.4755999999999994E-2</v>
      </c>
      <c r="AH60" s="37">
        <v>2.6627000000000001E-2</v>
      </c>
    </row>
    <row r="61" spans="1:34" ht="15" customHeight="1">
      <c r="A61" s="23" t="s">
        <v>38</v>
      </c>
      <c r="B61" s="42" t="s">
        <v>17</v>
      </c>
      <c r="C61" s="39">
        <v>0.43232900000000002</v>
      </c>
      <c r="D61" s="39">
        <v>0.45580100000000001</v>
      </c>
      <c r="E61" s="39">
        <v>0.45732</v>
      </c>
      <c r="F61" s="39">
        <v>0.454818</v>
      </c>
      <c r="G61" s="39">
        <v>0.451847</v>
      </c>
      <c r="H61" s="39">
        <v>0.43503900000000001</v>
      </c>
      <c r="I61" s="39">
        <v>0.43754799999999999</v>
      </c>
      <c r="J61" s="39">
        <v>0.4345</v>
      </c>
      <c r="K61" s="39">
        <v>0.43706899999999999</v>
      </c>
      <c r="L61" s="39">
        <v>0.43899500000000002</v>
      </c>
      <c r="M61" s="39">
        <v>0.44097999999999998</v>
      </c>
      <c r="N61" s="39">
        <v>0.44152999999999998</v>
      </c>
      <c r="O61" s="39">
        <v>0.44140099999999999</v>
      </c>
      <c r="P61" s="39">
        <v>0.44216800000000001</v>
      </c>
      <c r="Q61" s="39">
        <v>0.44150200000000001</v>
      </c>
      <c r="R61" s="39">
        <v>0.44238</v>
      </c>
      <c r="S61" s="39">
        <v>0.44302399999999997</v>
      </c>
      <c r="T61" s="39">
        <v>0.44314700000000001</v>
      </c>
      <c r="U61" s="39">
        <v>0.44133800000000001</v>
      </c>
      <c r="V61" s="39">
        <v>0.44294099999999997</v>
      </c>
      <c r="W61" s="39">
        <v>0.44156499999999999</v>
      </c>
      <c r="X61" s="39">
        <v>0.44180900000000001</v>
      </c>
      <c r="Y61" s="39">
        <v>0.443276</v>
      </c>
      <c r="Z61" s="39">
        <v>0.44572400000000001</v>
      </c>
      <c r="AA61" s="39">
        <v>0.44377699999999998</v>
      </c>
      <c r="AB61" s="39">
        <v>0.44437199999999999</v>
      </c>
      <c r="AC61" s="39">
        <v>0.44388899999999998</v>
      </c>
      <c r="AD61" s="39">
        <v>0.44447300000000001</v>
      </c>
      <c r="AE61" s="39">
        <v>0.444998</v>
      </c>
      <c r="AF61" s="39">
        <v>0.44572099999999998</v>
      </c>
      <c r="AG61" s="39">
        <v>0.448216</v>
      </c>
      <c r="AH61" s="37">
        <v>1.204E-3</v>
      </c>
    </row>
    <row r="62" spans="1:34" ht="15" customHeight="1">
      <c r="A62" s="23" t="s">
        <v>37</v>
      </c>
      <c r="B62" s="42" t="s">
        <v>15</v>
      </c>
      <c r="C62" s="39">
        <v>7.7342999999999995E-2</v>
      </c>
      <c r="D62" s="39">
        <v>7.9141000000000003E-2</v>
      </c>
      <c r="E62" s="39">
        <v>7.8228000000000006E-2</v>
      </c>
      <c r="F62" s="39">
        <v>7.7350000000000002E-2</v>
      </c>
      <c r="G62" s="39">
        <v>7.6447000000000001E-2</v>
      </c>
      <c r="H62" s="39">
        <v>7.5055999999999998E-2</v>
      </c>
      <c r="I62" s="39">
        <v>7.3205000000000006E-2</v>
      </c>
      <c r="J62" s="39">
        <v>7.1057999999999996E-2</v>
      </c>
      <c r="K62" s="39">
        <v>6.8995000000000001E-2</v>
      </c>
      <c r="L62" s="39">
        <v>6.6834000000000005E-2</v>
      </c>
      <c r="M62" s="39">
        <v>6.4753000000000005E-2</v>
      </c>
      <c r="N62" s="39">
        <v>6.3638E-2</v>
      </c>
      <c r="O62" s="39">
        <v>6.2604999999999994E-2</v>
      </c>
      <c r="P62" s="39">
        <v>6.1511000000000003E-2</v>
      </c>
      <c r="Q62" s="39">
        <v>6.0561999999999998E-2</v>
      </c>
      <c r="R62" s="39">
        <v>5.9665000000000003E-2</v>
      </c>
      <c r="S62" s="39">
        <v>5.8721000000000002E-2</v>
      </c>
      <c r="T62" s="39">
        <v>5.7710999999999998E-2</v>
      </c>
      <c r="U62" s="39">
        <v>5.6659000000000001E-2</v>
      </c>
      <c r="V62" s="39">
        <v>5.5745000000000003E-2</v>
      </c>
      <c r="W62" s="39">
        <v>5.4691999999999998E-2</v>
      </c>
      <c r="X62" s="39">
        <v>5.4265000000000001E-2</v>
      </c>
      <c r="Y62" s="39">
        <v>5.3873999999999998E-2</v>
      </c>
      <c r="Z62" s="39">
        <v>5.3634000000000001E-2</v>
      </c>
      <c r="AA62" s="39">
        <v>5.3240000000000003E-2</v>
      </c>
      <c r="AB62" s="39">
        <v>5.2873000000000003E-2</v>
      </c>
      <c r="AC62" s="39">
        <v>5.2373000000000003E-2</v>
      </c>
      <c r="AD62" s="39">
        <v>5.1891E-2</v>
      </c>
      <c r="AE62" s="39">
        <v>5.1369999999999999E-2</v>
      </c>
      <c r="AF62" s="39">
        <v>5.0909999999999997E-2</v>
      </c>
      <c r="AG62" s="39">
        <v>5.0533000000000002E-2</v>
      </c>
      <c r="AH62" s="37">
        <v>-1.4087000000000001E-2</v>
      </c>
    </row>
    <row r="63" spans="1:34" ht="15" customHeight="1">
      <c r="A63" s="23" t="s">
        <v>36</v>
      </c>
      <c r="B63" s="42" t="s">
        <v>13</v>
      </c>
      <c r="C63" s="39">
        <v>0.85588699999999995</v>
      </c>
      <c r="D63" s="39">
        <v>0.88146500000000005</v>
      </c>
      <c r="E63" s="39">
        <v>0.97399800000000003</v>
      </c>
      <c r="F63" s="39">
        <v>0.99219299999999999</v>
      </c>
      <c r="G63" s="39">
        <v>0.94140199999999996</v>
      </c>
      <c r="H63" s="39">
        <v>0.94455199999999995</v>
      </c>
      <c r="I63" s="39">
        <v>0.95648100000000003</v>
      </c>
      <c r="J63" s="39">
        <v>0.93381199999999998</v>
      </c>
      <c r="K63" s="39">
        <v>0.934805</v>
      </c>
      <c r="L63" s="39">
        <v>0.92679599999999995</v>
      </c>
      <c r="M63" s="39">
        <v>0.92925999999999997</v>
      </c>
      <c r="N63" s="39">
        <v>0.94632799999999995</v>
      </c>
      <c r="O63" s="39">
        <v>0.93156600000000001</v>
      </c>
      <c r="P63" s="39">
        <v>0.93201599999999996</v>
      </c>
      <c r="Q63" s="39">
        <v>0.92967699999999998</v>
      </c>
      <c r="R63" s="39">
        <v>0.94440900000000005</v>
      </c>
      <c r="S63" s="39">
        <v>0.93007300000000004</v>
      </c>
      <c r="T63" s="39">
        <v>0.92956099999999997</v>
      </c>
      <c r="U63" s="39">
        <v>0.93966099999999997</v>
      </c>
      <c r="V63" s="39">
        <v>0.92616299999999996</v>
      </c>
      <c r="W63" s="39">
        <v>0.92442899999999995</v>
      </c>
      <c r="X63" s="39">
        <v>0.93703499999999995</v>
      </c>
      <c r="Y63" s="39">
        <v>0.92113299999999998</v>
      </c>
      <c r="Z63" s="39">
        <v>0.92034000000000005</v>
      </c>
      <c r="AA63" s="39">
        <v>0.913829</v>
      </c>
      <c r="AB63" s="39">
        <v>0.91423299999999996</v>
      </c>
      <c r="AC63" s="39">
        <v>0.91046499999999997</v>
      </c>
      <c r="AD63" s="39">
        <v>0.90820599999999996</v>
      </c>
      <c r="AE63" s="39">
        <v>0.90868899999999997</v>
      </c>
      <c r="AF63" s="39">
        <v>0.90733200000000003</v>
      </c>
      <c r="AG63" s="39">
        <v>0.90486500000000003</v>
      </c>
      <c r="AH63" s="37">
        <v>1.8569999999999999E-3</v>
      </c>
    </row>
    <row r="64" spans="1:34" ht="15" customHeight="1">
      <c r="A64" s="23" t="s">
        <v>35</v>
      </c>
      <c r="B64" s="42" t="s">
        <v>11</v>
      </c>
      <c r="C64" s="39">
        <v>0.195878</v>
      </c>
      <c r="D64" s="39">
        <v>0.196657</v>
      </c>
      <c r="E64" s="39">
        <v>0.199716</v>
      </c>
      <c r="F64" s="39">
        <v>0.201514</v>
      </c>
      <c r="G64" s="39">
        <v>0.20225699999999999</v>
      </c>
      <c r="H64" s="39">
        <v>0.202574</v>
      </c>
      <c r="I64" s="39">
        <v>0.20185400000000001</v>
      </c>
      <c r="J64" s="39">
        <v>0.200378</v>
      </c>
      <c r="K64" s="39">
        <v>0.19867399999999999</v>
      </c>
      <c r="L64" s="39">
        <v>0.19683</v>
      </c>
      <c r="M64" s="39">
        <v>0.19506899999999999</v>
      </c>
      <c r="N64" s="39">
        <v>0.19355600000000001</v>
      </c>
      <c r="O64" s="39">
        <v>0.19248899999999999</v>
      </c>
      <c r="P64" s="39">
        <v>0.191383</v>
      </c>
      <c r="Q64" s="39">
        <v>0.19048399999999999</v>
      </c>
      <c r="R64" s="39">
        <v>0.18981799999999999</v>
      </c>
      <c r="S64" s="39">
        <v>0.18890999999999999</v>
      </c>
      <c r="T64" s="39">
        <v>0.18775900000000001</v>
      </c>
      <c r="U64" s="39">
        <v>0.18665799999999999</v>
      </c>
      <c r="V64" s="39">
        <v>0.18580199999999999</v>
      </c>
      <c r="W64" s="39">
        <v>0.185223</v>
      </c>
      <c r="X64" s="39">
        <v>0.184588</v>
      </c>
      <c r="Y64" s="39">
        <v>0.18388199999999999</v>
      </c>
      <c r="Z64" s="39">
        <v>0.183175</v>
      </c>
      <c r="AA64" s="39">
        <v>0.18232899999999999</v>
      </c>
      <c r="AB64" s="39">
        <v>0.18168000000000001</v>
      </c>
      <c r="AC64" s="39">
        <v>0.18090600000000001</v>
      </c>
      <c r="AD64" s="39">
        <v>0.17988000000000001</v>
      </c>
      <c r="AE64" s="39">
        <v>0.17913999999999999</v>
      </c>
      <c r="AF64" s="39">
        <v>0.178366</v>
      </c>
      <c r="AG64" s="39">
        <v>0.17757200000000001</v>
      </c>
      <c r="AH64" s="37">
        <v>-3.2650000000000001E-3</v>
      </c>
    </row>
    <row r="65" spans="1:34" ht="15" customHeight="1">
      <c r="A65" s="23" t="s">
        <v>34</v>
      </c>
      <c r="B65" s="42" t="s">
        <v>9</v>
      </c>
      <c r="C65" s="39">
        <v>1.8604849999999999</v>
      </c>
      <c r="D65" s="39">
        <v>2.5309840000000001</v>
      </c>
      <c r="E65" s="39">
        <v>2.826346</v>
      </c>
      <c r="F65" s="39">
        <v>2.9633050000000001</v>
      </c>
      <c r="G65" s="39">
        <v>3.051768</v>
      </c>
      <c r="H65" s="39">
        <v>3.1202190000000001</v>
      </c>
      <c r="I65" s="39">
        <v>3.1442420000000002</v>
      </c>
      <c r="J65" s="39">
        <v>3.161629</v>
      </c>
      <c r="K65" s="39">
        <v>3.1827920000000001</v>
      </c>
      <c r="L65" s="39">
        <v>3.201851</v>
      </c>
      <c r="M65" s="39">
        <v>3.2224719999999998</v>
      </c>
      <c r="N65" s="39">
        <v>3.248707</v>
      </c>
      <c r="O65" s="39">
        <v>3.287299</v>
      </c>
      <c r="P65" s="39">
        <v>3.3252969999999999</v>
      </c>
      <c r="Q65" s="39">
        <v>3.3677899999999998</v>
      </c>
      <c r="R65" s="39">
        <v>3.4168150000000002</v>
      </c>
      <c r="S65" s="39">
        <v>3.4574729999999998</v>
      </c>
      <c r="T65" s="39">
        <v>3.4922019999999998</v>
      </c>
      <c r="U65" s="39">
        <v>3.528905</v>
      </c>
      <c r="V65" s="39">
        <v>3.5702959999999999</v>
      </c>
      <c r="W65" s="39">
        <v>3.6220219999999999</v>
      </c>
      <c r="X65" s="39">
        <v>3.6698469999999999</v>
      </c>
      <c r="Y65" s="39">
        <v>3.7189999999999999</v>
      </c>
      <c r="Z65" s="39">
        <v>3.7657590000000001</v>
      </c>
      <c r="AA65" s="39">
        <v>3.8141929999999999</v>
      </c>
      <c r="AB65" s="39">
        <v>3.8668140000000002</v>
      </c>
      <c r="AC65" s="39">
        <v>3.914752</v>
      </c>
      <c r="AD65" s="39">
        <v>3.951365</v>
      </c>
      <c r="AE65" s="39">
        <v>3.9906259999999998</v>
      </c>
      <c r="AF65" s="39">
        <v>4.0264129999999998</v>
      </c>
      <c r="AG65" s="39">
        <v>4.0628089999999997</v>
      </c>
      <c r="AH65" s="37">
        <v>2.6376E-2</v>
      </c>
    </row>
    <row r="66" spans="1:34" ht="14.5">
      <c r="A66" s="23" t="s">
        <v>33</v>
      </c>
      <c r="B66" s="42" t="s">
        <v>7</v>
      </c>
      <c r="C66" s="39">
        <v>0.53596600000000005</v>
      </c>
      <c r="D66" s="39">
        <v>0.54501100000000002</v>
      </c>
      <c r="E66" s="39">
        <v>0.54574900000000004</v>
      </c>
      <c r="F66" s="39">
        <v>0.53256999999999999</v>
      </c>
      <c r="G66" s="39">
        <v>0.52388000000000001</v>
      </c>
      <c r="H66" s="39">
        <v>0.52335699999999996</v>
      </c>
      <c r="I66" s="39">
        <v>0.52210000000000001</v>
      </c>
      <c r="J66" s="39">
        <v>0.52193000000000001</v>
      </c>
      <c r="K66" s="39">
        <v>0.52480800000000005</v>
      </c>
      <c r="L66" s="39">
        <v>0.52364999999999995</v>
      </c>
      <c r="M66" s="39">
        <v>0.52166599999999996</v>
      </c>
      <c r="N66" s="39">
        <v>0.52158499999999997</v>
      </c>
      <c r="O66" s="39">
        <v>0.52242</v>
      </c>
      <c r="P66" s="39">
        <v>0.52328699999999995</v>
      </c>
      <c r="Q66" s="39">
        <v>0.52416399999999996</v>
      </c>
      <c r="R66" s="39">
        <v>0.52504200000000001</v>
      </c>
      <c r="S66" s="39">
        <v>0.52595800000000004</v>
      </c>
      <c r="T66" s="39">
        <v>0.52690599999999999</v>
      </c>
      <c r="U66" s="39">
        <v>0.52786699999999998</v>
      </c>
      <c r="V66" s="39">
        <v>0.52883199999999997</v>
      </c>
      <c r="W66" s="39">
        <v>0.52980700000000003</v>
      </c>
      <c r="X66" s="39">
        <v>0.53079100000000001</v>
      </c>
      <c r="Y66" s="39">
        <v>0.531775</v>
      </c>
      <c r="Z66" s="39">
        <v>0.53276599999999996</v>
      </c>
      <c r="AA66" s="39">
        <v>0.53375799999999995</v>
      </c>
      <c r="AB66" s="39">
        <v>0.53475300000000003</v>
      </c>
      <c r="AC66" s="39">
        <v>0.53574900000000003</v>
      </c>
      <c r="AD66" s="39">
        <v>0.53674500000000003</v>
      </c>
      <c r="AE66" s="39">
        <v>0.53774</v>
      </c>
      <c r="AF66" s="39">
        <v>0.53873499999999996</v>
      </c>
      <c r="AG66" s="39">
        <v>0.53972699999999996</v>
      </c>
      <c r="AH66" s="37">
        <v>2.33E-4</v>
      </c>
    </row>
    <row r="67" spans="1:34" ht="15" customHeight="1">
      <c r="A67" s="23" t="s">
        <v>32</v>
      </c>
      <c r="B67" s="42" t="s">
        <v>5</v>
      </c>
      <c r="C67" s="39">
        <v>0.121224</v>
      </c>
      <c r="D67" s="39">
        <v>0.1234</v>
      </c>
      <c r="E67" s="39">
        <v>0.124821</v>
      </c>
      <c r="F67" s="39">
        <v>0.125915</v>
      </c>
      <c r="G67" s="39">
        <v>0.12665599999999999</v>
      </c>
      <c r="H67" s="39">
        <v>0.12704099999999999</v>
      </c>
      <c r="I67" s="39">
        <v>0.12720699999999999</v>
      </c>
      <c r="J67" s="39">
        <v>0.12685399999999999</v>
      </c>
      <c r="K67" s="39">
        <v>0.12659699999999999</v>
      </c>
      <c r="L67" s="39">
        <v>0.12637799999999999</v>
      </c>
      <c r="M67" s="39">
        <v>0.12607399999999999</v>
      </c>
      <c r="N67" s="39">
        <v>0.125802</v>
      </c>
      <c r="O67" s="39">
        <v>0.125585</v>
      </c>
      <c r="P67" s="39">
        <v>0.12540100000000001</v>
      </c>
      <c r="Q67" s="39">
        <v>0.12528900000000001</v>
      </c>
      <c r="R67" s="39">
        <v>0.12520500000000001</v>
      </c>
      <c r="S67" s="39">
        <v>0.125084</v>
      </c>
      <c r="T67" s="39">
        <v>0.124934</v>
      </c>
      <c r="U67" s="39">
        <v>0.12483</v>
      </c>
      <c r="V67" s="39">
        <v>0.12475799999999999</v>
      </c>
      <c r="W67" s="39">
        <v>0.12467300000000001</v>
      </c>
      <c r="X67" s="39">
        <v>0.12458900000000001</v>
      </c>
      <c r="Y67" s="39">
        <v>0.12452199999999999</v>
      </c>
      <c r="Z67" s="39">
        <v>0.12444</v>
      </c>
      <c r="AA67" s="39">
        <v>0.12442300000000001</v>
      </c>
      <c r="AB67" s="39">
        <v>0.124498</v>
      </c>
      <c r="AC67" s="39">
        <v>0.124516</v>
      </c>
      <c r="AD67" s="39">
        <v>0.124474</v>
      </c>
      <c r="AE67" s="39">
        <v>0.124496</v>
      </c>
      <c r="AF67" s="39">
        <v>0.12447</v>
      </c>
      <c r="AG67" s="39">
        <v>0.124386</v>
      </c>
      <c r="AH67" s="37">
        <v>8.5800000000000004E-4</v>
      </c>
    </row>
    <row r="68" spans="1:34" ht="15" customHeight="1">
      <c r="A68" s="23" t="s">
        <v>31</v>
      </c>
      <c r="B68" s="42" t="s">
        <v>902</v>
      </c>
      <c r="C68" s="39">
        <v>0.70625000000000004</v>
      </c>
      <c r="D68" s="39">
        <v>0.76514199999999999</v>
      </c>
      <c r="E68" s="39">
        <v>0.75534999999999997</v>
      </c>
      <c r="F68" s="39">
        <v>0.73163800000000001</v>
      </c>
      <c r="G68" s="39">
        <v>0.72320700000000004</v>
      </c>
      <c r="H68" s="39">
        <v>0.72460599999999997</v>
      </c>
      <c r="I68" s="39">
        <v>0.69105000000000005</v>
      </c>
      <c r="J68" s="39">
        <v>0.70114299999999996</v>
      </c>
      <c r="K68" s="39">
        <v>0.70106599999999997</v>
      </c>
      <c r="L68" s="39">
        <v>0.70103700000000002</v>
      </c>
      <c r="M68" s="39">
        <v>0.69345999999999997</v>
      </c>
      <c r="N68" s="39">
        <v>0.69447499999999995</v>
      </c>
      <c r="O68" s="39">
        <v>0.69711800000000002</v>
      </c>
      <c r="P68" s="39">
        <v>0.697967</v>
      </c>
      <c r="Q68" s="39">
        <v>0.69689400000000001</v>
      </c>
      <c r="R68" s="39">
        <v>0.70055699999999999</v>
      </c>
      <c r="S68" s="39">
        <v>0.70885299999999996</v>
      </c>
      <c r="T68" s="39">
        <v>0.71820200000000001</v>
      </c>
      <c r="U68" s="39">
        <v>0.72597800000000001</v>
      </c>
      <c r="V68" s="39">
        <v>0.73066299999999995</v>
      </c>
      <c r="W68" s="39">
        <v>0.73456100000000002</v>
      </c>
      <c r="X68" s="39">
        <v>0.73710699999999996</v>
      </c>
      <c r="Y68" s="39">
        <v>0.74127100000000001</v>
      </c>
      <c r="Z68" s="39">
        <v>0.74834999999999996</v>
      </c>
      <c r="AA68" s="39">
        <v>0.75938399999999995</v>
      </c>
      <c r="AB68" s="39">
        <v>0.76585899999999996</v>
      </c>
      <c r="AC68" s="39">
        <v>0.77389399999999997</v>
      </c>
      <c r="AD68" s="39">
        <v>0.78306399999999998</v>
      </c>
      <c r="AE68" s="39">
        <v>0.77831700000000004</v>
      </c>
      <c r="AF68" s="39">
        <v>0.77742100000000003</v>
      </c>
      <c r="AG68" s="39">
        <v>0.78483800000000004</v>
      </c>
      <c r="AH68" s="37">
        <v>3.5230000000000001E-3</v>
      </c>
    </row>
    <row r="69" spans="1:34" ht="15" customHeight="1">
      <c r="A69" s="23" t="s">
        <v>30</v>
      </c>
      <c r="B69" s="35" t="s">
        <v>2</v>
      </c>
      <c r="C69" s="40">
        <v>24.639949999999999</v>
      </c>
      <c r="D69" s="40">
        <v>26.246357</v>
      </c>
      <c r="E69" s="40">
        <v>26.803346999999999</v>
      </c>
      <c r="F69" s="40">
        <v>27.032191999999998</v>
      </c>
      <c r="G69" s="40">
        <v>27.130775</v>
      </c>
      <c r="H69" s="40">
        <v>27.230782999999999</v>
      </c>
      <c r="I69" s="40">
        <v>27.186893000000001</v>
      </c>
      <c r="J69" s="40">
        <v>27.080057</v>
      </c>
      <c r="K69" s="40">
        <v>26.990781999999999</v>
      </c>
      <c r="L69" s="40">
        <v>26.860776999999999</v>
      </c>
      <c r="M69" s="40">
        <v>26.742740999999999</v>
      </c>
      <c r="N69" s="40">
        <v>26.653552999999999</v>
      </c>
      <c r="O69" s="40">
        <v>26.566212</v>
      </c>
      <c r="P69" s="40">
        <v>26.512560000000001</v>
      </c>
      <c r="Q69" s="40">
        <v>26.490155999999999</v>
      </c>
      <c r="R69" s="40">
        <v>26.545183000000002</v>
      </c>
      <c r="S69" s="40">
        <v>26.577869</v>
      </c>
      <c r="T69" s="40">
        <v>26.621919999999999</v>
      </c>
      <c r="U69" s="40">
        <v>26.686522</v>
      </c>
      <c r="V69" s="40">
        <v>26.756589999999999</v>
      </c>
      <c r="W69" s="40">
        <v>26.859634</v>
      </c>
      <c r="X69" s="40">
        <v>26.988043000000001</v>
      </c>
      <c r="Y69" s="40">
        <v>27.108532</v>
      </c>
      <c r="Z69" s="40">
        <v>27.264854</v>
      </c>
      <c r="AA69" s="40">
        <v>27.401077000000001</v>
      </c>
      <c r="AB69" s="40">
        <v>27.549935999999999</v>
      </c>
      <c r="AC69" s="40">
        <v>27.685604000000001</v>
      </c>
      <c r="AD69" s="40">
        <v>27.804758</v>
      </c>
      <c r="AE69" s="40">
        <v>27.932570999999999</v>
      </c>
      <c r="AF69" s="40">
        <v>28.069272999999999</v>
      </c>
      <c r="AG69" s="40">
        <v>28.223777999999999</v>
      </c>
      <c r="AH69" s="41">
        <v>4.5370000000000002E-3</v>
      </c>
    </row>
    <row r="71" spans="1:34" ht="15" customHeight="1">
      <c r="B71" s="35" t="s">
        <v>29</v>
      </c>
    </row>
    <row r="72" spans="1:34" ht="15" customHeight="1">
      <c r="A72" s="23" t="s">
        <v>28</v>
      </c>
      <c r="B72" s="42" t="s">
        <v>27</v>
      </c>
      <c r="C72" s="39">
        <v>7.422104</v>
      </c>
      <c r="D72" s="39">
        <v>7.773714</v>
      </c>
      <c r="E72" s="39">
        <v>7.7697630000000002</v>
      </c>
      <c r="F72" s="39">
        <v>7.7905490000000004</v>
      </c>
      <c r="G72" s="39">
        <v>7.7908759999999999</v>
      </c>
      <c r="H72" s="39">
        <v>7.7786350000000004</v>
      </c>
      <c r="I72" s="39">
        <v>7.7499859999999998</v>
      </c>
      <c r="J72" s="39">
        <v>7.7076289999999998</v>
      </c>
      <c r="K72" s="39">
        <v>7.6641500000000002</v>
      </c>
      <c r="L72" s="39">
        <v>7.6126469999999999</v>
      </c>
      <c r="M72" s="39">
        <v>7.5609859999999998</v>
      </c>
      <c r="N72" s="39">
        <v>7.5070259999999998</v>
      </c>
      <c r="O72" s="39">
        <v>7.458717</v>
      </c>
      <c r="P72" s="39">
        <v>7.4217919999999999</v>
      </c>
      <c r="Q72" s="39">
        <v>7.3914980000000003</v>
      </c>
      <c r="R72" s="39">
        <v>7.3730469999999997</v>
      </c>
      <c r="S72" s="39">
        <v>7.3603690000000004</v>
      </c>
      <c r="T72" s="39">
        <v>7.34863</v>
      </c>
      <c r="U72" s="39">
        <v>7.3379159999999999</v>
      </c>
      <c r="V72" s="39">
        <v>7.3352300000000001</v>
      </c>
      <c r="W72" s="39">
        <v>7.3416990000000002</v>
      </c>
      <c r="X72" s="39">
        <v>7.3483140000000002</v>
      </c>
      <c r="Y72" s="39">
        <v>7.3587730000000002</v>
      </c>
      <c r="Z72" s="39">
        <v>7.3706800000000001</v>
      </c>
      <c r="AA72" s="39">
        <v>7.380744</v>
      </c>
      <c r="AB72" s="39">
        <v>7.3899119999999998</v>
      </c>
      <c r="AC72" s="39">
        <v>7.4023599999999998</v>
      </c>
      <c r="AD72" s="39">
        <v>7.4125079999999999</v>
      </c>
      <c r="AE72" s="39">
        <v>7.426698</v>
      </c>
      <c r="AF72" s="39">
        <v>7.4428510000000001</v>
      </c>
      <c r="AG72" s="39">
        <v>7.4590490000000003</v>
      </c>
      <c r="AH72" s="37">
        <v>1.66E-4</v>
      </c>
    </row>
    <row r="73" spans="1:34" ht="14.5">
      <c r="A73" s="23" t="s">
        <v>26</v>
      </c>
      <c r="B73" s="42" t="s">
        <v>25</v>
      </c>
      <c r="C73" s="39">
        <v>0.417402</v>
      </c>
      <c r="D73" s="39">
        <v>0.42975200000000002</v>
      </c>
      <c r="E73" s="39">
        <v>0.43609999999999999</v>
      </c>
      <c r="F73" s="39">
        <v>0.438805</v>
      </c>
      <c r="G73" s="39">
        <v>0.44289600000000001</v>
      </c>
      <c r="H73" s="39">
        <v>0.44851400000000002</v>
      </c>
      <c r="I73" s="39">
        <v>0.45119199999999998</v>
      </c>
      <c r="J73" s="39">
        <v>0.45177299999999998</v>
      </c>
      <c r="K73" s="39">
        <v>0.45205600000000001</v>
      </c>
      <c r="L73" s="39">
        <v>0.45185500000000001</v>
      </c>
      <c r="M73" s="39">
        <v>0.452067</v>
      </c>
      <c r="N73" s="39">
        <v>0.452658</v>
      </c>
      <c r="O73" s="39">
        <v>0.454179</v>
      </c>
      <c r="P73" s="39">
        <v>0.45615800000000001</v>
      </c>
      <c r="Q73" s="39">
        <v>0.45923199999999997</v>
      </c>
      <c r="R73" s="39">
        <v>0.46366400000000002</v>
      </c>
      <c r="S73" s="39">
        <v>0.46811000000000003</v>
      </c>
      <c r="T73" s="39">
        <v>0.47255200000000003</v>
      </c>
      <c r="U73" s="39">
        <v>0.47728500000000001</v>
      </c>
      <c r="V73" s="39">
        <v>0.48243999999999998</v>
      </c>
      <c r="W73" s="39">
        <v>0.48775299999999999</v>
      </c>
      <c r="X73" s="39">
        <v>0.49367100000000003</v>
      </c>
      <c r="Y73" s="39">
        <v>0.49945899999999999</v>
      </c>
      <c r="Z73" s="39">
        <v>0.50590100000000005</v>
      </c>
      <c r="AA73" s="39">
        <v>0.51175499999999996</v>
      </c>
      <c r="AB73" s="39">
        <v>0.51780099999999996</v>
      </c>
      <c r="AC73" s="39">
        <v>0.52437599999999995</v>
      </c>
      <c r="AD73" s="39">
        <v>0.52958499999999997</v>
      </c>
      <c r="AE73" s="39">
        <v>0.53547299999999998</v>
      </c>
      <c r="AF73" s="39">
        <v>0.54211100000000001</v>
      </c>
      <c r="AG73" s="39">
        <v>0.54907799999999995</v>
      </c>
      <c r="AH73" s="37">
        <v>9.1809999999999999E-3</v>
      </c>
    </row>
    <row r="74" spans="1:34" ht="15" customHeight="1">
      <c r="A74" s="23" t="s">
        <v>24</v>
      </c>
      <c r="B74" s="42" t="s">
        <v>23</v>
      </c>
      <c r="C74" s="39">
        <v>5.9764999999999999E-2</v>
      </c>
      <c r="D74" s="39">
        <v>7.5079999999999994E-2</v>
      </c>
      <c r="E74" s="39">
        <v>8.616E-2</v>
      </c>
      <c r="F74" s="39">
        <v>9.4232999999999997E-2</v>
      </c>
      <c r="G74" s="39">
        <v>0.100171</v>
      </c>
      <c r="H74" s="39">
        <v>0.104438</v>
      </c>
      <c r="I74" s="39">
        <v>0.107584</v>
      </c>
      <c r="J74" s="39">
        <v>0.10997899999999999</v>
      </c>
      <c r="K74" s="39">
        <v>0.111142</v>
      </c>
      <c r="L74" s="39">
        <v>0.111985</v>
      </c>
      <c r="M74" s="39">
        <v>0.112868</v>
      </c>
      <c r="N74" s="39">
        <v>0.113118</v>
      </c>
      <c r="O74" s="39">
        <v>0.11344799999999999</v>
      </c>
      <c r="P74" s="39">
        <v>0.113605</v>
      </c>
      <c r="Q74" s="39">
        <v>0.113716</v>
      </c>
      <c r="R74" s="39">
        <v>0.11353000000000001</v>
      </c>
      <c r="S74" s="39">
        <v>0.113436</v>
      </c>
      <c r="T74" s="39">
        <v>0.11333600000000001</v>
      </c>
      <c r="U74" s="39">
        <v>0.11317099999999999</v>
      </c>
      <c r="V74" s="39">
        <v>0.112886</v>
      </c>
      <c r="W74" s="39">
        <v>0.112663</v>
      </c>
      <c r="X74" s="39">
        <v>0.11233700000000001</v>
      </c>
      <c r="Y74" s="39">
        <v>0.11198</v>
      </c>
      <c r="Z74" s="39">
        <v>0.11162</v>
      </c>
      <c r="AA74" s="39">
        <v>0.111264</v>
      </c>
      <c r="AB74" s="39">
        <v>0.11088199999999999</v>
      </c>
      <c r="AC74" s="39">
        <v>0.110487</v>
      </c>
      <c r="AD74" s="39">
        <v>0.110127</v>
      </c>
      <c r="AE74" s="39">
        <v>0.109734</v>
      </c>
      <c r="AF74" s="39">
        <v>0.109462</v>
      </c>
      <c r="AG74" s="39">
        <v>0.109221</v>
      </c>
      <c r="AH74" s="37">
        <v>2.0302000000000001E-2</v>
      </c>
    </row>
    <row r="75" spans="1:34" ht="15" customHeight="1">
      <c r="A75" s="23" t="s">
        <v>22</v>
      </c>
      <c r="B75" s="42" t="s">
        <v>21</v>
      </c>
      <c r="C75" s="39">
        <v>2.511301</v>
      </c>
      <c r="D75" s="39">
        <v>2.562341</v>
      </c>
      <c r="E75" s="39">
        <v>2.6297199999999998</v>
      </c>
      <c r="F75" s="39">
        <v>2.6519339999999998</v>
      </c>
      <c r="G75" s="39">
        <v>2.6785030000000001</v>
      </c>
      <c r="H75" s="39">
        <v>2.7010839999999998</v>
      </c>
      <c r="I75" s="39">
        <v>2.6993149999999999</v>
      </c>
      <c r="J75" s="39">
        <v>2.684517</v>
      </c>
      <c r="K75" s="39">
        <v>2.6682670000000002</v>
      </c>
      <c r="L75" s="39">
        <v>2.6485669999999999</v>
      </c>
      <c r="M75" s="39">
        <v>2.6326610000000001</v>
      </c>
      <c r="N75" s="39">
        <v>2.6181239999999999</v>
      </c>
      <c r="O75" s="39">
        <v>2.60683</v>
      </c>
      <c r="P75" s="39">
        <v>2.5946570000000002</v>
      </c>
      <c r="Q75" s="39">
        <v>2.5912009999999999</v>
      </c>
      <c r="R75" s="39">
        <v>2.5990639999999998</v>
      </c>
      <c r="S75" s="39">
        <v>2.6064630000000002</v>
      </c>
      <c r="T75" s="39">
        <v>2.614655</v>
      </c>
      <c r="U75" s="39">
        <v>2.6273339999999998</v>
      </c>
      <c r="V75" s="39">
        <v>2.6439460000000001</v>
      </c>
      <c r="W75" s="39">
        <v>2.65917</v>
      </c>
      <c r="X75" s="39">
        <v>2.6803979999999998</v>
      </c>
      <c r="Y75" s="39">
        <v>2.7063990000000002</v>
      </c>
      <c r="Z75" s="39">
        <v>2.7397800000000001</v>
      </c>
      <c r="AA75" s="39">
        <v>2.7679420000000001</v>
      </c>
      <c r="AB75" s="39">
        <v>2.797641</v>
      </c>
      <c r="AC75" s="39">
        <v>2.8227530000000001</v>
      </c>
      <c r="AD75" s="39">
        <v>2.8469129999999998</v>
      </c>
      <c r="AE75" s="39">
        <v>2.8755120000000001</v>
      </c>
      <c r="AF75" s="39">
        <v>2.9062830000000002</v>
      </c>
      <c r="AG75" s="39">
        <v>2.9404349999999999</v>
      </c>
      <c r="AH75" s="37">
        <v>5.2719999999999998E-3</v>
      </c>
    </row>
    <row r="76" spans="1:34" ht="15" customHeight="1">
      <c r="A76" s="23" t="s">
        <v>20</v>
      </c>
      <c r="B76" s="42" t="s">
        <v>19</v>
      </c>
      <c r="C76" s="39">
        <v>1.3936E-2</v>
      </c>
      <c r="D76" s="39">
        <v>1.6691999999999999E-2</v>
      </c>
      <c r="E76" s="39">
        <v>1.8912000000000002E-2</v>
      </c>
      <c r="F76" s="39">
        <v>2.0590000000000001E-2</v>
      </c>
      <c r="G76" s="39">
        <v>2.1857000000000001E-2</v>
      </c>
      <c r="H76" s="39">
        <v>2.2807000000000001E-2</v>
      </c>
      <c r="I76" s="39">
        <v>2.3493E-2</v>
      </c>
      <c r="J76" s="39">
        <v>2.4004999999999999E-2</v>
      </c>
      <c r="K76" s="39">
        <v>2.4147999999999999E-2</v>
      </c>
      <c r="L76" s="39">
        <v>2.4264999999999998E-2</v>
      </c>
      <c r="M76" s="39">
        <v>2.4503E-2</v>
      </c>
      <c r="N76" s="39">
        <v>2.4629999999999999E-2</v>
      </c>
      <c r="O76" s="39">
        <v>2.4892999999999998E-2</v>
      </c>
      <c r="P76" s="39">
        <v>2.5146999999999999E-2</v>
      </c>
      <c r="Q76" s="39">
        <v>2.5457E-2</v>
      </c>
      <c r="R76" s="39">
        <v>2.5725000000000001E-2</v>
      </c>
      <c r="S76" s="39">
        <v>2.6019E-2</v>
      </c>
      <c r="T76" s="39">
        <v>2.6301999999999999E-2</v>
      </c>
      <c r="U76" s="39">
        <v>2.6582000000000001E-2</v>
      </c>
      <c r="V76" s="39">
        <v>2.6870999999999999E-2</v>
      </c>
      <c r="W76" s="39">
        <v>2.7245999999999999E-2</v>
      </c>
      <c r="X76" s="39">
        <v>2.7588999999999999E-2</v>
      </c>
      <c r="Y76" s="39">
        <v>2.7925999999999999E-2</v>
      </c>
      <c r="Z76" s="39">
        <v>2.8273E-2</v>
      </c>
      <c r="AA76" s="39">
        <v>2.8608000000000001E-2</v>
      </c>
      <c r="AB76" s="39">
        <v>2.8975999999999998E-2</v>
      </c>
      <c r="AC76" s="39">
        <v>2.9315999999999998E-2</v>
      </c>
      <c r="AD76" s="39">
        <v>2.9621999999999999E-2</v>
      </c>
      <c r="AE76" s="39">
        <v>2.9950999999999998E-2</v>
      </c>
      <c r="AF76" s="39">
        <v>3.0311000000000001E-2</v>
      </c>
      <c r="AG76" s="39">
        <v>3.0662999999999999E-2</v>
      </c>
      <c r="AH76" s="37">
        <v>2.6634000000000001E-2</v>
      </c>
    </row>
    <row r="77" spans="1:34" ht="15" customHeight="1">
      <c r="A77" s="23" t="s">
        <v>18</v>
      </c>
      <c r="B77" s="42" t="s">
        <v>17</v>
      </c>
      <c r="C77" s="39">
        <v>0.20519999999999999</v>
      </c>
      <c r="D77" s="39">
        <v>0.21641299999999999</v>
      </c>
      <c r="E77" s="39">
        <v>0.21717900000000001</v>
      </c>
      <c r="F77" s="39">
        <v>0.215971</v>
      </c>
      <c r="G77" s="39">
        <v>0.214533</v>
      </c>
      <c r="H77" s="39">
        <v>0.20651900000000001</v>
      </c>
      <c r="I77" s="39">
        <v>0.20768800000000001</v>
      </c>
      <c r="J77" s="39">
        <v>0.20623900000000001</v>
      </c>
      <c r="K77" s="39">
        <v>0.20741000000000001</v>
      </c>
      <c r="L77" s="39">
        <v>0.20830399999999999</v>
      </c>
      <c r="M77" s="39">
        <v>0.20923700000000001</v>
      </c>
      <c r="N77" s="39">
        <v>0.20947099999999999</v>
      </c>
      <c r="O77" s="39">
        <v>0.2094</v>
      </c>
      <c r="P77" s="39">
        <v>0.20974400000000001</v>
      </c>
      <c r="Q77" s="39">
        <v>0.20941199999999999</v>
      </c>
      <c r="R77" s="39">
        <v>0.20981</v>
      </c>
      <c r="S77" s="39">
        <v>0.210093</v>
      </c>
      <c r="T77" s="39">
        <v>0.21012900000000001</v>
      </c>
      <c r="U77" s="39">
        <v>0.209256</v>
      </c>
      <c r="V77" s="39">
        <v>0.20999599999999999</v>
      </c>
      <c r="W77" s="39">
        <v>0.20933099999999999</v>
      </c>
      <c r="X77" s="39">
        <v>0.209426</v>
      </c>
      <c r="Y77" s="39">
        <v>0.21010400000000001</v>
      </c>
      <c r="Z77" s="39">
        <v>0.21125099999999999</v>
      </c>
      <c r="AA77" s="39">
        <v>0.210315</v>
      </c>
      <c r="AB77" s="39">
        <v>0.21054899999999999</v>
      </c>
      <c r="AC77" s="39">
        <v>0.21032100000000001</v>
      </c>
      <c r="AD77" s="39">
        <v>0.210586</v>
      </c>
      <c r="AE77" s="39">
        <v>0.210842</v>
      </c>
      <c r="AF77" s="39">
        <v>0.21118000000000001</v>
      </c>
      <c r="AG77" s="39">
        <v>0.212342</v>
      </c>
      <c r="AH77" s="37">
        <v>1.1410000000000001E-3</v>
      </c>
    </row>
    <row r="78" spans="1:34" ht="15" customHeight="1">
      <c r="A78" s="23" t="s">
        <v>16</v>
      </c>
      <c r="B78" s="42" t="s">
        <v>15</v>
      </c>
      <c r="C78" s="39">
        <v>3.6641E-2</v>
      </c>
      <c r="D78" s="39">
        <v>3.7508E-2</v>
      </c>
      <c r="E78" s="39">
        <v>3.7086000000000001E-2</v>
      </c>
      <c r="F78" s="39">
        <v>3.6670000000000001E-2</v>
      </c>
      <c r="G78" s="39">
        <v>3.6240000000000001E-2</v>
      </c>
      <c r="H78" s="39">
        <v>3.5579E-2</v>
      </c>
      <c r="I78" s="39">
        <v>3.4701000000000003E-2</v>
      </c>
      <c r="J78" s="39">
        <v>3.3688000000000003E-2</v>
      </c>
      <c r="K78" s="39">
        <v>3.2705999999999999E-2</v>
      </c>
      <c r="L78" s="39">
        <v>3.1683000000000003E-2</v>
      </c>
      <c r="M78" s="39">
        <v>3.0700999999999999E-2</v>
      </c>
      <c r="N78" s="39">
        <v>3.0173999999999999E-2</v>
      </c>
      <c r="O78" s="39">
        <v>2.9687999999999999E-2</v>
      </c>
      <c r="P78" s="39">
        <v>2.9170999999999999E-2</v>
      </c>
      <c r="Q78" s="39">
        <v>2.8722999999999999E-2</v>
      </c>
      <c r="R78" s="39">
        <v>2.8299999999999999E-2</v>
      </c>
      <c r="S78" s="39">
        <v>2.7854E-2</v>
      </c>
      <c r="T78" s="39">
        <v>2.7376000000000001E-2</v>
      </c>
      <c r="U78" s="39">
        <v>2.6879E-2</v>
      </c>
      <c r="V78" s="39">
        <v>2.6446999999999998E-2</v>
      </c>
      <c r="W78" s="39">
        <v>2.5950000000000001E-2</v>
      </c>
      <c r="X78" s="39">
        <v>2.5746999999999999E-2</v>
      </c>
      <c r="Y78" s="39">
        <v>2.5561E-2</v>
      </c>
      <c r="Z78" s="39">
        <v>2.5447999999999998E-2</v>
      </c>
      <c r="AA78" s="39">
        <v>2.5260999999999999E-2</v>
      </c>
      <c r="AB78" s="39">
        <v>2.5080999999999999E-2</v>
      </c>
      <c r="AC78" s="39">
        <v>2.4846E-2</v>
      </c>
      <c r="AD78" s="39">
        <v>2.4618000000000001E-2</v>
      </c>
      <c r="AE78" s="39">
        <v>2.4375000000000001E-2</v>
      </c>
      <c r="AF78" s="39">
        <v>2.4157999999999999E-2</v>
      </c>
      <c r="AG78" s="39">
        <v>2.3977999999999999E-2</v>
      </c>
      <c r="AH78" s="37">
        <v>-1.4035000000000001E-2</v>
      </c>
    </row>
    <row r="79" spans="1:34" ht="14.5">
      <c r="A79" s="23" t="s">
        <v>14</v>
      </c>
      <c r="B79" s="42" t="s">
        <v>13</v>
      </c>
      <c r="C79" s="39">
        <v>0.390127</v>
      </c>
      <c r="D79" s="39">
        <v>0.39991399999999999</v>
      </c>
      <c r="E79" s="39">
        <v>0.43495600000000001</v>
      </c>
      <c r="F79" s="39">
        <v>0.441884</v>
      </c>
      <c r="G79" s="39">
        <v>0.42280499999999999</v>
      </c>
      <c r="H79" s="39">
        <v>0.42404599999999998</v>
      </c>
      <c r="I79" s="39">
        <v>0.42859700000000001</v>
      </c>
      <c r="J79" s="39">
        <v>0.42010900000000001</v>
      </c>
      <c r="K79" s="39">
        <v>0.42051500000000003</v>
      </c>
      <c r="L79" s="39">
        <v>0.417549</v>
      </c>
      <c r="M79" s="39">
        <v>0.41855399999999998</v>
      </c>
      <c r="N79" s="39">
        <v>0.425043</v>
      </c>
      <c r="O79" s="39">
        <v>0.41953699999999999</v>
      </c>
      <c r="P79" s="39">
        <v>0.41976000000000002</v>
      </c>
      <c r="Q79" s="39">
        <v>0.41893599999999998</v>
      </c>
      <c r="R79" s="39">
        <v>0.42455599999999999</v>
      </c>
      <c r="S79" s="39">
        <v>0.41920200000000002</v>
      </c>
      <c r="T79" s="39">
        <v>0.41905500000000001</v>
      </c>
      <c r="U79" s="39">
        <v>0.42291600000000001</v>
      </c>
      <c r="V79" s="39">
        <v>0.417875</v>
      </c>
      <c r="W79" s="39">
        <v>0.417271</v>
      </c>
      <c r="X79" s="39">
        <v>0.422074</v>
      </c>
      <c r="Y79" s="39">
        <v>0.41612100000000002</v>
      </c>
      <c r="Z79" s="39">
        <v>0.41587299999999999</v>
      </c>
      <c r="AA79" s="39">
        <v>0.41346300000000002</v>
      </c>
      <c r="AB79" s="39">
        <v>0.41362399999999999</v>
      </c>
      <c r="AC79" s="39">
        <v>0.41226600000000002</v>
      </c>
      <c r="AD79" s="39">
        <v>0.41145999999999999</v>
      </c>
      <c r="AE79" s="39">
        <v>0.41171799999999997</v>
      </c>
      <c r="AF79" s="39">
        <v>0.41126200000000002</v>
      </c>
      <c r="AG79" s="39">
        <v>0.41036499999999998</v>
      </c>
      <c r="AH79" s="37">
        <v>1.6869999999999999E-3</v>
      </c>
    </row>
    <row r="80" spans="1:34" ht="15" customHeight="1">
      <c r="A80" s="23" t="s">
        <v>12</v>
      </c>
      <c r="B80" s="42" t="s">
        <v>11</v>
      </c>
      <c r="C80" s="39">
        <v>0.10620300000000001</v>
      </c>
      <c r="D80" s="39">
        <v>0.106628</v>
      </c>
      <c r="E80" s="39">
        <v>0.108291</v>
      </c>
      <c r="F80" s="39">
        <v>0.10927000000000001</v>
      </c>
      <c r="G80" s="39">
        <v>0.109676</v>
      </c>
      <c r="H80" s="39">
        <v>0.109872</v>
      </c>
      <c r="I80" s="39">
        <v>0.10950500000000001</v>
      </c>
      <c r="J80" s="39">
        <v>0.10872800000000001</v>
      </c>
      <c r="K80" s="39">
        <v>0.10782700000000001</v>
      </c>
      <c r="L80" s="39">
        <v>0.10685</v>
      </c>
      <c r="M80" s="39">
        <v>0.105917</v>
      </c>
      <c r="N80" s="39">
        <v>0.105118</v>
      </c>
      <c r="O80" s="39">
        <v>0.104561</v>
      </c>
      <c r="P80" s="39">
        <v>0.10398300000000001</v>
      </c>
      <c r="Q80" s="39">
        <v>0.103517</v>
      </c>
      <c r="R80" s="39">
        <v>0.10317800000000001</v>
      </c>
      <c r="S80" s="39">
        <v>0.102702</v>
      </c>
      <c r="T80" s="39">
        <v>0.102093</v>
      </c>
      <c r="U80" s="39">
        <v>0.10151200000000001</v>
      </c>
      <c r="V80" s="39">
        <v>0.101063</v>
      </c>
      <c r="W80" s="39">
        <v>0.10076499999999999</v>
      </c>
      <c r="X80" s="39">
        <v>0.100435</v>
      </c>
      <c r="Y80" s="39">
        <v>0.100065</v>
      </c>
      <c r="Z80" s="39">
        <v>9.9694000000000005E-2</v>
      </c>
      <c r="AA80" s="39">
        <v>9.9248000000000003E-2</v>
      </c>
      <c r="AB80" s="39">
        <v>9.8908999999999997E-2</v>
      </c>
      <c r="AC80" s="39">
        <v>9.8502000000000006E-2</v>
      </c>
      <c r="AD80" s="39">
        <v>9.7958000000000003E-2</v>
      </c>
      <c r="AE80" s="39">
        <v>9.7569000000000003E-2</v>
      </c>
      <c r="AF80" s="39">
        <v>9.7160999999999997E-2</v>
      </c>
      <c r="AG80" s="39">
        <v>9.6742999999999996E-2</v>
      </c>
      <c r="AH80" s="37">
        <v>-3.1050000000000001E-3</v>
      </c>
    </row>
    <row r="81" spans="1:34" ht="14.5">
      <c r="A81" s="23" t="s">
        <v>10</v>
      </c>
      <c r="B81" s="42" t="s">
        <v>9</v>
      </c>
      <c r="C81" s="39">
        <v>0.90030500000000002</v>
      </c>
      <c r="D81" s="39">
        <v>1.224288</v>
      </c>
      <c r="E81" s="39">
        <v>1.367005</v>
      </c>
      <c r="F81" s="39">
        <v>1.4331830000000001</v>
      </c>
      <c r="G81" s="39">
        <v>1.4759279999999999</v>
      </c>
      <c r="H81" s="39">
        <v>1.5090049999999999</v>
      </c>
      <c r="I81" s="39">
        <v>1.520615</v>
      </c>
      <c r="J81" s="39">
        <v>1.5290189999999999</v>
      </c>
      <c r="K81" s="39">
        <v>1.539247</v>
      </c>
      <c r="L81" s="39">
        <v>1.548459</v>
      </c>
      <c r="M81" s="39">
        <v>1.5584260000000001</v>
      </c>
      <c r="N81" s="39">
        <v>1.571105</v>
      </c>
      <c r="O81" s="39">
        <v>1.589755</v>
      </c>
      <c r="P81" s="39">
        <v>1.608117</v>
      </c>
      <c r="Q81" s="39">
        <v>1.6286529999999999</v>
      </c>
      <c r="R81" s="39">
        <v>1.652344</v>
      </c>
      <c r="S81" s="39">
        <v>1.6719919999999999</v>
      </c>
      <c r="T81" s="39">
        <v>1.6887749999999999</v>
      </c>
      <c r="U81" s="39">
        <v>1.7065109999999999</v>
      </c>
      <c r="V81" s="39">
        <v>1.7265140000000001</v>
      </c>
      <c r="W81" s="39">
        <v>1.7515099999999999</v>
      </c>
      <c r="X81" s="39">
        <v>1.7746200000000001</v>
      </c>
      <c r="Y81" s="39">
        <v>1.798373</v>
      </c>
      <c r="Z81" s="39">
        <v>1.8209679999999999</v>
      </c>
      <c r="AA81" s="39">
        <v>1.844373</v>
      </c>
      <c r="AB81" s="39">
        <v>1.869801</v>
      </c>
      <c r="AC81" s="39">
        <v>1.8929659999999999</v>
      </c>
      <c r="AD81" s="39">
        <v>1.9106590000000001</v>
      </c>
      <c r="AE81" s="39">
        <v>1.929632</v>
      </c>
      <c r="AF81" s="39">
        <v>1.9469259999999999</v>
      </c>
      <c r="AG81" s="39">
        <v>1.9645140000000001</v>
      </c>
      <c r="AH81" s="37">
        <v>2.6349999999999998E-2</v>
      </c>
    </row>
    <row r="82" spans="1:34" ht="15" customHeight="1">
      <c r="A82" s="23" t="s">
        <v>8</v>
      </c>
      <c r="B82" s="42" t="s">
        <v>7</v>
      </c>
      <c r="C82" s="39">
        <v>0.257081</v>
      </c>
      <c r="D82" s="39">
        <v>0.261438</v>
      </c>
      <c r="E82" s="39">
        <v>0.26180300000000001</v>
      </c>
      <c r="F82" s="39">
        <v>0.25547700000000001</v>
      </c>
      <c r="G82" s="39">
        <v>0.251303</v>
      </c>
      <c r="H82" s="39">
        <v>0.25104399999999999</v>
      </c>
      <c r="I82" s="39">
        <v>0.25043799999999999</v>
      </c>
      <c r="J82" s="39">
        <v>0.25036000000000003</v>
      </c>
      <c r="K82" s="39">
        <v>0.25173099999999998</v>
      </c>
      <c r="L82" s="39">
        <v>0.25117600000000001</v>
      </c>
      <c r="M82" s="39">
        <v>0.25022699999999998</v>
      </c>
      <c r="N82" s="39">
        <v>0.25018699999999999</v>
      </c>
      <c r="O82" s="39">
        <v>0.25059100000000001</v>
      </c>
      <c r="P82" s="39">
        <v>0.25100600000000001</v>
      </c>
      <c r="Q82" s="39">
        <v>0.25142799999999998</v>
      </c>
      <c r="R82" s="39">
        <v>0.25185000000000002</v>
      </c>
      <c r="S82" s="39">
        <v>0.25228800000000001</v>
      </c>
      <c r="T82" s="39">
        <v>0.25274200000000002</v>
      </c>
      <c r="U82" s="39">
        <v>0.25320399999999998</v>
      </c>
      <c r="V82" s="39">
        <v>0.253666</v>
      </c>
      <c r="W82" s="39">
        <v>0.25413599999999997</v>
      </c>
      <c r="X82" s="39">
        <v>0.25460700000000003</v>
      </c>
      <c r="Y82" s="39">
        <v>0.25507800000000003</v>
      </c>
      <c r="Z82" s="39">
        <v>0.255554</v>
      </c>
      <c r="AA82" s="39">
        <v>0.25603199999999998</v>
      </c>
      <c r="AB82" s="39">
        <v>0.256496</v>
      </c>
      <c r="AC82" s="39">
        <v>0.25697999999999999</v>
      </c>
      <c r="AD82" s="39">
        <v>0.25745899999999999</v>
      </c>
      <c r="AE82" s="39">
        <v>0.25794699999999998</v>
      </c>
      <c r="AF82" s="39">
        <v>0.25842799999999999</v>
      </c>
      <c r="AG82" s="39">
        <v>0.25890200000000002</v>
      </c>
      <c r="AH82" s="37">
        <v>2.3499999999999999E-4</v>
      </c>
    </row>
    <row r="83" spans="1:34" ht="15" customHeight="1">
      <c r="A83" s="23" t="s">
        <v>6</v>
      </c>
      <c r="B83" s="42" t="s">
        <v>5</v>
      </c>
      <c r="C83" s="39">
        <v>5.7262E-2</v>
      </c>
      <c r="D83" s="39">
        <v>5.8290000000000002E-2</v>
      </c>
      <c r="E83" s="39">
        <v>5.8961E-2</v>
      </c>
      <c r="F83" s="39">
        <v>5.9478000000000003E-2</v>
      </c>
      <c r="G83" s="39">
        <v>5.9827999999999999E-2</v>
      </c>
      <c r="H83" s="39">
        <v>6.0010000000000001E-2</v>
      </c>
      <c r="I83" s="39">
        <v>6.0088000000000003E-2</v>
      </c>
      <c r="J83" s="39">
        <v>5.9921000000000002E-2</v>
      </c>
      <c r="K83" s="39">
        <v>5.9799999999999999E-2</v>
      </c>
      <c r="L83" s="39">
        <v>5.9697E-2</v>
      </c>
      <c r="M83" s="39">
        <v>5.9553000000000002E-2</v>
      </c>
      <c r="N83" s="39">
        <v>5.9423999999999998E-2</v>
      </c>
      <c r="O83" s="39">
        <v>5.9322E-2</v>
      </c>
      <c r="P83" s="39">
        <v>5.9235000000000003E-2</v>
      </c>
      <c r="Q83" s="39">
        <v>5.9182999999999999E-2</v>
      </c>
      <c r="R83" s="39">
        <v>5.9143000000000001E-2</v>
      </c>
      <c r="S83" s="39">
        <v>5.9086E-2</v>
      </c>
      <c r="T83" s="39">
        <v>5.9014999999999998E-2</v>
      </c>
      <c r="U83" s="39">
        <v>5.8965999999999998E-2</v>
      </c>
      <c r="V83" s="39">
        <v>5.8930999999999997E-2</v>
      </c>
      <c r="W83" s="39">
        <v>5.8892E-2</v>
      </c>
      <c r="X83" s="39">
        <v>5.8852000000000002E-2</v>
      </c>
      <c r="Y83" s="39">
        <v>5.8819999999999997E-2</v>
      </c>
      <c r="Z83" s="39">
        <v>5.8781E-2</v>
      </c>
      <c r="AA83" s="39">
        <v>5.8772999999999999E-2</v>
      </c>
      <c r="AB83" s="39">
        <v>5.8809E-2</v>
      </c>
      <c r="AC83" s="39">
        <v>5.8817000000000001E-2</v>
      </c>
      <c r="AD83" s="39">
        <v>5.8797000000000002E-2</v>
      </c>
      <c r="AE83" s="39">
        <v>5.8807999999999999E-2</v>
      </c>
      <c r="AF83" s="39">
        <v>5.8795E-2</v>
      </c>
      <c r="AG83" s="39">
        <v>5.8756000000000003E-2</v>
      </c>
      <c r="AH83" s="37">
        <v>8.5800000000000004E-4</v>
      </c>
    </row>
    <row r="84" spans="1:34" ht="15" customHeight="1">
      <c r="A84" s="23" t="s">
        <v>4</v>
      </c>
      <c r="B84" s="42" t="s">
        <v>902</v>
      </c>
      <c r="C84" s="39">
        <v>0.33360899999999999</v>
      </c>
      <c r="D84" s="39">
        <v>0.361427</v>
      </c>
      <c r="E84" s="39">
        <v>0.35680200000000001</v>
      </c>
      <c r="F84" s="39">
        <v>0.34560099999999999</v>
      </c>
      <c r="G84" s="39">
        <v>0.34161900000000001</v>
      </c>
      <c r="H84" s="39">
        <v>0.34227999999999997</v>
      </c>
      <c r="I84" s="39">
        <v>0.32642900000000002</v>
      </c>
      <c r="J84" s="39">
        <v>0.33119700000000002</v>
      </c>
      <c r="K84" s="39">
        <v>0.33116000000000001</v>
      </c>
      <c r="L84" s="39">
        <v>0.331146</v>
      </c>
      <c r="M84" s="39">
        <v>0.327567</v>
      </c>
      <c r="N84" s="39">
        <v>0.32804699999999998</v>
      </c>
      <c r="O84" s="39">
        <v>0.329295</v>
      </c>
      <c r="P84" s="39">
        <v>0.32969599999999999</v>
      </c>
      <c r="Q84" s="39">
        <v>0.32918999999999998</v>
      </c>
      <c r="R84" s="39">
        <v>0.33091999999999999</v>
      </c>
      <c r="S84" s="39">
        <v>0.33483800000000002</v>
      </c>
      <c r="T84" s="39">
        <v>0.33925499999999997</v>
      </c>
      <c r="U84" s="39">
        <v>0.34292800000000001</v>
      </c>
      <c r="V84" s="39">
        <v>0.34514099999999998</v>
      </c>
      <c r="W84" s="39">
        <v>0.34698200000000001</v>
      </c>
      <c r="X84" s="39">
        <v>0.34818500000000002</v>
      </c>
      <c r="Y84" s="39">
        <v>0.35015200000000002</v>
      </c>
      <c r="Z84" s="39">
        <v>0.35349599999999998</v>
      </c>
      <c r="AA84" s="39">
        <v>0.35870800000000003</v>
      </c>
      <c r="AB84" s="39">
        <v>0.36176599999999998</v>
      </c>
      <c r="AC84" s="39">
        <v>0.365562</v>
      </c>
      <c r="AD84" s="39">
        <v>0.36989300000000003</v>
      </c>
      <c r="AE84" s="39">
        <v>0.36765100000000001</v>
      </c>
      <c r="AF84" s="39">
        <v>0.367228</v>
      </c>
      <c r="AG84" s="39">
        <v>0.37073099999999998</v>
      </c>
      <c r="AH84" s="37">
        <v>3.5230000000000001E-3</v>
      </c>
    </row>
    <row r="85" spans="1:34" ht="15" customHeight="1">
      <c r="A85" s="23" t="s">
        <v>3</v>
      </c>
      <c r="B85" s="35" t="s">
        <v>2</v>
      </c>
      <c r="C85" s="40">
        <v>12.710936999999999</v>
      </c>
      <c r="D85" s="40">
        <v>13.523485000000001</v>
      </c>
      <c r="E85" s="40">
        <v>13.782738</v>
      </c>
      <c r="F85" s="40">
        <v>13.893643000000001</v>
      </c>
      <c r="G85" s="40">
        <v>13.946235</v>
      </c>
      <c r="H85" s="40">
        <v>13.993831999999999</v>
      </c>
      <c r="I85" s="40">
        <v>13.969633</v>
      </c>
      <c r="J85" s="40">
        <v>13.917164</v>
      </c>
      <c r="K85" s="40">
        <v>13.870161</v>
      </c>
      <c r="L85" s="40">
        <v>13.804183999999999</v>
      </c>
      <c r="M85" s="40">
        <v>13.743266</v>
      </c>
      <c r="N85" s="40">
        <v>13.694122999999999</v>
      </c>
      <c r="O85" s="40">
        <v>13.650218000000001</v>
      </c>
      <c r="P85" s="40">
        <v>13.622070000000001</v>
      </c>
      <c r="Q85" s="40">
        <v>13.610144</v>
      </c>
      <c r="R85" s="40">
        <v>13.63513</v>
      </c>
      <c r="S85" s="40">
        <v>13.652452</v>
      </c>
      <c r="T85" s="40">
        <v>13.673914999999999</v>
      </c>
      <c r="U85" s="40">
        <v>13.704461</v>
      </c>
      <c r="V85" s="40">
        <v>13.741007</v>
      </c>
      <c r="W85" s="40">
        <v>13.793367</v>
      </c>
      <c r="X85" s="40">
        <v>13.856253000000001</v>
      </c>
      <c r="Y85" s="40">
        <v>13.918808</v>
      </c>
      <c r="Z85" s="40">
        <v>13.997322</v>
      </c>
      <c r="AA85" s="40">
        <v>14.066484000000001</v>
      </c>
      <c r="AB85" s="40">
        <v>14.140247</v>
      </c>
      <c r="AC85" s="40">
        <v>14.209555</v>
      </c>
      <c r="AD85" s="40">
        <v>14.270186000000001</v>
      </c>
      <c r="AE85" s="40">
        <v>14.335910999999999</v>
      </c>
      <c r="AF85" s="40">
        <v>14.406158</v>
      </c>
      <c r="AG85" s="40">
        <v>14.484776999999999</v>
      </c>
      <c r="AH85" s="41">
        <v>4.3639999999999998E-3</v>
      </c>
    </row>
    <row r="86" spans="1:34" ht="15" customHeight="1" thickBot="1"/>
    <row r="87" spans="1:34" ht="15" customHeight="1">
      <c r="B87" s="141" t="s">
        <v>1280</v>
      </c>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c r="AA87" s="142"/>
      <c r="AB87" s="142"/>
      <c r="AC87" s="142"/>
      <c r="AD87" s="142"/>
      <c r="AE87" s="142"/>
      <c r="AF87" s="142"/>
      <c r="AG87" s="142"/>
      <c r="AH87" s="130"/>
    </row>
    <row r="88" spans="1:34" ht="15" customHeight="1">
      <c r="B88" s="24" t="s">
        <v>1281</v>
      </c>
    </row>
    <row r="89" spans="1:34" ht="15" customHeight="1">
      <c r="B89" s="24" t="s">
        <v>1282</v>
      </c>
    </row>
    <row r="90" spans="1:34" ht="15" customHeight="1">
      <c r="B90" s="24" t="s">
        <v>1283</v>
      </c>
    </row>
    <row r="91" spans="1:34" ht="15" customHeight="1">
      <c r="B91" s="24" t="s">
        <v>1284</v>
      </c>
    </row>
    <row r="92" spans="1:34" ht="14.5">
      <c r="B92" s="24" t="s">
        <v>1285</v>
      </c>
    </row>
    <row r="93" spans="1:34" ht="15" customHeight="1">
      <c r="B93" s="24" t="s">
        <v>1286</v>
      </c>
    </row>
    <row r="94" spans="1:34" ht="15" customHeight="1">
      <c r="B94" s="24" t="s">
        <v>1287</v>
      </c>
    </row>
    <row r="95" spans="1:34" ht="15" customHeight="1">
      <c r="B95" s="24" t="s">
        <v>1288</v>
      </c>
    </row>
    <row r="96" spans="1:34" ht="15" customHeight="1">
      <c r="B96" s="24" t="s">
        <v>1289</v>
      </c>
    </row>
    <row r="97" spans="2:34" ht="15" customHeight="1">
      <c r="B97" s="24" t="s">
        <v>1290</v>
      </c>
    </row>
    <row r="112" spans="2:34" ht="15" customHeight="1">
      <c r="B112" s="143"/>
      <c r="C112" s="143"/>
      <c r="D112" s="143"/>
      <c r="E112" s="143"/>
      <c r="F112" s="143"/>
      <c r="G112" s="143"/>
      <c r="H112" s="143"/>
      <c r="I112" s="143"/>
      <c r="J112" s="143"/>
      <c r="K112" s="143"/>
      <c r="L112" s="143"/>
      <c r="M112" s="143"/>
      <c r="N112" s="143"/>
      <c r="O112" s="143"/>
      <c r="P112" s="143"/>
      <c r="Q112" s="143"/>
      <c r="R112" s="143"/>
      <c r="S112" s="143"/>
      <c r="T112" s="143"/>
      <c r="U112" s="143"/>
      <c r="V112" s="143"/>
      <c r="W112" s="143"/>
      <c r="X112" s="143"/>
      <c r="Y112" s="143"/>
      <c r="Z112" s="143"/>
      <c r="AA112" s="143"/>
      <c r="AB112" s="143"/>
      <c r="AC112" s="143"/>
      <c r="AD112" s="143"/>
      <c r="AE112" s="143"/>
      <c r="AF112" s="143"/>
      <c r="AG112" s="143"/>
      <c r="AH112" s="143"/>
    </row>
    <row r="308" spans="2:34" ht="15" customHeight="1">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c r="AA308" s="143"/>
      <c r="AB308" s="143"/>
      <c r="AC308" s="143"/>
      <c r="AD308" s="143"/>
      <c r="AE308" s="143"/>
      <c r="AF308" s="143"/>
      <c r="AG308" s="143"/>
      <c r="AH308" s="143"/>
    </row>
    <row r="511" spans="2:34" ht="15" customHeight="1">
      <c r="B511" s="143"/>
      <c r="C511" s="143"/>
      <c r="D511" s="143"/>
      <c r="E511" s="143"/>
      <c r="F511" s="143"/>
      <c r="G511" s="143"/>
      <c r="H511" s="143"/>
      <c r="I511" s="143"/>
      <c r="J511" s="143"/>
      <c r="K511" s="143"/>
      <c r="L511" s="143"/>
      <c r="M511" s="143"/>
      <c r="N511" s="143"/>
      <c r="O511" s="143"/>
      <c r="P511" s="143"/>
      <c r="Q511" s="143"/>
      <c r="R511" s="143"/>
      <c r="S511" s="143"/>
      <c r="T511" s="143"/>
      <c r="U511" s="143"/>
      <c r="V511" s="143"/>
      <c r="W511" s="143"/>
      <c r="X511" s="143"/>
      <c r="Y511" s="143"/>
      <c r="Z511" s="143"/>
      <c r="AA511" s="143"/>
      <c r="AB511" s="143"/>
      <c r="AC511" s="143"/>
      <c r="AD511" s="143"/>
      <c r="AE511" s="143"/>
      <c r="AF511" s="143"/>
      <c r="AG511" s="143"/>
      <c r="AH511" s="143"/>
    </row>
    <row r="712" spans="2:34" ht="15" customHeight="1">
      <c r="B712" s="143"/>
      <c r="C712" s="143"/>
      <c r="D712" s="143"/>
      <c r="E712" s="143"/>
      <c r="F712" s="143"/>
      <c r="G712" s="143"/>
      <c r="H712" s="143"/>
      <c r="I712" s="143"/>
      <c r="J712" s="143"/>
      <c r="K712" s="143"/>
      <c r="L712" s="143"/>
      <c r="M712" s="143"/>
      <c r="N712" s="143"/>
      <c r="O712" s="143"/>
      <c r="P712" s="143"/>
      <c r="Q712" s="143"/>
      <c r="R712" s="143"/>
      <c r="S712" s="143"/>
      <c r="T712" s="143"/>
      <c r="U712" s="143"/>
      <c r="V712" s="143"/>
      <c r="W712" s="143"/>
      <c r="X712" s="143"/>
      <c r="Y712" s="143"/>
      <c r="Z712" s="143"/>
      <c r="AA712" s="143"/>
      <c r="AB712" s="143"/>
      <c r="AC712" s="143"/>
      <c r="AD712" s="143"/>
      <c r="AE712" s="143"/>
      <c r="AF712" s="143"/>
      <c r="AG712" s="143"/>
      <c r="AH712" s="143"/>
    </row>
    <row r="887" spans="2:34" ht="15" customHeight="1">
      <c r="B887" s="143"/>
      <c r="C887" s="143"/>
      <c r="D887" s="143"/>
      <c r="E887" s="143"/>
      <c r="F887" s="143"/>
      <c r="G887" s="143"/>
      <c r="H887" s="143"/>
      <c r="I887" s="143"/>
      <c r="J887" s="143"/>
      <c r="K887" s="143"/>
      <c r="L887" s="143"/>
      <c r="M887" s="143"/>
      <c r="N887" s="143"/>
      <c r="O887" s="143"/>
      <c r="P887" s="143"/>
      <c r="Q887" s="143"/>
      <c r="R887" s="143"/>
      <c r="S887" s="143"/>
      <c r="T887" s="143"/>
      <c r="U887" s="143"/>
      <c r="V887" s="143"/>
      <c r="W887" s="143"/>
      <c r="X887" s="143"/>
      <c r="Y887" s="143"/>
      <c r="Z887" s="143"/>
      <c r="AA887" s="143"/>
      <c r="AB887" s="143"/>
      <c r="AC887" s="143"/>
      <c r="AD887" s="143"/>
      <c r="AE887" s="143"/>
      <c r="AF887" s="143"/>
      <c r="AG887" s="143"/>
      <c r="AH887" s="143"/>
    </row>
    <row r="1100" spans="2:34" ht="15" customHeight="1">
      <c r="B1100" s="143"/>
      <c r="C1100" s="143"/>
      <c r="D1100" s="143"/>
      <c r="E1100" s="143"/>
      <c r="F1100" s="143"/>
      <c r="G1100" s="143"/>
      <c r="H1100" s="143"/>
      <c r="I1100" s="143"/>
      <c r="J1100" s="143"/>
      <c r="K1100" s="143"/>
      <c r="L1100" s="143"/>
      <c r="M1100" s="143"/>
      <c r="N1100" s="143"/>
      <c r="O1100" s="143"/>
      <c r="P1100" s="143"/>
      <c r="Q1100" s="143"/>
      <c r="R1100" s="143"/>
      <c r="S1100" s="143"/>
      <c r="T1100" s="143"/>
      <c r="U1100" s="143"/>
      <c r="V1100" s="143"/>
      <c r="W1100" s="143"/>
      <c r="X1100" s="143"/>
      <c r="Y1100" s="143"/>
      <c r="Z1100" s="143"/>
      <c r="AA1100" s="143"/>
      <c r="AB1100" s="143"/>
      <c r="AC1100" s="143"/>
      <c r="AD1100" s="143"/>
      <c r="AE1100" s="143"/>
      <c r="AF1100" s="143"/>
      <c r="AG1100" s="143"/>
      <c r="AH1100" s="143"/>
    </row>
    <row r="1227" spans="2:34" ht="15" customHeight="1">
      <c r="B1227" s="143"/>
      <c r="C1227" s="143"/>
      <c r="D1227" s="143"/>
      <c r="E1227" s="143"/>
      <c r="F1227" s="143"/>
      <c r="G1227" s="143"/>
      <c r="H1227" s="143"/>
      <c r="I1227" s="143"/>
      <c r="J1227" s="143"/>
      <c r="K1227" s="143"/>
      <c r="L1227" s="143"/>
      <c r="M1227" s="143"/>
      <c r="N1227" s="143"/>
      <c r="O1227" s="143"/>
      <c r="P1227" s="143"/>
      <c r="Q1227" s="143"/>
      <c r="R1227" s="143"/>
      <c r="S1227" s="143"/>
      <c r="T1227" s="143"/>
      <c r="U1227" s="143"/>
      <c r="V1227" s="143"/>
      <c r="W1227" s="143"/>
      <c r="X1227" s="143"/>
      <c r="Y1227" s="143"/>
      <c r="Z1227" s="143"/>
      <c r="AA1227" s="143"/>
      <c r="AB1227" s="143"/>
      <c r="AC1227" s="143"/>
      <c r="AD1227" s="143"/>
      <c r="AE1227" s="143"/>
      <c r="AF1227" s="143"/>
      <c r="AG1227" s="143"/>
      <c r="AH1227" s="143"/>
    </row>
    <row r="1390" spans="2:34" ht="15" customHeight="1">
      <c r="B1390" s="143"/>
      <c r="C1390" s="143"/>
      <c r="D1390" s="143"/>
      <c r="E1390" s="143"/>
      <c r="F1390" s="143"/>
      <c r="G1390" s="143"/>
      <c r="H1390" s="143"/>
      <c r="I1390" s="143"/>
      <c r="J1390" s="143"/>
      <c r="K1390" s="143"/>
      <c r="L1390" s="143"/>
      <c r="M1390" s="143"/>
      <c r="N1390" s="143"/>
      <c r="O1390" s="143"/>
      <c r="P1390" s="143"/>
      <c r="Q1390" s="143"/>
      <c r="R1390" s="143"/>
      <c r="S1390" s="143"/>
      <c r="T1390" s="143"/>
      <c r="U1390" s="143"/>
      <c r="V1390" s="143"/>
      <c r="W1390" s="143"/>
      <c r="X1390" s="143"/>
      <c r="Y1390" s="143"/>
      <c r="Z1390" s="143"/>
      <c r="AA1390" s="143"/>
      <c r="AB1390" s="143"/>
      <c r="AC1390" s="143"/>
      <c r="AD1390" s="143"/>
      <c r="AE1390" s="143"/>
      <c r="AF1390" s="143"/>
      <c r="AG1390" s="143"/>
      <c r="AH1390" s="143"/>
    </row>
    <row r="1502" spans="2:34" ht="15" customHeight="1">
      <c r="B1502" s="143"/>
      <c r="C1502" s="143"/>
      <c r="D1502" s="143"/>
      <c r="E1502" s="143"/>
      <c r="F1502" s="143"/>
      <c r="G1502" s="143"/>
      <c r="H1502" s="143"/>
      <c r="I1502" s="143"/>
      <c r="J1502" s="143"/>
      <c r="K1502" s="143"/>
      <c r="L1502" s="143"/>
      <c r="M1502" s="143"/>
      <c r="N1502" s="143"/>
      <c r="O1502" s="143"/>
      <c r="P1502" s="143"/>
      <c r="Q1502" s="143"/>
      <c r="R1502" s="143"/>
      <c r="S1502" s="143"/>
      <c r="T1502" s="143"/>
      <c r="U1502" s="143"/>
      <c r="V1502" s="143"/>
      <c r="W1502" s="143"/>
      <c r="X1502" s="143"/>
      <c r="Y1502" s="143"/>
      <c r="Z1502" s="143"/>
      <c r="AA1502" s="143"/>
      <c r="AB1502" s="143"/>
      <c r="AC1502" s="143"/>
      <c r="AD1502" s="143"/>
      <c r="AE1502" s="143"/>
      <c r="AF1502" s="143"/>
      <c r="AG1502" s="143"/>
      <c r="AH1502" s="143"/>
    </row>
    <row r="1604" spans="2:34" ht="15" customHeight="1">
      <c r="B1604" s="143"/>
      <c r="C1604" s="143"/>
      <c r="D1604" s="143"/>
      <c r="E1604" s="143"/>
      <c r="F1604" s="143"/>
      <c r="G1604" s="143"/>
      <c r="H1604" s="143"/>
      <c r="I1604" s="143"/>
      <c r="J1604" s="143"/>
      <c r="K1604" s="143"/>
      <c r="L1604" s="143"/>
      <c r="M1604" s="143"/>
      <c r="N1604" s="143"/>
      <c r="O1604" s="143"/>
      <c r="P1604" s="143"/>
      <c r="Q1604" s="143"/>
      <c r="R1604" s="143"/>
      <c r="S1604" s="143"/>
      <c r="T1604" s="143"/>
      <c r="U1604" s="143"/>
      <c r="V1604" s="143"/>
      <c r="W1604" s="143"/>
      <c r="X1604" s="143"/>
      <c r="Y1604" s="143"/>
      <c r="Z1604" s="143"/>
      <c r="AA1604" s="143"/>
      <c r="AB1604" s="143"/>
      <c r="AC1604" s="143"/>
      <c r="AD1604" s="143"/>
      <c r="AE1604" s="143"/>
      <c r="AF1604" s="143"/>
      <c r="AG1604" s="143"/>
      <c r="AH1604" s="143"/>
    </row>
    <row r="1698" spans="2:34" ht="15" customHeight="1">
      <c r="B1698" s="143"/>
      <c r="C1698" s="143"/>
      <c r="D1698" s="143"/>
      <c r="E1698" s="143"/>
      <c r="F1698" s="143"/>
      <c r="G1698" s="143"/>
      <c r="H1698" s="143"/>
      <c r="I1698" s="143"/>
      <c r="J1698" s="143"/>
      <c r="K1698" s="143"/>
      <c r="L1698" s="143"/>
      <c r="M1698" s="143"/>
      <c r="N1698" s="143"/>
      <c r="O1698" s="143"/>
      <c r="P1698" s="143"/>
      <c r="Q1698" s="143"/>
      <c r="R1698" s="143"/>
      <c r="S1698" s="143"/>
      <c r="T1698" s="143"/>
      <c r="U1698" s="143"/>
      <c r="V1698" s="143"/>
      <c r="W1698" s="143"/>
      <c r="X1698" s="143"/>
      <c r="Y1698" s="143"/>
      <c r="Z1698" s="143"/>
      <c r="AA1698" s="143"/>
      <c r="AB1698" s="143"/>
      <c r="AC1698" s="143"/>
      <c r="AD1698" s="143"/>
      <c r="AE1698" s="143"/>
      <c r="AF1698" s="143"/>
      <c r="AG1698" s="143"/>
      <c r="AH1698" s="143"/>
    </row>
    <row r="1945" spans="2:34" ht="15" customHeight="1">
      <c r="B1945" s="143"/>
      <c r="C1945" s="143"/>
      <c r="D1945" s="143"/>
      <c r="E1945" s="143"/>
      <c r="F1945" s="143"/>
      <c r="G1945" s="143"/>
      <c r="H1945" s="143"/>
      <c r="I1945" s="143"/>
      <c r="J1945" s="143"/>
      <c r="K1945" s="143"/>
      <c r="L1945" s="143"/>
      <c r="M1945" s="143"/>
      <c r="N1945" s="143"/>
      <c r="O1945" s="143"/>
      <c r="P1945" s="143"/>
      <c r="Q1945" s="143"/>
      <c r="R1945" s="143"/>
      <c r="S1945" s="143"/>
      <c r="T1945" s="143"/>
      <c r="U1945" s="143"/>
      <c r="V1945" s="143"/>
      <c r="W1945" s="143"/>
      <c r="X1945" s="143"/>
      <c r="Y1945" s="143"/>
      <c r="Z1945" s="143"/>
      <c r="AA1945" s="143"/>
      <c r="AB1945" s="143"/>
      <c r="AC1945" s="143"/>
      <c r="AD1945" s="143"/>
      <c r="AE1945" s="143"/>
      <c r="AF1945" s="143"/>
      <c r="AG1945" s="143"/>
      <c r="AH1945" s="143"/>
    </row>
    <row r="2031" spans="2:34" ht="15" customHeight="1">
      <c r="B2031" s="143"/>
      <c r="C2031" s="143"/>
      <c r="D2031" s="143"/>
      <c r="E2031" s="143"/>
      <c r="F2031" s="143"/>
      <c r="G2031" s="143"/>
      <c r="H2031" s="143"/>
      <c r="I2031" s="143"/>
      <c r="J2031" s="143"/>
      <c r="K2031" s="143"/>
      <c r="L2031" s="143"/>
      <c r="M2031" s="143"/>
      <c r="N2031" s="143"/>
      <c r="O2031" s="143"/>
      <c r="P2031" s="143"/>
      <c r="Q2031" s="143"/>
      <c r="R2031" s="143"/>
      <c r="S2031" s="143"/>
      <c r="T2031" s="143"/>
      <c r="U2031" s="143"/>
      <c r="V2031" s="143"/>
      <c r="W2031" s="143"/>
      <c r="X2031" s="143"/>
      <c r="Y2031" s="143"/>
      <c r="Z2031" s="143"/>
      <c r="AA2031" s="143"/>
      <c r="AB2031" s="143"/>
      <c r="AC2031" s="143"/>
      <c r="AD2031" s="143"/>
      <c r="AE2031" s="143"/>
      <c r="AF2031" s="143"/>
      <c r="AG2031" s="143"/>
      <c r="AH2031" s="143"/>
    </row>
    <row r="2153" spans="2:34" ht="15" customHeight="1">
      <c r="B2153" s="143"/>
      <c r="C2153" s="143"/>
      <c r="D2153" s="143"/>
      <c r="E2153" s="143"/>
      <c r="F2153" s="143"/>
      <c r="G2153" s="143"/>
      <c r="H2153" s="143"/>
      <c r="I2153" s="143"/>
      <c r="J2153" s="143"/>
      <c r="K2153" s="143"/>
      <c r="L2153" s="143"/>
      <c r="M2153" s="143"/>
      <c r="N2153" s="143"/>
      <c r="O2153" s="143"/>
      <c r="P2153" s="143"/>
      <c r="Q2153" s="143"/>
      <c r="R2153" s="143"/>
      <c r="S2153" s="143"/>
      <c r="T2153" s="143"/>
      <c r="U2153" s="143"/>
      <c r="V2153" s="143"/>
      <c r="W2153" s="143"/>
      <c r="X2153" s="143"/>
      <c r="Y2153" s="143"/>
      <c r="Z2153" s="143"/>
      <c r="AA2153" s="143"/>
      <c r="AB2153" s="143"/>
      <c r="AC2153" s="143"/>
      <c r="AD2153" s="143"/>
      <c r="AE2153" s="143"/>
      <c r="AF2153" s="143"/>
      <c r="AG2153" s="143"/>
      <c r="AH2153" s="143"/>
    </row>
    <row r="2317" spans="2:34" ht="15" customHeight="1">
      <c r="B2317" s="143"/>
      <c r="C2317" s="143"/>
      <c r="D2317" s="143"/>
      <c r="E2317" s="143"/>
      <c r="F2317" s="143"/>
      <c r="G2317" s="143"/>
      <c r="H2317" s="143"/>
      <c r="I2317" s="143"/>
      <c r="J2317" s="143"/>
      <c r="K2317" s="143"/>
      <c r="L2317" s="143"/>
      <c r="M2317" s="143"/>
      <c r="N2317" s="143"/>
      <c r="O2317" s="143"/>
      <c r="P2317" s="143"/>
      <c r="Q2317" s="143"/>
      <c r="R2317" s="143"/>
      <c r="S2317" s="143"/>
      <c r="T2317" s="143"/>
      <c r="U2317" s="143"/>
      <c r="V2317" s="143"/>
      <c r="W2317" s="143"/>
      <c r="X2317" s="143"/>
      <c r="Y2317" s="143"/>
      <c r="Z2317" s="143"/>
      <c r="AA2317" s="143"/>
      <c r="AB2317" s="143"/>
      <c r="AC2317" s="143"/>
      <c r="AD2317" s="143"/>
      <c r="AE2317" s="143"/>
      <c r="AF2317" s="143"/>
      <c r="AG2317" s="143"/>
      <c r="AH2317" s="143"/>
    </row>
    <row r="2419" spans="2:34" ht="15" customHeight="1">
      <c r="B2419" s="143"/>
      <c r="C2419" s="143"/>
      <c r="D2419" s="143"/>
      <c r="E2419" s="143"/>
      <c r="F2419" s="143"/>
      <c r="G2419" s="143"/>
      <c r="H2419" s="143"/>
      <c r="I2419" s="143"/>
      <c r="J2419" s="143"/>
      <c r="K2419" s="143"/>
      <c r="L2419" s="143"/>
      <c r="M2419" s="143"/>
      <c r="N2419" s="143"/>
      <c r="O2419" s="143"/>
      <c r="P2419" s="143"/>
      <c r="Q2419" s="143"/>
      <c r="R2419" s="143"/>
      <c r="S2419" s="143"/>
      <c r="T2419" s="143"/>
      <c r="U2419" s="143"/>
      <c r="V2419" s="143"/>
      <c r="W2419" s="143"/>
      <c r="X2419" s="143"/>
      <c r="Y2419" s="143"/>
      <c r="Z2419" s="143"/>
      <c r="AA2419" s="143"/>
      <c r="AB2419" s="143"/>
      <c r="AC2419" s="143"/>
      <c r="AD2419" s="143"/>
      <c r="AE2419" s="143"/>
      <c r="AF2419" s="143"/>
      <c r="AG2419" s="143"/>
      <c r="AH2419" s="143"/>
    </row>
    <row r="2509" spans="2:34" ht="15" customHeight="1">
      <c r="B2509" s="143"/>
      <c r="C2509" s="143"/>
      <c r="D2509" s="143"/>
      <c r="E2509" s="143"/>
      <c r="F2509" s="143"/>
      <c r="G2509" s="143"/>
      <c r="H2509" s="143"/>
      <c r="I2509" s="143"/>
      <c r="J2509" s="143"/>
      <c r="K2509" s="143"/>
      <c r="L2509" s="143"/>
      <c r="M2509" s="143"/>
      <c r="N2509" s="143"/>
      <c r="O2509" s="143"/>
      <c r="P2509" s="143"/>
      <c r="Q2509" s="143"/>
      <c r="R2509" s="143"/>
      <c r="S2509" s="143"/>
      <c r="T2509" s="143"/>
      <c r="U2509" s="143"/>
      <c r="V2509" s="143"/>
      <c r="W2509" s="143"/>
      <c r="X2509" s="143"/>
      <c r="Y2509" s="143"/>
      <c r="Z2509" s="143"/>
      <c r="AA2509" s="143"/>
      <c r="AB2509" s="143"/>
      <c r="AC2509" s="143"/>
      <c r="AD2509" s="143"/>
      <c r="AE2509" s="143"/>
      <c r="AF2509" s="143"/>
      <c r="AG2509" s="143"/>
      <c r="AH2509" s="143"/>
    </row>
    <row r="2598" spans="2:34" ht="15" customHeight="1">
      <c r="B2598" s="143"/>
      <c r="C2598" s="143"/>
      <c r="D2598" s="143"/>
      <c r="E2598" s="143"/>
      <c r="F2598" s="143"/>
      <c r="G2598" s="143"/>
      <c r="H2598" s="143"/>
      <c r="I2598" s="143"/>
      <c r="J2598" s="143"/>
      <c r="K2598" s="143"/>
      <c r="L2598" s="143"/>
      <c r="M2598" s="143"/>
      <c r="N2598" s="143"/>
      <c r="O2598" s="143"/>
      <c r="P2598" s="143"/>
      <c r="Q2598" s="143"/>
      <c r="R2598" s="143"/>
      <c r="S2598" s="143"/>
      <c r="T2598" s="143"/>
      <c r="U2598" s="143"/>
      <c r="V2598" s="143"/>
      <c r="W2598" s="143"/>
      <c r="X2598" s="143"/>
      <c r="Y2598" s="143"/>
      <c r="Z2598" s="143"/>
      <c r="AA2598" s="143"/>
      <c r="AB2598" s="143"/>
      <c r="AC2598" s="143"/>
      <c r="AD2598" s="143"/>
      <c r="AE2598" s="143"/>
      <c r="AF2598" s="143"/>
      <c r="AG2598" s="143"/>
      <c r="AH2598" s="143"/>
    </row>
    <row r="2719" spans="2:34" ht="15" customHeight="1">
      <c r="B2719" s="143"/>
      <c r="C2719" s="143"/>
      <c r="D2719" s="143"/>
      <c r="E2719" s="143"/>
      <c r="F2719" s="143"/>
      <c r="G2719" s="143"/>
      <c r="H2719" s="143"/>
      <c r="I2719" s="143"/>
      <c r="J2719" s="143"/>
      <c r="K2719" s="143"/>
      <c r="L2719" s="143"/>
      <c r="M2719" s="143"/>
      <c r="N2719" s="143"/>
      <c r="O2719" s="143"/>
      <c r="P2719" s="143"/>
      <c r="Q2719" s="143"/>
      <c r="R2719" s="143"/>
      <c r="S2719" s="143"/>
      <c r="T2719" s="143"/>
      <c r="U2719" s="143"/>
      <c r="V2719" s="143"/>
      <c r="W2719" s="143"/>
      <c r="X2719" s="143"/>
      <c r="Y2719" s="143"/>
      <c r="Z2719" s="143"/>
      <c r="AA2719" s="143"/>
      <c r="AB2719" s="143"/>
      <c r="AC2719" s="143"/>
      <c r="AD2719" s="143"/>
      <c r="AE2719" s="143"/>
      <c r="AF2719" s="143"/>
      <c r="AG2719" s="143"/>
      <c r="AH2719" s="143"/>
    </row>
    <row r="2837" spans="2:34" ht="15" customHeight="1">
      <c r="B2837" s="143"/>
      <c r="C2837" s="143"/>
      <c r="D2837" s="143"/>
      <c r="E2837" s="143"/>
      <c r="F2837" s="143"/>
      <c r="G2837" s="143"/>
      <c r="H2837" s="143"/>
      <c r="I2837" s="143"/>
      <c r="J2837" s="143"/>
      <c r="K2837" s="143"/>
      <c r="L2837" s="143"/>
      <c r="M2837" s="143"/>
      <c r="N2837" s="143"/>
      <c r="O2837" s="143"/>
      <c r="P2837" s="143"/>
      <c r="Q2837" s="143"/>
      <c r="R2837" s="143"/>
      <c r="S2837" s="143"/>
      <c r="T2837" s="143"/>
      <c r="U2837" s="143"/>
      <c r="V2837" s="143"/>
      <c r="W2837" s="143"/>
      <c r="X2837" s="143"/>
      <c r="Y2837" s="143"/>
      <c r="Z2837" s="143"/>
      <c r="AA2837" s="143"/>
      <c r="AB2837" s="143"/>
      <c r="AC2837" s="143"/>
      <c r="AD2837" s="143"/>
      <c r="AE2837" s="143"/>
      <c r="AF2837" s="143"/>
      <c r="AG2837" s="143"/>
      <c r="AH2837" s="143"/>
    </row>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defaultColWidth="12.1796875" defaultRowHeight="15" customHeight="1"/>
  <cols>
    <col min="1" max="1" width="21.81640625" style="65" customWidth="1"/>
    <col min="2" max="4" width="9.1796875"/>
  </cols>
  <sheetData>
    <row r="1" spans="1:37" s="65" customFormat="1" ht="15" customHeight="1">
      <c r="A1" s="65"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2" t="s">
        <v>556</v>
      </c>
      <c r="B10" t="s">
        <v>1291</v>
      </c>
    </row>
    <row r="11" spans="1:37" ht="15" customHeight="1">
      <c r="B11" t="s">
        <v>1292</v>
      </c>
    </row>
    <row r="12" spans="1:37" ht="15" customHeight="1">
      <c r="B12" t="s">
        <v>1293</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B15" t="s">
        <v>45</v>
      </c>
      <c r="D15" t="s">
        <v>1387</v>
      </c>
    </row>
    <row r="16" spans="1:37" ht="15" customHeight="1">
      <c r="B16" t="s">
        <v>1296</v>
      </c>
      <c r="D16" t="s">
        <v>1388</v>
      </c>
    </row>
    <row r="17" spans="1:37" ht="15" customHeight="1">
      <c r="A17" s="132" t="s">
        <v>557</v>
      </c>
      <c r="B17" t="s">
        <v>1297</v>
      </c>
      <c r="C17" t="s">
        <v>1298</v>
      </c>
      <c r="D17" t="s">
        <v>1389</v>
      </c>
      <c r="E17" t="s">
        <v>1390</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31">
        <v>0</v>
      </c>
    </row>
    <row r="18" spans="1:37" ht="15" customHeight="1">
      <c r="A18" s="132" t="s">
        <v>558</v>
      </c>
      <c r="B18" t="s">
        <v>1299</v>
      </c>
      <c r="C18" t="s">
        <v>1300</v>
      </c>
      <c r="D18" t="s">
        <v>1391</v>
      </c>
      <c r="E18" t="s">
        <v>1390</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31">
        <v>-1.0999999999999999E-2</v>
      </c>
    </row>
    <row r="19" spans="1:37" ht="15" customHeight="1">
      <c r="A19" s="132" t="s">
        <v>559</v>
      </c>
      <c r="B19" t="s">
        <v>1301</v>
      </c>
      <c r="C19" t="s">
        <v>1302</v>
      </c>
      <c r="D19" t="s">
        <v>1392</v>
      </c>
      <c r="E19" t="s">
        <v>1390</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31">
        <v>6.0000000000000001E-3</v>
      </c>
    </row>
    <row r="20" spans="1:37" ht="15" customHeight="1">
      <c r="A20" s="132" t="s">
        <v>560</v>
      </c>
      <c r="B20" t="s">
        <v>1303</v>
      </c>
      <c r="C20" t="s">
        <v>1304</v>
      </c>
      <c r="D20" t="s">
        <v>1393</v>
      </c>
      <c r="E20" t="s">
        <v>1390</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31">
        <v>-1.0999999999999999E-2</v>
      </c>
    </row>
    <row r="21" spans="1:37" ht="15" customHeight="1">
      <c r="A21" s="132" t="s">
        <v>561</v>
      </c>
      <c r="B21" t="s">
        <v>1305</v>
      </c>
      <c r="C21" t="s">
        <v>1306</v>
      </c>
      <c r="D21" t="s">
        <v>1394</v>
      </c>
      <c r="E21" t="s">
        <v>1390</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31">
        <v>8.9999999999999993E-3</v>
      </c>
    </row>
    <row r="22" spans="1:37" ht="15" customHeight="1">
      <c r="A22" s="132" t="s">
        <v>562</v>
      </c>
      <c r="B22" t="s">
        <v>1307</v>
      </c>
      <c r="C22" t="s">
        <v>1308</v>
      </c>
      <c r="D22" t="s">
        <v>1395</v>
      </c>
      <c r="E22" t="s">
        <v>1390</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31">
        <v>0.02</v>
      </c>
    </row>
    <row r="23" spans="1:37" ht="15" customHeight="1">
      <c r="A23" s="132" t="s">
        <v>563</v>
      </c>
      <c r="B23" t="s">
        <v>1309</v>
      </c>
      <c r="C23" t="s">
        <v>1310</v>
      </c>
      <c r="D23" t="s">
        <v>1396</v>
      </c>
      <c r="E23" t="s">
        <v>1390</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31">
        <v>0.01</v>
      </c>
    </row>
    <row r="24" spans="1:37" ht="15" customHeight="1">
      <c r="A24" s="132" t="s">
        <v>564</v>
      </c>
      <c r="B24" t="s">
        <v>1311</v>
      </c>
      <c r="C24" t="s">
        <v>1312</v>
      </c>
      <c r="D24" t="s">
        <v>1397</v>
      </c>
      <c r="E24" t="s">
        <v>1390</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31">
        <v>2.1999999999999999E-2</v>
      </c>
    </row>
    <row r="25" spans="1:37" ht="15" customHeight="1">
      <c r="A25" s="132" t="s">
        <v>565</v>
      </c>
      <c r="B25" t="s">
        <v>1313</v>
      </c>
      <c r="C25" t="s">
        <v>1314</v>
      </c>
      <c r="D25" t="s">
        <v>1398</v>
      </c>
      <c r="E25" t="s">
        <v>1390</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31">
        <v>3.3000000000000002E-2</v>
      </c>
    </row>
    <row r="26" spans="1:37" ht="15" customHeight="1">
      <c r="A26" s="132" t="s">
        <v>566</v>
      </c>
      <c r="B26" t="s">
        <v>1315</v>
      </c>
      <c r="C26" t="s">
        <v>1316</v>
      </c>
      <c r="D26" t="s">
        <v>1399</v>
      </c>
      <c r="E26" t="s">
        <v>1390</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31">
        <v>5.0000000000000001E-3</v>
      </c>
    </row>
    <row r="27" spans="1:37" ht="15" customHeight="1">
      <c r="A27" s="132" t="s">
        <v>899</v>
      </c>
      <c r="B27" t="s">
        <v>1317</v>
      </c>
      <c r="C27" t="s">
        <v>1318</v>
      </c>
      <c r="D27" t="s">
        <v>1400</v>
      </c>
      <c r="E27" t="s">
        <v>1390</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31">
        <v>1.4999999999999999E-2</v>
      </c>
    </row>
    <row r="28" spans="1:37" ht="15" customHeight="1">
      <c r="A28" s="132" t="s">
        <v>900</v>
      </c>
      <c r="B28" t="s">
        <v>1319</v>
      </c>
      <c r="C28" t="s">
        <v>1320</v>
      </c>
      <c r="D28" t="s">
        <v>1401</v>
      </c>
      <c r="E28" t="s">
        <v>1390</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31">
        <v>1.4E-2</v>
      </c>
    </row>
    <row r="29" spans="1:37" ht="15" customHeight="1">
      <c r="A29" s="132" t="s">
        <v>567</v>
      </c>
      <c r="B29" t="s">
        <v>1321</v>
      </c>
      <c r="C29" t="s">
        <v>1322</v>
      </c>
      <c r="D29" t="s">
        <v>1402</v>
      </c>
      <c r="E29" t="s">
        <v>1390</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31">
        <v>1E-3</v>
      </c>
    </row>
    <row r="30" spans="1:37" ht="15" customHeight="1">
      <c r="B30" t="s">
        <v>1323</v>
      </c>
      <c r="D30" t="s">
        <v>1403</v>
      </c>
    </row>
    <row r="31" spans="1:37" ht="15" customHeight="1">
      <c r="A31" s="132" t="s">
        <v>568</v>
      </c>
      <c r="B31" t="s">
        <v>547</v>
      </c>
      <c r="C31" t="s">
        <v>1324</v>
      </c>
      <c r="D31" t="s">
        <v>1404</v>
      </c>
      <c r="E31" t="s">
        <v>1390</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31">
        <v>2.5999999999999999E-2</v>
      </c>
    </row>
    <row r="32" spans="1:37" ht="15" customHeight="1">
      <c r="A32" s="132" t="s">
        <v>569</v>
      </c>
      <c r="B32" t="s">
        <v>1325</v>
      </c>
      <c r="C32" t="s">
        <v>1326</v>
      </c>
      <c r="D32" t="s">
        <v>1405</v>
      </c>
      <c r="E32" t="s">
        <v>1390</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31">
        <v>2.3E-2</v>
      </c>
    </row>
    <row r="33" spans="1:37" ht="15" customHeight="1">
      <c r="A33" s="132" t="s">
        <v>570</v>
      </c>
      <c r="B33" t="s">
        <v>1327</v>
      </c>
      <c r="C33" t="s">
        <v>1328</v>
      </c>
      <c r="D33" t="s">
        <v>1406</v>
      </c>
      <c r="E33" t="s">
        <v>1390</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31">
        <v>2.1000000000000001E-2</v>
      </c>
    </row>
    <row r="34" spans="1:37" ht="15" customHeight="1">
      <c r="A34" s="132" t="s">
        <v>571</v>
      </c>
      <c r="B34" t="s">
        <v>1329</v>
      </c>
      <c r="C34" t="s">
        <v>1330</v>
      </c>
      <c r="D34" t="s">
        <v>1407</v>
      </c>
      <c r="E34" t="s">
        <v>1390</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31">
        <v>6.8000000000000005E-2</v>
      </c>
    </row>
    <row r="35" spans="1:37" ht="15" customHeight="1">
      <c r="A35" s="132" t="s">
        <v>572</v>
      </c>
      <c r="B35" t="s">
        <v>1331</v>
      </c>
      <c r="C35" t="s">
        <v>1332</v>
      </c>
      <c r="D35" t="s">
        <v>1408</v>
      </c>
      <c r="E35" t="s">
        <v>1390</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31">
        <v>0.01</v>
      </c>
    </row>
    <row r="36" spans="1:37" ht="15" customHeight="1">
      <c r="A36" s="132" t="s">
        <v>573</v>
      </c>
      <c r="B36" t="s">
        <v>1333</v>
      </c>
      <c r="C36" t="s">
        <v>1334</v>
      </c>
      <c r="D36" t="s">
        <v>1409</v>
      </c>
      <c r="E36" t="s">
        <v>1390</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31">
        <v>0</v>
      </c>
    </row>
    <row r="37" spans="1:37" ht="15" customHeight="1">
      <c r="A37" s="132" t="s">
        <v>574</v>
      </c>
      <c r="B37" t="s">
        <v>1335</v>
      </c>
      <c r="C37" t="s">
        <v>1336</v>
      </c>
      <c r="D37" t="s">
        <v>1410</v>
      </c>
      <c r="E37" t="s">
        <v>1390</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31">
        <v>1E-3</v>
      </c>
    </row>
    <row r="38" spans="1:37" ht="15" customHeight="1">
      <c r="A38" s="132" t="s">
        <v>575</v>
      </c>
      <c r="B38" t="s">
        <v>652</v>
      </c>
      <c r="C38" t="s">
        <v>1337</v>
      </c>
      <c r="D38" t="s">
        <v>1411</v>
      </c>
      <c r="E38" t="s">
        <v>1390</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31">
        <v>-1.4E-2</v>
      </c>
    </row>
    <row r="39" spans="1:37" ht="15" customHeight="1">
      <c r="A39" s="132" t="s">
        <v>576</v>
      </c>
      <c r="B39" t="s">
        <v>645</v>
      </c>
      <c r="C39" t="s">
        <v>1338</v>
      </c>
      <c r="D39" t="s">
        <v>1412</v>
      </c>
      <c r="E39" t="s">
        <v>1390</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31">
        <v>2E-3</v>
      </c>
    </row>
    <row r="40" spans="1:37" ht="15" customHeight="1">
      <c r="A40" s="132" t="s">
        <v>577</v>
      </c>
      <c r="B40" t="s">
        <v>1152</v>
      </c>
      <c r="C40" t="s">
        <v>1339</v>
      </c>
      <c r="D40" t="s">
        <v>1413</v>
      </c>
      <c r="E40" t="s">
        <v>1390</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31">
        <v>-3.0000000000000001E-3</v>
      </c>
    </row>
    <row r="41" spans="1:37" ht="15" customHeight="1">
      <c r="A41" s="132" t="s">
        <v>578</v>
      </c>
      <c r="B41" t="s">
        <v>542</v>
      </c>
      <c r="C41" t="s">
        <v>1340</v>
      </c>
      <c r="D41" t="s">
        <v>1414</v>
      </c>
      <c r="E41" t="s">
        <v>1390</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31">
        <v>4.0000000000000001E-3</v>
      </c>
    </row>
    <row r="42" spans="1:37" ht="15" customHeight="1">
      <c r="A42" s="132" t="s">
        <v>579</v>
      </c>
      <c r="B42" t="s">
        <v>1335</v>
      </c>
      <c r="C42" t="s">
        <v>1341</v>
      </c>
      <c r="D42" t="s">
        <v>1415</v>
      </c>
      <c r="E42" t="s">
        <v>1390</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31">
        <v>1E-3</v>
      </c>
    </row>
    <row r="43" spans="1:37" ht="15" customHeight="1">
      <c r="A43" s="132" t="s">
        <v>580</v>
      </c>
      <c r="B43" t="s">
        <v>1342</v>
      </c>
      <c r="C43" t="s">
        <v>1343</v>
      </c>
      <c r="D43" t="s">
        <v>1416</v>
      </c>
      <c r="E43" t="s">
        <v>1390</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31">
        <v>2.7E-2</v>
      </c>
    </row>
    <row r="44" spans="1:37" ht="15" customHeight="1">
      <c r="A44" s="132" t="s">
        <v>581</v>
      </c>
      <c r="B44" t="s">
        <v>1311</v>
      </c>
      <c r="C44" t="s">
        <v>1344</v>
      </c>
      <c r="D44" t="s">
        <v>1417</v>
      </c>
      <c r="E44" t="s">
        <v>1390</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31">
        <v>0.03</v>
      </c>
    </row>
    <row r="45" spans="1:37" ht="15" customHeight="1">
      <c r="A45" s="132" t="s">
        <v>582</v>
      </c>
      <c r="B45" t="s">
        <v>1309</v>
      </c>
      <c r="C45" t="s">
        <v>1345</v>
      </c>
      <c r="D45" t="s">
        <v>1418</v>
      </c>
      <c r="E45" t="s">
        <v>1390</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31">
        <v>2.5999999999999999E-2</v>
      </c>
    </row>
    <row r="46" spans="1:37" ht="15" customHeight="1">
      <c r="A46" s="132" t="s">
        <v>583</v>
      </c>
      <c r="B46" t="s">
        <v>1346</v>
      </c>
      <c r="C46" t="s">
        <v>1347</v>
      </c>
      <c r="D46" t="s">
        <v>1419</v>
      </c>
      <c r="E46" t="s">
        <v>1390</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31">
        <v>2.5000000000000001E-2</v>
      </c>
    </row>
    <row r="47" spans="1:37" ht="15" customHeight="1">
      <c r="A47" s="132" t="s">
        <v>584</v>
      </c>
      <c r="B47" t="s">
        <v>1156</v>
      </c>
      <c r="C47" t="s">
        <v>1348</v>
      </c>
      <c r="D47" t="s">
        <v>1420</v>
      </c>
      <c r="E47" t="s">
        <v>1390</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31">
        <v>1E-3</v>
      </c>
    </row>
    <row r="48" spans="1:37" ht="15" customHeight="1">
      <c r="A48" s="132" t="s">
        <v>585</v>
      </c>
      <c r="B48" t="s">
        <v>1158</v>
      </c>
      <c r="C48" t="s">
        <v>1349</v>
      </c>
      <c r="D48" t="s">
        <v>1421</v>
      </c>
      <c r="E48" t="s">
        <v>1390</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31">
        <v>4.0000000000000001E-3</v>
      </c>
    </row>
    <row r="49" spans="1:37" ht="15" customHeight="1">
      <c r="A49" s="132" t="s">
        <v>586</v>
      </c>
      <c r="B49" t="s">
        <v>1107</v>
      </c>
      <c r="C49" t="s">
        <v>1350</v>
      </c>
      <c r="D49" t="s">
        <v>1422</v>
      </c>
      <c r="E49" t="s">
        <v>1390</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31">
        <v>0</v>
      </c>
    </row>
    <row r="50" spans="1:37" ht="15" customHeight="1">
      <c r="A50" s="132" t="s">
        <v>587</v>
      </c>
      <c r="B50" t="s">
        <v>1351</v>
      </c>
      <c r="C50" t="s">
        <v>1352</v>
      </c>
      <c r="D50" t="s">
        <v>1423</v>
      </c>
      <c r="E50" t="s">
        <v>1390</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31">
        <v>0</v>
      </c>
    </row>
    <row r="51" spans="1:37" ht="15" customHeight="1">
      <c r="A51" s="132" t="s">
        <v>588</v>
      </c>
      <c r="B51" t="s">
        <v>1353</v>
      </c>
      <c r="C51" t="s">
        <v>1354</v>
      </c>
      <c r="D51" t="s">
        <v>1424</v>
      </c>
      <c r="E51" t="s">
        <v>1390</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31">
        <v>0</v>
      </c>
    </row>
    <row r="52" spans="1:37" ht="15" customHeight="1">
      <c r="A52" s="132" t="s">
        <v>589</v>
      </c>
      <c r="B52" t="s">
        <v>1355</v>
      </c>
      <c r="C52" t="s">
        <v>1356</v>
      </c>
      <c r="D52" t="s">
        <v>1425</v>
      </c>
      <c r="E52" t="s">
        <v>1390</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31">
        <v>0</v>
      </c>
    </row>
    <row r="53" spans="1:37" ht="15" customHeight="1">
      <c r="A53" s="132" t="s">
        <v>590</v>
      </c>
      <c r="B53" t="s">
        <v>591</v>
      </c>
      <c r="C53" t="s">
        <v>1357</v>
      </c>
      <c r="D53" t="s">
        <v>1426</v>
      </c>
      <c r="E53" t="s">
        <v>1390</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31">
        <v>5.0000000000000001E-3</v>
      </c>
    </row>
    <row r="54" spans="1:37" ht="15" customHeight="1">
      <c r="B54" t="s">
        <v>592</v>
      </c>
      <c r="D54" t="s">
        <v>1427</v>
      </c>
    </row>
    <row r="55" spans="1:37" ht="15" customHeight="1">
      <c r="A55" s="132" t="s">
        <v>593</v>
      </c>
      <c r="B55" t="s">
        <v>1358</v>
      </c>
      <c r="C55" t="s">
        <v>1359</v>
      </c>
      <c r="D55" t="s">
        <v>1428</v>
      </c>
      <c r="E55" t="s">
        <v>1390</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31">
        <v>0</v>
      </c>
    </row>
    <row r="56" spans="1:37" ht="15" customHeight="1">
      <c r="A56" s="132" t="s">
        <v>594</v>
      </c>
      <c r="B56" t="s">
        <v>1360</v>
      </c>
      <c r="C56" t="s">
        <v>1361</v>
      </c>
      <c r="D56" t="s">
        <v>1429</v>
      </c>
      <c r="E56" t="s">
        <v>1390</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31">
        <v>1.4999999999999999E-2</v>
      </c>
    </row>
    <row r="57" spans="1:37" ht="15" customHeight="1">
      <c r="A57" s="132" t="s">
        <v>595</v>
      </c>
      <c r="B57" t="s">
        <v>1362</v>
      </c>
      <c r="C57" t="s">
        <v>1363</v>
      </c>
      <c r="D57" t="s">
        <v>1430</v>
      </c>
      <c r="E57" t="s">
        <v>1390</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31">
        <v>2E-3</v>
      </c>
    </row>
    <row r="58" spans="1:37" ht="15" customHeight="1">
      <c r="A58" s="132" t="s">
        <v>596</v>
      </c>
      <c r="B58" t="s">
        <v>1364</v>
      </c>
      <c r="C58" t="s">
        <v>1365</v>
      </c>
      <c r="D58" t="s">
        <v>1431</v>
      </c>
      <c r="E58" t="s">
        <v>1390</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31">
        <v>2.3E-2</v>
      </c>
    </row>
    <row r="59" spans="1:37" ht="15" customHeight="1">
      <c r="A59" s="132" t="s">
        <v>597</v>
      </c>
      <c r="B59" t="s">
        <v>1353</v>
      </c>
      <c r="C59" t="s">
        <v>1366</v>
      </c>
      <c r="D59" t="s">
        <v>1432</v>
      </c>
      <c r="E59" t="s">
        <v>1390</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31">
        <v>5.0000000000000001E-3</v>
      </c>
    </row>
    <row r="60" spans="1:37" ht="15" customHeight="1">
      <c r="A60" s="132" t="s">
        <v>598</v>
      </c>
      <c r="B60" t="s">
        <v>1367</v>
      </c>
      <c r="C60" t="s">
        <v>1368</v>
      </c>
      <c r="D60" t="s">
        <v>1433</v>
      </c>
      <c r="E60" t="s">
        <v>1390</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31">
        <v>0</v>
      </c>
    </row>
    <row r="61" spans="1:37" ht="15" customHeight="1">
      <c r="A61" s="132" t="s">
        <v>599</v>
      </c>
      <c r="B61" t="s">
        <v>1369</v>
      </c>
      <c r="C61" t="s">
        <v>1370</v>
      </c>
      <c r="D61" t="s">
        <v>1434</v>
      </c>
      <c r="E61" t="s">
        <v>1390</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31">
        <v>2.7E-2</v>
      </c>
    </row>
    <row r="62" spans="1:37" ht="15" customHeight="1">
      <c r="A62" s="132" t="s">
        <v>600</v>
      </c>
      <c r="B62" t="s">
        <v>1156</v>
      </c>
      <c r="C62" t="s">
        <v>1371</v>
      </c>
      <c r="D62" t="s">
        <v>1435</v>
      </c>
      <c r="E62" t="s">
        <v>1390</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31">
        <v>1E-3</v>
      </c>
    </row>
    <row r="63" spans="1:37" ht="15" customHeight="1">
      <c r="A63" s="132" t="s">
        <v>601</v>
      </c>
      <c r="B63" t="s">
        <v>1372</v>
      </c>
      <c r="C63" t="s">
        <v>1373</v>
      </c>
      <c r="D63" t="s">
        <v>1436</v>
      </c>
      <c r="E63" t="s">
        <v>1390</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31">
        <v>4.0000000000000001E-3</v>
      </c>
    </row>
    <row r="64" spans="1:37" ht="15" customHeight="1">
      <c r="A64" s="132" t="s">
        <v>602</v>
      </c>
      <c r="B64" t="s">
        <v>1374</v>
      </c>
      <c r="C64" t="s">
        <v>1375</v>
      </c>
      <c r="D64" t="s">
        <v>1437</v>
      </c>
      <c r="E64" t="s">
        <v>1390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32" t="s">
        <v>603</v>
      </c>
      <c r="B65" t="s">
        <v>1376</v>
      </c>
      <c r="C65" t="s">
        <v>1377</v>
      </c>
      <c r="D65" t="s">
        <v>1438</v>
      </c>
      <c r="E65" t="s">
        <v>1390</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31">
        <v>8.3000000000000004E-2</v>
      </c>
    </row>
    <row r="66" spans="1:37" ht="15" customHeight="1">
      <c r="A66" s="132" t="s">
        <v>604</v>
      </c>
      <c r="B66" t="s">
        <v>1378</v>
      </c>
      <c r="C66" t="s">
        <v>1379</v>
      </c>
      <c r="D66" t="s">
        <v>1439</v>
      </c>
      <c r="E66" t="s">
        <v>1390</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31">
        <v>5.2999999999999999E-2</v>
      </c>
    </row>
    <row r="67" spans="1:37" ht="15" customHeight="1">
      <c r="A67" s="132" t="s">
        <v>605</v>
      </c>
      <c r="B67" t="s">
        <v>1380</v>
      </c>
      <c r="C67" t="s">
        <v>1381</v>
      </c>
      <c r="D67" t="s">
        <v>1440</v>
      </c>
      <c r="E67" t="s">
        <v>1390</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31">
        <v>3.7999999999999999E-2</v>
      </c>
    </row>
    <row r="68" spans="1:37" ht="15" customHeight="1">
      <c r="A68" s="132" t="s">
        <v>606</v>
      </c>
      <c r="B68" t="s">
        <v>1158</v>
      </c>
      <c r="C68" t="s">
        <v>1382</v>
      </c>
      <c r="D68" t="s">
        <v>1441</v>
      </c>
      <c r="E68" t="s">
        <v>1390</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31">
        <v>4.0000000000000001E-3</v>
      </c>
    </row>
    <row r="69" spans="1:37" ht="15" customHeight="1">
      <c r="A69" s="132" t="s">
        <v>607</v>
      </c>
      <c r="B69" t="s">
        <v>608</v>
      </c>
      <c r="C69" t="s">
        <v>1383</v>
      </c>
      <c r="D69" t="s">
        <v>1442</v>
      </c>
      <c r="E69" t="s">
        <v>1390</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31">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defaultRowHeight="14.5"/>
  <cols>
    <col min="1" max="1" width="19.453125" style="51"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10" spans="1:37" ht="15" customHeight="1">
      <c r="A10" s="133" t="s">
        <v>1061</v>
      </c>
      <c r="B10" t="s">
        <v>1444</v>
      </c>
    </row>
    <row r="11" spans="1:37" ht="15" customHeight="1">
      <c r="B11" t="s">
        <v>1445</v>
      </c>
    </row>
    <row r="12" spans="1:37" ht="15" customHeight="1">
      <c r="B12" t="s">
        <v>1446</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t="s">
        <v>1062</v>
      </c>
      <c r="B15" t="s">
        <v>1063</v>
      </c>
      <c r="C15" t="s">
        <v>1461</v>
      </c>
      <c r="D15" t="s">
        <v>1462</v>
      </c>
      <c r="E15" t="s">
        <v>1390</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31">
        <v>0</v>
      </c>
    </row>
    <row r="16" spans="1:37" ht="15" customHeight="1">
      <c r="A16" s="133" t="s">
        <v>1064</v>
      </c>
      <c r="B16" t="s">
        <v>1358</v>
      </c>
      <c r="C16" t="s">
        <v>1463</v>
      </c>
      <c r="D16" t="s">
        <v>1464</v>
      </c>
      <c r="E16" t="s">
        <v>1390</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31">
        <v>-1E-3</v>
      </c>
    </row>
    <row r="17" spans="1:37" ht="15" customHeight="1">
      <c r="A17" s="133" t="s">
        <v>1065</v>
      </c>
      <c r="B17" t="s">
        <v>1360</v>
      </c>
      <c r="C17" t="s">
        <v>1465</v>
      </c>
      <c r="D17" t="s">
        <v>1466</v>
      </c>
      <c r="E17" t="s">
        <v>1390</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31">
        <v>4.0000000000000001E-3</v>
      </c>
    </row>
    <row r="18" spans="1:37" ht="15" customHeight="1">
      <c r="A18" s="133" t="s">
        <v>1066</v>
      </c>
      <c r="B18" t="s">
        <v>1447</v>
      </c>
      <c r="C18" t="s">
        <v>1467</v>
      </c>
      <c r="D18" t="s">
        <v>1468</v>
      </c>
      <c r="E18" t="s">
        <v>1390</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31">
        <v>2.5000000000000001E-2</v>
      </c>
    </row>
    <row r="19" spans="1:37" ht="15" customHeight="1">
      <c r="A19" s="133" t="s">
        <v>1067</v>
      </c>
      <c r="B19" t="s">
        <v>1378</v>
      </c>
      <c r="C19" t="s">
        <v>1469</v>
      </c>
      <c r="D19" t="s">
        <v>1470</v>
      </c>
      <c r="E19" t="s">
        <v>1390</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31">
        <v>-1E-3</v>
      </c>
    </row>
    <row r="20" spans="1:37" ht="15" customHeight="1">
      <c r="A20" s="133" t="s">
        <v>1068</v>
      </c>
      <c r="B20" t="s">
        <v>1369</v>
      </c>
      <c r="C20" t="s">
        <v>1471</v>
      </c>
      <c r="D20" t="s">
        <v>1472</v>
      </c>
      <c r="E20" t="s">
        <v>1390</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31">
        <v>-7.0000000000000001E-3</v>
      </c>
    </row>
    <row r="21" spans="1:37" ht="15" customHeight="1">
      <c r="A21" s="133" t="s">
        <v>1069</v>
      </c>
      <c r="B21" t="s">
        <v>1376</v>
      </c>
      <c r="C21" t="s">
        <v>1473</v>
      </c>
      <c r="D21" t="s">
        <v>1474</v>
      </c>
      <c r="E21" t="s">
        <v>1390</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31">
        <v>0.10100000000000001</v>
      </c>
    </row>
    <row r="22" spans="1:37" ht="15" customHeight="1">
      <c r="A22" s="133" t="s">
        <v>1070</v>
      </c>
      <c r="B22" t="s">
        <v>1380</v>
      </c>
      <c r="C22" t="s">
        <v>1475</v>
      </c>
      <c r="D22" t="s">
        <v>1476</v>
      </c>
      <c r="E22" t="s">
        <v>1390</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31">
        <v>3.7999999999999999E-2</v>
      </c>
    </row>
    <row r="23" spans="1:37" ht="15" customHeight="1">
      <c r="A23" s="133" t="s">
        <v>1071</v>
      </c>
      <c r="B23" t="s">
        <v>1305</v>
      </c>
      <c r="C23" t="s">
        <v>1477</v>
      </c>
      <c r="D23" t="s">
        <v>1478</v>
      </c>
      <c r="E23" t="s">
        <v>1390</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31">
        <v>8.9999999999999993E-3</v>
      </c>
    </row>
    <row r="24" spans="1:37" ht="15" customHeight="1">
      <c r="A24" s="133" t="s">
        <v>1072</v>
      </c>
      <c r="B24" t="s">
        <v>1358</v>
      </c>
      <c r="C24" t="s">
        <v>1479</v>
      </c>
      <c r="D24" t="s">
        <v>1480</v>
      </c>
      <c r="E24" t="s">
        <v>1390</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31">
        <v>8.0000000000000002E-3</v>
      </c>
    </row>
    <row r="25" spans="1:37" ht="15" customHeight="1">
      <c r="A25" s="133" t="s">
        <v>1073</v>
      </c>
      <c r="B25" t="s">
        <v>1360</v>
      </c>
      <c r="C25" t="s">
        <v>1481</v>
      </c>
      <c r="D25" t="s">
        <v>1482</v>
      </c>
      <c r="E25" t="s">
        <v>1390</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31">
        <v>4.7E-2</v>
      </c>
    </row>
    <row r="26" spans="1:37" ht="15" customHeight="1">
      <c r="A26" s="133" t="s">
        <v>1074</v>
      </c>
      <c r="B26" t="s">
        <v>1447</v>
      </c>
      <c r="C26" t="s">
        <v>1483</v>
      </c>
      <c r="D26" t="s">
        <v>1484</v>
      </c>
      <c r="E26" t="s">
        <v>1390</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31">
        <v>8.0000000000000002E-3</v>
      </c>
    </row>
    <row r="27" spans="1:37" ht="15" customHeight="1">
      <c r="A27" s="133" t="s">
        <v>1075</v>
      </c>
      <c r="B27" t="s">
        <v>1369</v>
      </c>
      <c r="C27" t="s">
        <v>1485</v>
      </c>
      <c r="D27" t="s">
        <v>1486</v>
      </c>
      <c r="E27" t="s">
        <v>1390</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31">
        <v>8.7999999999999995E-2</v>
      </c>
    </row>
    <row r="28" spans="1:37" ht="15" customHeight="1">
      <c r="A28" s="133" t="s">
        <v>1076</v>
      </c>
      <c r="B28" t="s">
        <v>1378</v>
      </c>
      <c r="C28" t="s">
        <v>1487</v>
      </c>
      <c r="D28" t="s">
        <v>1488</v>
      </c>
      <c r="E28" t="s">
        <v>1390</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31">
        <v>-1.2999999999999999E-2</v>
      </c>
    </row>
    <row r="29" spans="1:37" ht="15" customHeight="1">
      <c r="A29" s="133" t="s">
        <v>1077</v>
      </c>
      <c r="B29" t="s">
        <v>1376</v>
      </c>
      <c r="C29" t="s">
        <v>1489</v>
      </c>
      <c r="D29" t="s">
        <v>1490</v>
      </c>
      <c r="E29" t="s">
        <v>1390</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31">
        <v>0.115</v>
      </c>
    </row>
    <row r="30" spans="1:37" ht="15" customHeight="1">
      <c r="A30" s="133" t="s">
        <v>1078</v>
      </c>
      <c r="B30" t="s">
        <v>1380</v>
      </c>
      <c r="C30" t="s">
        <v>1491</v>
      </c>
      <c r="D30" t="s">
        <v>1492</v>
      </c>
      <c r="E30" t="s">
        <v>1390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146</v>
      </c>
    </row>
    <row r="31" spans="1:37" ht="15" customHeight="1">
      <c r="A31" s="133" t="s">
        <v>1079</v>
      </c>
      <c r="B31" t="s">
        <v>1315</v>
      </c>
      <c r="C31" t="s">
        <v>1493</v>
      </c>
      <c r="D31" t="s">
        <v>1494</v>
      </c>
      <c r="E31" t="s">
        <v>1390</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31">
        <v>5.0000000000000001E-3</v>
      </c>
    </row>
    <row r="32" spans="1:37" ht="15" customHeight="1">
      <c r="A32" s="133" t="s">
        <v>1080</v>
      </c>
      <c r="B32" t="s">
        <v>1448</v>
      </c>
      <c r="C32" t="s">
        <v>1495</v>
      </c>
      <c r="D32" t="s">
        <v>1496</v>
      </c>
      <c r="E32" t="s">
        <v>1390</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31">
        <v>1.7000000000000001E-2</v>
      </c>
    </row>
    <row r="33" spans="1:37" ht="15" customHeight="1">
      <c r="A33" s="133" t="s">
        <v>1081</v>
      </c>
      <c r="B33" t="s">
        <v>1447</v>
      </c>
      <c r="C33" t="s">
        <v>1497</v>
      </c>
      <c r="D33" t="s">
        <v>1498</v>
      </c>
      <c r="E33" t="s">
        <v>1390</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31">
        <v>3.0000000000000001E-3</v>
      </c>
    </row>
    <row r="34" spans="1:37" ht="15" customHeight="1">
      <c r="A34" s="133" t="s">
        <v>1082</v>
      </c>
      <c r="B34" t="s">
        <v>1378</v>
      </c>
      <c r="C34" t="s">
        <v>1499</v>
      </c>
      <c r="D34" t="s">
        <v>1500</v>
      </c>
      <c r="E34" t="s">
        <v>1390</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31">
        <v>2.1999999999999999E-2</v>
      </c>
    </row>
    <row r="35" spans="1:37" ht="15" customHeight="1">
      <c r="A35" s="133" t="s">
        <v>1083</v>
      </c>
      <c r="B35" t="s">
        <v>1369</v>
      </c>
      <c r="C35" t="s">
        <v>1501</v>
      </c>
      <c r="D35" t="s">
        <v>1502</v>
      </c>
      <c r="E35" t="s">
        <v>1390</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31">
        <v>4.4999999999999998E-2</v>
      </c>
    </row>
    <row r="36" spans="1:37" ht="15" customHeight="1">
      <c r="A36" s="133" t="s">
        <v>1084</v>
      </c>
      <c r="B36" t="s">
        <v>1360</v>
      </c>
      <c r="C36" t="s">
        <v>1503</v>
      </c>
      <c r="D36" t="s">
        <v>1504</v>
      </c>
      <c r="E36" t="s">
        <v>1390</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31">
        <v>6.7000000000000004E-2</v>
      </c>
    </row>
    <row r="37" spans="1:37" ht="15" customHeight="1">
      <c r="A37" s="133" t="s">
        <v>1085</v>
      </c>
      <c r="B37" t="s">
        <v>1376</v>
      </c>
      <c r="C37" t="s">
        <v>1505</v>
      </c>
      <c r="D37" t="s">
        <v>1506</v>
      </c>
      <c r="E37" t="s">
        <v>1390</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31">
        <v>0.123</v>
      </c>
    </row>
    <row r="38" spans="1:37" ht="15" customHeight="1">
      <c r="A38" s="133" t="s">
        <v>1086</v>
      </c>
      <c r="B38" t="s">
        <v>1380</v>
      </c>
      <c r="C38" t="s">
        <v>1507</v>
      </c>
      <c r="D38" t="s">
        <v>1508</v>
      </c>
      <c r="E38" t="s">
        <v>1390</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31">
        <v>0.13400000000000001</v>
      </c>
    </row>
    <row r="39" spans="1:37" ht="15" customHeight="1">
      <c r="A39" s="133" t="s">
        <v>1087</v>
      </c>
      <c r="B39" t="s">
        <v>1449</v>
      </c>
      <c r="C39" t="s">
        <v>1509</v>
      </c>
      <c r="D39" t="s">
        <v>1510</v>
      </c>
      <c r="E39" t="s">
        <v>1390</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31">
        <v>1E-3</v>
      </c>
    </row>
    <row r="40" spans="1:37" ht="15" customHeight="1">
      <c r="A40" s="133" t="s">
        <v>1088</v>
      </c>
      <c r="B40" t="s">
        <v>1447</v>
      </c>
      <c r="C40" t="s">
        <v>1511</v>
      </c>
      <c r="D40" t="s">
        <v>1512</v>
      </c>
      <c r="E40" t="s">
        <v>1390</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31">
        <v>-1.7000000000000001E-2</v>
      </c>
    </row>
    <row r="41" spans="1:37" ht="15" customHeight="1">
      <c r="A41" s="133" t="s">
        <v>1089</v>
      </c>
      <c r="B41" t="s">
        <v>1353</v>
      </c>
      <c r="C41" t="s">
        <v>1513</v>
      </c>
      <c r="D41" t="s">
        <v>1514</v>
      </c>
      <c r="E41" t="s">
        <v>1390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1090</v>
      </c>
      <c r="B42" t="s">
        <v>1450</v>
      </c>
      <c r="C42" t="s">
        <v>1515</v>
      </c>
      <c r="D42" t="s">
        <v>1516</v>
      </c>
      <c r="E42" t="s">
        <v>1390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146</v>
      </c>
    </row>
    <row r="43" spans="1:37" ht="15" customHeight="1">
      <c r="A43" s="133" t="s">
        <v>1091</v>
      </c>
      <c r="B43" t="s">
        <v>1451</v>
      </c>
      <c r="C43" t="s">
        <v>1517</v>
      </c>
      <c r="D43" t="s">
        <v>1518</v>
      </c>
      <c r="E43" t="s">
        <v>1390</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31">
        <v>0.223</v>
      </c>
    </row>
    <row r="44" spans="1:37" ht="15" customHeight="1">
      <c r="A44" s="133" t="s">
        <v>1092</v>
      </c>
      <c r="B44" t="s">
        <v>652</v>
      </c>
      <c r="C44" t="s">
        <v>1519</v>
      </c>
      <c r="D44" t="s">
        <v>1520</v>
      </c>
      <c r="E44" t="s">
        <v>1390</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31">
        <v>-1.4E-2</v>
      </c>
    </row>
    <row r="45" spans="1:37" ht="15" customHeight="1">
      <c r="A45" s="133" t="s">
        <v>1093</v>
      </c>
      <c r="B45" t="s">
        <v>1447</v>
      </c>
      <c r="C45" t="s">
        <v>1521</v>
      </c>
      <c r="D45" t="s">
        <v>1522</v>
      </c>
      <c r="E45" t="s">
        <v>1390</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31">
        <v>-1.4E-2</v>
      </c>
    </row>
    <row r="46" spans="1:37" ht="15" customHeight="1">
      <c r="A46" s="133" t="s">
        <v>1094</v>
      </c>
      <c r="B46" t="s">
        <v>1452</v>
      </c>
      <c r="C46" t="s">
        <v>1523</v>
      </c>
      <c r="D46" t="s">
        <v>1524</v>
      </c>
      <c r="E46" t="s">
        <v>1390</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31">
        <v>-6.0999999999999999E-2</v>
      </c>
    </row>
    <row r="47" spans="1:37" ht="15" customHeight="1">
      <c r="A47" s="133" t="s">
        <v>1095</v>
      </c>
      <c r="B47" t="s">
        <v>1450</v>
      </c>
      <c r="C47" t="s">
        <v>1525</v>
      </c>
      <c r="D47" t="s">
        <v>1526</v>
      </c>
      <c r="E47" t="s">
        <v>1390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146</v>
      </c>
    </row>
    <row r="48" spans="1:37" ht="15" customHeight="1">
      <c r="A48" s="133" t="s">
        <v>1096</v>
      </c>
      <c r="B48" t="s">
        <v>1451</v>
      </c>
      <c r="C48" t="s">
        <v>1527</v>
      </c>
      <c r="D48" t="s">
        <v>1528</v>
      </c>
      <c r="E48" t="s">
        <v>1390</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31">
        <v>4.8000000000000001E-2</v>
      </c>
    </row>
    <row r="49" spans="1:37" ht="15" customHeight="1">
      <c r="A49" s="133" t="s">
        <v>1097</v>
      </c>
      <c r="B49" t="s">
        <v>645</v>
      </c>
      <c r="C49" t="s">
        <v>1529</v>
      </c>
      <c r="D49" t="s">
        <v>1530</v>
      </c>
      <c r="E49" t="s">
        <v>1390</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31">
        <v>2E-3</v>
      </c>
    </row>
    <row r="50" spans="1:37" ht="15" customHeight="1">
      <c r="A50" s="133" t="s">
        <v>1098</v>
      </c>
      <c r="B50" t="s">
        <v>1447</v>
      </c>
      <c r="C50" t="s">
        <v>1531</v>
      </c>
      <c r="D50" t="s">
        <v>1532</v>
      </c>
      <c r="E50" t="s">
        <v>1390</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31">
        <v>-0.01</v>
      </c>
    </row>
    <row r="51" spans="1:37" ht="15" customHeight="1">
      <c r="A51" s="133" t="s">
        <v>1099</v>
      </c>
      <c r="B51" t="s">
        <v>1452</v>
      </c>
      <c r="C51" t="s">
        <v>1533</v>
      </c>
      <c r="D51" t="s">
        <v>1534</v>
      </c>
      <c r="E51" t="s">
        <v>1390</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31">
        <v>5.0000000000000001E-3</v>
      </c>
    </row>
    <row r="52" spans="1:37" ht="15" customHeight="1">
      <c r="A52" s="133" t="s">
        <v>1100</v>
      </c>
      <c r="B52" t="s">
        <v>1450</v>
      </c>
      <c r="C52" t="s">
        <v>1535</v>
      </c>
      <c r="D52" t="s">
        <v>1536</v>
      </c>
      <c r="E52" t="s">
        <v>1390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1101</v>
      </c>
      <c r="B53" t="s">
        <v>1451</v>
      </c>
      <c r="C53" t="s">
        <v>1537</v>
      </c>
      <c r="D53" t="s">
        <v>1538</v>
      </c>
      <c r="E53" t="s">
        <v>1390</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31">
        <v>6.0999999999999999E-2</v>
      </c>
    </row>
    <row r="54" spans="1:37" ht="15" customHeight="1">
      <c r="A54" s="133" t="s">
        <v>1102</v>
      </c>
      <c r="B54" t="s">
        <v>1103</v>
      </c>
      <c r="C54" t="s">
        <v>1539</v>
      </c>
      <c r="D54" t="s">
        <v>1540</v>
      </c>
      <c r="E54" t="s">
        <v>1390</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31">
        <v>2.5999999999999999E-2</v>
      </c>
    </row>
    <row r="55" spans="1:37" ht="15" customHeight="1">
      <c r="A55" s="133" t="s">
        <v>1104</v>
      </c>
      <c r="B55" t="s">
        <v>1453</v>
      </c>
      <c r="C55" t="s">
        <v>1541</v>
      </c>
      <c r="D55" t="s">
        <v>1542</v>
      </c>
      <c r="E55" t="s">
        <v>1390</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31">
        <v>2.7E-2</v>
      </c>
    </row>
    <row r="56" spans="1:37" ht="15" customHeight="1">
      <c r="A56" s="133" t="s">
        <v>1105</v>
      </c>
      <c r="B56" t="s">
        <v>1367</v>
      </c>
      <c r="C56" t="s">
        <v>1543</v>
      </c>
      <c r="D56" t="s">
        <v>1544</v>
      </c>
      <c r="E56" t="s">
        <v>1390</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31">
        <v>0</v>
      </c>
    </row>
    <row r="57" spans="1:37" ht="15" customHeight="1">
      <c r="A57" s="133" t="s">
        <v>1106</v>
      </c>
      <c r="B57" t="s">
        <v>1107</v>
      </c>
      <c r="C57" t="s">
        <v>1545</v>
      </c>
      <c r="D57" t="s">
        <v>1546</v>
      </c>
      <c r="E57" t="s">
        <v>1390</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31">
        <v>0</v>
      </c>
    </row>
    <row r="58" spans="1:37" ht="15" customHeight="1">
      <c r="A58" s="133" t="s">
        <v>1108</v>
      </c>
      <c r="B58" t="s">
        <v>1351</v>
      </c>
      <c r="C58" t="s">
        <v>1547</v>
      </c>
      <c r="D58" t="s">
        <v>1548</v>
      </c>
      <c r="E58" t="s">
        <v>1390</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31">
        <v>0</v>
      </c>
    </row>
    <row r="59" spans="1:37" ht="15" customHeight="1">
      <c r="A59" s="133" t="s">
        <v>1109</v>
      </c>
      <c r="B59" t="s">
        <v>1353</v>
      </c>
      <c r="C59" t="s">
        <v>1549</v>
      </c>
      <c r="D59" t="s">
        <v>1550</v>
      </c>
      <c r="E59" t="s">
        <v>1390</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31">
        <v>0</v>
      </c>
    </row>
    <row r="60" spans="1:37" ht="15" customHeight="1">
      <c r="A60" s="133" t="s">
        <v>1110</v>
      </c>
      <c r="B60" t="s">
        <v>1355</v>
      </c>
      <c r="C60" t="s">
        <v>1551</v>
      </c>
      <c r="D60" t="s">
        <v>1552</v>
      </c>
      <c r="E60" t="s">
        <v>1390</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31">
        <v>0</v>
      </c>
    </row>
    <row r="61" spans="1:37" ht="15" customHeight="1">
      <c r="A61" s="133" t="s">
        <v>1111</v>
      </c>
      <c r="B61" t="s">
        <v>1112</v>
      </c>
      <c r="C61" t="s">
        <v>1553</v>
      </c>
      <c r="D61" t="s">
        <v>1554</v>
      </c>
      <c r="E61" t="s">
        <v>1390</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31">
        <v>1.9E-2</v>
      </c>
    </row>
    <row r="62" spans="1:37" ht="15" customHeight="1">
      <c r="A62" s="133" t="s">
        <v>1113</v>
      </c>
      <c r="B62" t="s">
        <v>1454</v>
      </c>
      <c r="C62" t="s">
        <v>1555</v>
      </c>
      <c r="D62" t="s">
        <v>1556</v>
      </c>
      <c r="E62" t="s">
        <v>1390</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31">
        <v>0.01</v>
      </c>
    </row>
    <row r="63" spans="1:37" ht="15" customHeight="1">
      <c r="A63" s="133" t="s">
        <v>1114</v>
      </c>
      <c r="B63" t="s">
        <v>1448</v>
      </c>
      <c r="C63" t="s">
        <v>1557</v>
      </c>
      <c r="D63" t="s">
        <v>1558</v>
      </c>
      <c r="E63" t="s">
        <v>1390</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31">
        <v>1.0999999999999999E-2</v>
      </c>
    </row>
    <row r="64" spans="1:37" ht="15" customHeight="1">
      <c r="A64" s="133" t="s">
        <v>1115</v>
      </c>
      <c r="B64" t="s">
        <v>1360</v>
      </c>
      <c r="C64" t="s">
        <v>1559</v>
      </c>
      <c r="D64" t="s">
        <v>1560</v>
      </c>
      <c r="E64" t="s">
        <v>1390</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31">
        <v>3.0000000000000001E-3</v>
      </c>
    </row>
    <row r="65" spans="1:37" ht="15" customHeight="1">
      <c r="A65" s="133" t="s">
        <v>1116</v>
      </c>
      <c r="B65" t="s">
        <v>1447</v>
      </c>
      <c r="C65" t="s">
        <v>1561</v>
      </c>
      <c r="D65" t="s">
        <v>1562</v>
      </c>
      <c r="E65" t="s">
        <v>1390</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31">
        <v>5.0000000000000001E-3</v>
      </c>
    </row>
    <row r="66" spans="1:37" ht="15" customHeight="1">
      <c r="A66" s="133" t="s">
        <v>1117</v>
      </c>
      <c r="B66" t="s">
        <v>1378</v>
      </c>
      <c r="C66" t="s">
        <v>1563</v>
      </c>
      <c r="D66" t="s">
        <v>1564</v>
      </c>
      <c r="E66" t="s">
        <v>1390</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31">
        <v>0.01</v>
      </c>
    </row>
    <row r="67" spans="1:37" ht="15" customHeight="1">
      <c r="A67" s="133" t="s">
        <v>1118</v>
      </c>
      <c r="B67" t="s">
        <v>1369</v>
      </c>
      <c r="C67" t="s">
        <v>1565</v>
      </c>
      <c r="D67" t="s">
        <v>1566</v>
      </c>
      <c r="E67" t="s">
        <v>1390</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31">
        <v>1.6E-2</v>
      </c>
    </row>
    <row r="68" spans="1:37" ht="15" customHeight="1">
      <c r="A68" s="133" t="s">
        <v>1119</v>
      </c>
      <c r="B68" t="s">
        <v>1376</v>
      </c>
      <c r="C68" t="s">
        <v>1567</v>
      </c>
      <c r="D68" t="s">
        <v>1568</v>
      </c>
      <c r="E68" t="s">
        <v>1390</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31">
        <v>0.106</v>
      </c>
    </row>
    <row r="69" spans="1:37" ht="15" customHeight="1">
      <c r="A69" s="133" t="s">
        <v>1120</v>
      </c>
      <c r="B69" t="s">
        <v>1380</v>
      </c>
      <c r="C69" t="s">
        <v>1569</v>
      </c>
      <c r="D69" t="s">
        <v>1570</v>
      </c>
      <c r="E69" t="s">
        <v>1390</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31">
        <v>1.2E-2</v>
      </c>
    </row>
    <row r="70" spans="1:37" ht="15" customHeight="1">
      <c r="A70" s="133" t="s">
        <v>1121</v>
      </c>
      <c r="B70" t="s">
        <v>1455</v>
      </c>
      <c r="C70" t="s">
        <v>1571</v>
      </c>
      <c r="D70" t="s">
        <v>1572</v>
      </c>
      <c r="E70" t="s">
        <v>1390</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31">
        <v>2.1999999999999999E-2</v>
      </c>
    </row>
    <row r="71" spans="1:37" ht="15" customHeight="1">
      <c r="A71" s="133" t="s">
        <v>1122</v>
      </c>
      <c r="B71" t="s">
        <v>1448</v>
      </c>
      <c r="C71" t="s">
        <v>1573</v>
      </c>
      <c r="D71" t="s">
        <v>1574</v>
      </c>
      <c r="E71" t="s">
        <v>1390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146</v>
      </c>
    </row>
    <row r="72" spans="1:37" ht="15" customHeight="1">
      <c r="A72" s="133" t="s">
        <v>1123</v>
      </c>
      <c r="B72" t="s">
        <v>1360</v>
      </c>
      <c r="C72" t="s">
        <v>1575</v>
      </c>
      <c r="D72" t="s">
        <v>1576</v>
      </c>
      <c r="E72" t="s">
        <v>1390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146</v>
      </c>
    </row>
    <row r="73" spans="1:37" ht="15" customHeight="1">
      <c r="A73" s="133" t="s">
        <v>1124</v>
      </c>
      <c r="B73" t="s">
        <v>1447</v>
      </c>
      <c r="C73" t="s">
        <v>1577</v>
      </c>
      <c r="D73" t="s">
        <v>1578</v>
      </c>
      <c r="E73" t="s">
        <v>1390</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31">
        <v>2.1999999999999999E-2</v>
      </c>
    </row>
    <row r="74" spans="1:37" ht="15" customHeight="1">
      <c r="A74" s="133" t="s">
        <v>1125</v>
      </c>
      <c r="B74" t="s">
        <v>1378</v>
      </c>
      <c r="C74" t="s">
        <v>1579</v>
      </c>
      <c r="D74" t="s">
        <v>1580</v>
      </c>
      <c r="E74" t="s">
        <v>1390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146</v>
      </c>
    </row>
    <row r="75" spans="1:37" ht="15" customHeight="1">
      <c r="A75" s="133" t="s">
        <v>1126</v>
      </c>
      <c r="B75" t="s">
        <v>1369</v>
      </c>
      <c r="C75" t="s">
        <v>1581</v>
      </c>
      <c r="D75" t="s">
        <v>1582</v>
      </c>
      <c r="E75" t="s">
        <v>1390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1127</v>
      </c>
      <c r="B76" t="s">
        <v>1376</v>
      </c>
      <c r="C76" t="s">
        <v>1583</v>
      </c>
      <c r="D76" t="s">
        <v>1584</v>
      </c>
      <c r="E76" t="s">
        <v>1390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146</v>
      </c>
    </row>
    <row r="77" spans="1:37" ht="15" customHeight="1">
      <c r="A77" s="133" t="s">
        <v>1128</v>
      </c>
      <c r="B77" t="s">
        <v>1380</v>
      </c>
      <c r="C77" t="s">
        <v>1585</v>
      </c>
      <c r="D77" t="s">
        <v>1586</v>
      </c>
      <c r="E77" t="s">
        <v>1390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146</v>
      </c>
    </row>
    <row r="78" spans="1:37" ht="15" customHeight="1">
      <c r="A78" s="133" t="s">
        <v>1129</v>
      </c>
      <c r="B78" t="s">
        <v>1456</v>
      </c>
      <c r="C78" t="s">
        <v>1587</v>
      </c>
      <c r="D78" t="s">
        <v>1588</v>
      </c>
      <c r="E78" t="s">
        <v>1390</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31">
        <v>3.3000000000000002E-2</v>
      </c>
    </row>
    <row r="79" spans="1:37" ht="15" customHeight="1">
      <c r="A79" s="133" t="s">
        <v>1130</v>
      </c>
      <c r="B79" t="s">
        <v>1448</v>
      </c>
      <c r="C79" t="s">
        <v>1589</v>
      </c>
      <c r="D79" t="s">
        <v>1590</v>
      </c>
      <c r="E79" t="s">
        <v>1390</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31">
        <v>3.3000000000000002E-2</v>
      </c>
    </row>
    <row r="80" spans="1:37" ht="15" customHeight="1">
      <c r="A80" s="133" t="s">
        <v>1131</v>
      </c>
      <c r="B80" t="s">
        <v>1360</v>
      </c>
      <c r="C80" t="s">
        <v>1591</v>
      </c>
      <c r="D80" t="s">
        <v>1592</v>
      </c>
      <c r="E80" t="s">
        <v>1390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1132</v>
      </c>
      <c r="B81" t="s">
        <v>1447</v>
      </c>
      <c r="C81" t="s">
        <v>1593</v>
      </c>
      <c r="D81" t="s">
        <v>1594</v>
      </c>
      <c r="E81" t="s">
        <v>1390</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31">
        <v>3.3000000000000002E-2</v>
      </c>
    </row>
    <row r="82" spans="1:37" ht="15" customHeight="1">
      <c r="A82" s="133" t="s">
        <v>1133</v>
      </c>
      <c r="B82" t="s">
        <v>1378</v>
      </c>
      <c r="C82" t="s">
        <v>1595</v>
      </c>
      <c r="D82" t="s">
        <v>1596</v>
      </c>
      <c r="E82" t="s">
        <v>1390</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31">
        <v>0.05</v>
      </c>
    </row>
    <row r="83" spans="1:37" ht="15" customHeight="1">
      <c r="A83" s="133" t="s">
        <v>1134</v>
      </c>
      <c r="B83" t="s">
        <v>1369</v>
      </c>
      <c r="C83" t="s">
        <v>1597</v>
      </c>
      <c r="D83" t="s">
        <v>1598</v>
      </c>
      <c r="E83" t="s">
        <v>1390</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31">
        <v>3.3000000000000002E-2</v>
      </c>
    </row>
    <row r="84" spans="1:37" ht="15" customHeight="1">
      <c r="A84" s="133" t="s">
        <v>1135</v>
      </c>
      <c r="B84" t="s">
        <v>1376</v>
      </c>
      <c r="C84" t="s">
        <v>1599</v>
      </c>
      <c r="D84" t="s">
        <v>1600</v>
      </c>
      <c r="E84" t="s">
        <v>1390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146</v>
      </c>
    </row>
    <row r="85" spans="1:37" ht="15" customHeight="1">
      <c r="A85" s="133" t="s">
        <v>1136</v>
      </c>
      <c r="B85" t="s">
        <v>1380</v>
      </c>
      <c r="C85" t="s">
        <v>1601</v>
      </c>
      <c r="D85" t="s">
        <v>1602</v>
      </c>
      <c r="E85" t="s">
        <v>1390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146</v>
      </c>
    </row>
    <row r="86" spans="1:37" ht="15" customHeight="1">
      <c r="A86" s="133" t="s">
        <v>1137</v>
      </c>
      <c r="B86" t="s">
        <v>1138</v>
      </c>
      <c r="C86" t="s">
        <v>1603</v>
      </c>
      <c r="D86" t="s">
        <v>1604</v>
      </c>
      <c r="E86" t="s">
        <v>1390</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31">
        <v>2.7E-2</v>
      </c>
    </row>
    <row r="87" spans="1:37" ht="15" customHeight="1">
      <c r="A87" s="133" t="s">
        <v>1139</v>
      </c>
      <c r="B87" t="s">
        <v>1457</v>
      </c>
      <c r="C87" t="s">
        <v>1605</v>
      </c>
      <c r="D87" t="s">
        <v>1606</v>
      </c>
      <c r="E87" t="s">
        <v>1390</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31">
        <v>0.03</v>
      </c>
    </row>
    <row r="88" spans="1:37" ht="15" customHeight="1">
      <c r="A88" s="133" t="s">
        <v>1140</v>
      </c>
      <c r="B88" t="s">
        <v>1376</v>
      </c>
      <c r="C88" t="s">
        <v>1607</v>
      </c>
      <c r="D88" t="s">
        <v>1608</v>
      </c>
      <c r="E88" t="s">
        <v>1390</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31">
        <v>0.03</v>
      </c>
    </row>
    <row r="89" spans="1:37" ht="15" customHeight="1">
      <c r="A89" s="133" t="s">
        <v>1141</v>
      </c>
      <c r="B89" t="s">
        <v>1362</v>
      </c>
      <c r="C89" t="s">
        <v>1609</v>
      </c>
      <c r="D89" t="s">
        <v>1610</v>
      </c>
      <c r="E89" t="s">
        <v>1390</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31">
        <v>0.03</v>
      </c>
    </row>
    <row r="90" spans="1:37" ht="15" customHeight="1">
      <c r="A90" s="133" t="s">
        <v>1142</v>
      </c>
      <c r="B90" t="s">
        <v>1450</v>
      </c>
      <c r="C90" t="s">
        <v>1611</v>
      </c>
      <c r="D90" t="s">
        <v>1612</v>
      </c>
      <c r="E90" t="s">
        <v>1390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146</v>
      </c>
    </row>
    <row r="91" spans="1:37" ht="15" customHeight="1">
      <c r="A91" s="133" t="s">
        <v>1143</v>
      </c>
      <c r="B91" t="s">
        <v>1451</v>
      </c>
      <c r="C91" t="s">
        <v>1613</v>
      </c>
      <c r="D91" t="s">
        <v>1614</v>
      </c>
      <c r="E91" t="s">
        <v>1390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146</v>
      </c>
    </row>
    <row r="92" spans="1:37" ht="15" customHeight="1">
      <c r="A92" s="133" t="s">
        <v>1144</v>
      </c>
      <c r="B92" t="s">
        <v>1458</v>
      </c>
      <c r="C92" t="s">
        <v>1615</v>
      </c>
      <c r="D92" t="s">
        <v>1616</v>
      </c>
      <c r="E92" t="s">
        <v>1390</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31">
        <v>2.5999999999999999E-2</v>
      </c>
    </row>
    <row r="93" spans="1:37" ht="15" customHeight="1">
      <c r="A93" s="133" t="s">
        <v>1145</v>
      </c>
      <c r="B93" t="s">
        <v>1376</v>
      </c>
      <c r="C93" t="s">
        <v>1617</v>
      </c>
      <c r="D93" t="s">
        <v>1618</v>
      </c>
      <c r="E93" t="s">
        <v>1390</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31">
        <v>2.5999999999999999E-2</v>
      </c>
    </row>
    <row r="94" spans="1:37" ht="15" customHeight="1">
      <c r="A94" s="133" t="s">
        <v>1146</v>
      </c>
      <c r="B94" t="s">
        <v>1459</v>
      </c>
      <c r="C94" t="s">
        <v>1619</v>
      </c>
      <c r="D94" t="s">
        <v>1620</v>
      </c>
      <c r="E94" t="s">
        <v>1390</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31">
        <v>2.5000000000000001E-2</v>
      </c>
    </row>
    <row r="95" spans="1:37" ht="15" customHeight="1">
      <c r="A95" s="133" t="s">
        <v>1147</v>
      </c>
      <c r="B95" t="s">
        <v>1376</v>
      </c>
      <c r="C95" t="s">
        <v>1621</v>
      </c>
      <c r="D95" t="s">
        <v>1622</v>
      </c>
      <c r="E95" t="s">
        <v>1390</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31">
        <v>2.5000000000000001E-2</v>
      </c>
    </row>
    <row r="96" spans="1:37" ht="15" customHeight="1">
      <c r="A96" s="133" t="s">
        <v>1148</v>
      </c>
      <c r="B96" t="s">
        <v>1362</v>
      </c>
      <c r="C96" t="s">
        <v>1623</v>
      </c>
      <c r="D96" t="s">
        <v>1624</v>
      </c>
      <c r="E96" t="s">
        <v>1390</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31">
        <v>2.5999999999999999E-2</v>
      </c>
    </row>
    <row r="97" spans="1:37" ht="15" customHeight="1">
      <c r="A97" s="133" t="s">
        <v>1149</v>
      </c>
      <c r="B97" t="s">
        <v>1450</v>
      </c>
      <c r="C97" t="s">
        <v>1625</v>
      </c>
      <c r="D97" t="s">
        <v>1626</v>
      </c>
      <c r="E97" t="s">
        <v>1390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146</v>
      </c>
    </row>
    <row r="98" spans="1:37" ht="15" customHeight="1">
      <c r="A98" s="133" t="s">
        <v>1150</v>
      </c>
      <c r="B98" t="s">
        <v>1451</v>
      </c>
      <c r="C98" t="s">
        <v>1627</v>
      </c>
      <c r="D98" t="s">
        <v>1628</v>
      </c>
      <c r="E98" t="s">
        <v>1390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146</v>
      </c>
    </row>
    <row r="99" spans="1:37" ht="15" customHeight="1">
      <c r="A99" s="133" t="s">
        <v>1151</v>
      </c>
      <c r="B99" t="s">
        <v>1152</v>
      </c>
      <c r="C99" t="s">
        <v>1629</v>
      </c>
      <c r="D99" t="s">
        <v>1630</v>
      </c>
      <c r="E99" t="s">
        <v>1390</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31">
        <v>-3.0000000000000001E-3</v>
      </c>
    </row>
    <row r="100" spans="1:37" ht="15" customHeight="1">
      <c r="A100" s="133" t="s">
        <v>1153</v>
      </c>
      <c r="B100" t="s">
        <v>1460</v>
      </c>
      <c r="C100" t="s">
        <v>1631</v>
      </c>
      <c r="D100" t="s">
        <v>1632</v>
      </c>
      <c r="E100" t="s">
        <v>1390</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31">
        <v>-5.0000000000000001E-3</v>
      </c>
    </row>
    <row r="101" spans="1:37" ht="15" customHeight="1">
      <c r="A101" s="133" t="s">
        <v>1154</v>
      </c>
      <c r="B101" t="s">
        <v>1447</v>
      </c>
      <c r="C101" t="s">
        <v>1633</v>
      </c>
      <c r="D101" t="s">
        <v>1634</v>
      </c>
      <c r="E101" t="s">
        <v>1390</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31">
        <v>3.0000000000000001E-3</v>
      </c>
    </row>
    <row r="102" spans="1:37" ht="15" customHeight="1">
      <c r="A102" s="133" t="s">
        <v>1155</v>
      </c>
      <c r="B102" t="s">
        <v>1156</v>
      </c>
      <c r="C102" t="s">
        <v>1635</v>
      </c>
      <c r="D102" t="s">
        <v>1636</v>
      </c>
      <c r="E102" t="s">
        <v>1390</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31">
        <v>1E-3</v>
      </c>
    </row>
    <row r="103" spans="1:37" ht="15" customHeight="1">
      <c r="A103" s="133" t="s">
        <v>1157</v>
      </c>
      <c r="B103" t="s">
        <v>1158</v>
      </c>
      <c r="C103" t="s">
        <v>1382</v>
      </c>
      <c r="D103" t="s">
        <v>1637</v>
      </c>
      <c r="E103" t="s">
        <v>1390</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31">
        <v>4.0000000000000001E-3</v>
      </c>
    </row>
    <row r="104" spans="1:37" ht="15" customHeight="1">
      <c r="A104" s="133" t="s">
        <v>1159</v>
      </c>
      <c r="B104" t="s">
        <v>608</v>
      </c>
      <c r="C104" t="s">
        <v>1638</v>
      </c>
      <c r="D104" t="s">
        <v>1639</v>
      </c>
      <c r="E104" t="s">
        <v>1390</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31">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defaultRowHeight="14.5"/>
  <cols>
    <col min="1" max="1" width="19.453125" style="51" customWidth="1"/>
    <col min="2" max="2" width="25"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33" t="s">
        <v>980</v>
      </c>
      <c r="B10" t="s">
        <v>1640</v>
      </c>
    </row>
    <row r="11" spans="1:37" ht="15" customHeight="1">
      <c r="B11" t="s">
        <v>1641</v>
      </c>
    </row>
    <row r="12" spans="1:37" ht="15" customHeight="1">
      <c r="B12" t="s">
        <v>1642</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1643</v>
      </c>
      <c r="D15" t="s">
        <v>1680</v>
      </c>
    </row>
    <row r="16" spans="1:37" ht="15" customHeight="1">
      <c r="A16" s="133"/>
      <c r="B16" t="s">
        <v>1644</v>
      </c>
      <c r="D16" t="s">
        <v>1681</v>
      </c>
    </row>
    <row r="17" spans="1:37" s="47" customFormat="1" ht="15" customHeight="1">
      <c r="A17" s="133" t="s">
        <v>981</v>
      </c>
      <c r="B17" t="s">
        <v>1645</v>
      </c>
      <c r="C17" t="s">
        <v>1682</v>
      </c>
      <c r="D17" t="s">
        <v>1683</v>
      </c>
      <c r="E17" t="s">
        <v>1684</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31">
        <v>-1E-3</v>
      </c>
    </row>
    <row r="18" spans="1:37" ht="15" customHeight="1">
      <c r="A18" s="133" t="s">
        <v>982</v>
      </c>
      <c r="B18" t="s">
        <v>1646</v>
      </c>
      <c r="C18" t="s">
        <v>1685</v>
      </c>
      <c r="D18" t="s">
        <v>1686</v>
      </c>
      <c r="E18" t="s">
        <v>1684</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31">
        <v>-8.9999999999999993E-3</v>
      </c>
    </row>
    <row r="19" spans="1:37" ht="15" customHeight="1">
      <c r="A19" s="133" t="s">
        <v>983</v>
      </c>
      <c r="B19" t="s">
        <v>1647</v>
      </c>
      <c r="C19" t="s">
        <v>1687</v>
      </c>
      <c r="D19" t="s">
        <v>1688</v>
      </c>
      <c r="E19" t="s">
        <v>1684</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31">
        <v>-1E-3</v>
      </c>
    </row>
    <row r="20" spans="1:37" ht="15" customHeight="1">
      <c r="A20" s="133"/>
      <c r="B20" t="s">
        <v>1648</v>
      </c>
      <c r="D20" t="s">
        <v>1689</v>
      </c>
    </row>
    <row r="21" spans="1:37" ht="15" customHeight="1">
      <c r="A21" s="133" t="s">
        <v>984</v>
      </c>
      <c r="B21" t="s">
        <v>1649</v>
      </c>
      <c r="C21" t="s">
        <v>1690</v>
      </c>
      <c r="D21" t="s">
        <v>1691</v>
      </c>
      <c r="E21" t="s">
        <v>1684</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31">
        <v>2E-3</v>
      </c>
    </row>
    <row r="22" spans="1:37" ht="15" customHeight="1">
      <c r="A22" s="133" t="s">
        <v>985</v>
      </c>
      <c r="B22" t="s">
        <v>1650</v>
      </c>
      <c r="C22" t="s">
        <v>1692</v>
      </c>
      <c r="D22" t="s">
        <v>1693</v>
      </c>
      <c r="E22" t="s">
        <v>1684</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31">
        <v>0.02</v>
      </c>
    </row>
    <row r="23" spans="1:37" ht="15" customHeight="1">
      <c r="A23" s="133" t="s">
        <v>986</v>
      </c>
      <c r="B23" t="s">
        <v>1651</v>
      </c>
      <c r="C23" t="s">
        <v>1694</v>
      </c>
      <c r="D23" t="s">
        <v>1695</v>
      </c>
      <c r="E23" t="s">
        <v>1684</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31">
        <v>4.9000000000000002E-2</v>
      </c>
    </row>
    <row r="24" spans="1:37" ht="15" customHeight="1">
      <c r="A24" s="133" t="s">
        <v>987</v>
      </c>
      <c r="B24" t="s">
        <v>1652</v>
      </c>
      <c r="C24" t="s">
        <v>1696</v>
      </c>
      <c r="D24" t="s">
        <v>1697</v>
      </c>
      <c r="E24" t="s">
        <v>1684</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31">
        <v>7.5999999999999998E-2</v>
      </c>
    </row>
    <row r="25" spans="1:37" ht="15" customHeight="1">
      <c r="A25" s="133" t="s">
        <v>988</v>
      </c>
      <c r="B25" t="s">
        <v>1653</v>
      </c>
      <c r="C25" t="s">
        <v>1698</v>
      </c>
      <c r="D25" t="s">
        <v>1699</v>
      </c>
      <c r="E25" t="s">
        <v>1684</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31">
        <v>3.4000000000000002E-2</v>
      </c>
    </row>
    <row r="26" spans="1:37" ht="15" customHeight="1">
      <c r="A26" s="133" t="s">
        <v>989</v>
      </c>
      <c r="B26" t="s">
        <v>1654</v>
      </c>
      <c r="C26" t="s">
        <v>1700</v>
      </c>
      <c r="D26" t="s">
        <v>1701</v>
      </c>
      <c r="E26" t="s">
        <v>1684</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31">
        <v>1.0999999999999999E-2</v>
      </c>
    </row>
    <row r="27" spans="1:37" ht="15" customHeight="1">
      <c r="A27" s="133" t="s">
        <v>990</v>
      </c>
      <c r="B27" t="s">
        <v>1655</v>
      </c>
      <c r="C27" t="s">
        <v>1702</v>
      </c>
      <c r="D27" t="s">
        <v>1703</v>
      </c>
      <c r="E27" t="s">
        <v>1684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146</v>
      </c>
    </row>
    <row r="28" spans="1:37" ht="15" customHeight="1">
      <c r="A28" s="133" t="s">
        <v>991</v>
      </c>
      <c r="B28" t="s">
        <v>1656</v>
      </c>
      <c r="C28" t="s">
        <v>1704</v>
      </c>
      <c r="D28" t="s">
        <v>1705</v>
      </c>
      <c r="E28" t="s">
        <v>1684</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31">
        <v>4.9000000000000002E-2</v>
      </c>
    </row>
    <row r="29" spans="1:37" ht="15" customHeight="1">
      <c r="A29" s="133" t="s">
        <v>992</v>
      </c>
      <c r="B29" t="s">
        <v>1657</v>
      </c>
      <c r="C29" t="s">
        <v>1706</v>
      </c>
      <c r="D29" t="s">
        <v>1707</v>
      </c>
      <c r="E29" t="s">
        <v>1684</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31">
        <v>1.2E-2</v>
      </c>
    </row>
    <row r="30" spans="1:37" ht="15" customHeight="1">
      <c r="A30" s="133" t="s">
        <v>993</v>
      </c>
      <c r="B30" t="s">
        <v>1658</v>
      </c>
      <c r="C30" t="s">
        <v>1708</v>
      </c>
      <c r="D30" t="s">
        <v>1709</v>
      </c>
      <c r="E30" t="s">
        <v>1684</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31">
        <v>5.0000000000000001E-3</v>
      </c>
    </row>
    <row r="31" spans="1:37" ht="15" customHeight="1">
      <c r="A31" s="133" t="s">
        <v>994</v>
      </c>
      <c r="B31" t="s">
        <v>1659</v>
      </c>
      <c r="C31" t="s">
        <v>1710</v>
      </c>
      <c r="D31" t="s">
        <v>1711</v>
      </c>
      <c r="E31" t="s">
        <v>1684</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31">
        <v>8.0000000000000002E-3</v>
      </c>
    </row>
    <row r="32" spans="1:37" ht="15" customHeight="1">
      <c r="A32" s="133" t="s">
        <v>995</v>
      </c>
      <c r="B32" t="s">
        <v>1660</v>
      </c>
      <c r="C32" t="s">
        <v>1710</v>
      </c>
      <c r="D32" t="s">
        <v>1712</v>
      </c>
      <c r="E32" t="s">
        <v>1684</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31">
        <v>5.0000000000000001E-3</v>
      </c>
    </row>
    <row r="33" spans="1:37" ht="15" customHeight="1">
      <c r="A33" s="133" t="s">
        <v>996</v>
      </c>
      <c r="B33" t="s">
        <v>1661</v>
      </c>
      <c r="C33" t="s">
        <v>1713</v>
      </c>
      <c r="D33" t="s">
        <v>1714</v>
      </c>
      <c r="E33" t="s">
        <v>1684</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146</v>
      </c>
    </row>
    <row r="34" spans="1:37" ht="15" customHeight="1">
      <c r="A34" s="133" t="s">
        <v>997</v>
      </c>
      <c r="B34" t="s">
        <v>1662</v>
      </c>
      <c r="C34" t="s">
        <v>1715</v>
      </c>
      <c r="D34" t="s">
        <v>1716</v>
      </c>
      <c r="E34" t="s">
        <v>1684</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31">
        <v>6.8000000000000005E-2</v>
      </c>
    </row>
    <row r="35" spans="1:37" ht="15" customHeight="1">
      <c r="A35" s="133" t="s">
        <v>998</v>
      </c>
      <c r="B35" t="s">
        <v>1663</v>
      </c>
      <c r="C35" t="s">
        <v>1717</v>
      </c>
      <c r="D35" t="s">
        <v>1718</v>
      </c>
      <c r="E35" t="s">
        <v>1684</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31">
        <v>4.9000000000000002E-2</v>
      </c>
    </row>
    <row r="36" spans="1:37" ht="15" customHeight="1">
      <c r="A36" s="133" t="s">
        <v>999</v>
      </c>
      <c r="B36" t="s">
        <v>1000</v>
      </c>
      <c r="C36" t="s">
        <v>1719</v>
      </c>
      <c r="D36" t="s">
        <v>1720</v>
      </c>
      <c r="E36" t="s">
        <v>1721</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31">
        <v>4.2999999999999997E-2</v>
      </c>
    </row>
    <row r="37" spans="1:37" ht="15" customHeight="1">
      <c r="A37" s="133" t="s">
        <v>1001</v>
      </c>
      <c r="B37" t="s">
        <v>1002</v>
      </c>
      <c r="C37" t="s">
        <v>1722</v>
      </c>
      <c r="D37" t="s">
        <v>1723</v>
      </c>
      <c r="E37" t="s">
        <v>1684</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31">
        <v>6.0000000000000001E-3</v>
      </c>
    </row>
    <row r="38" spans="1:37" ht="15" customHeight="1">
      <c r="A38" s="133"/>
      <c r="B38" t="s">
        <v>1664</v>
      </c>
      <c r="D38" t="s">
        <v>1724</v>
      </c>
    </row>
    <row r="39" spans="1:37" ht="15" customHeight="1">
      <c r="A39" s="133"/>
      <c r="B39" t="s">
        <v>1665</v>
      </c>
      <c r="D39" t="s">
        <v>1725</v>
      </c>
    </row>
    <row r="40" spans="1:37" s="47" customFormat="1" ht="15" customHeight="1">
      <c r="A40" s="133" t="s">
        <v>1003</v>
      </c>
      <c r="B40" t="s">
        <v>1645</v>
      </c>
      <c r="C40" t="s">
        <v>1726</v>
      </c>
      <c r="D40" t="s">
        <v>1727</v>
      </c>
      <c r="E40" t="s">
        <v>1684</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31">
        <v>3.0000000000000001E-3</v>
      </c>
    </row>
    <row r="41" spans="1:37" ht="15" customHeight="1">
      <c r="A41" s="133" t="s">
        <v>1004</v>
      </c>
      <c r="B41" t="s">
        <v>1646</v>
      </c>
      <c r="C41" t="s">
        <v>1728</v>
      </c>
      <c r="D41" t="s">
        <v>1729</v>
      </c>
      <c r="E41" t="s">
        <v>1684</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31">
        <v>3.1E-2</v>
      </c>
    </row>
    <row r="42" spans="1:37" ht="15" customHeight="1">
      <c r="A42" s="133" t="s">
        <v>1005</v>
      </c>
      <c r="B42" t="s">
        <v>1666</v>
      </c>
      <c r="C42" t="s">
        <v>1730</v>
      </c>
      <c r="D42" t="s">
        <v>1731</v>
      </c>
      <c r="E42" t="s">
        <v>1684</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31">
        <v>3.0000000000000001E-3</v>
      </c>
    </row>
    <row r="43" spans="1:37" ht="15" customHeight="1">
      <c r="A43" s="133"/>
      <c r="B43" t="s">
        <v>1667</v>
      </c>
      <c r="D43" t="s">
        <v>1732</v>
      </c>
    </row>
    <row r="44" spans="1:37" ht="15" customHeight="1">
      <c r="A44" s="133" t="s">
        <v>1006</v>
      </c>
      <c r="B44" t="s">
        <v>1649</v>
      </c>
      <c r="C44" t="s">
        <v>1733</v>
      </c>
      <c r="D44" t="s">
        <v>1734</v>
      </c>
      <c r="E44" t="s">
        <v>1684</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31">
        <v>1E-3</v>
      </c>
    </row>
    <row r="45" spans="1:37" ht="15" customHeight="1">
      <c r="A45" s="133" t="s">
        <v>1007</v>
      </c>
      <c r="B45" t="s">
        <v>1650</v>
      </c>
      <c r="C45" t="s">
        <v>1735</v>
      </c>
      <c r="D45" t="s">
        <v>1736</v>
      </c>
      <c r="E45" t="s">
        <v>1684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1008</v>
      </c>
      <c r="B46" t="s">
        <v>1651</v>
      </c>
      <c r="C46" t="s">
        <v>1737</v>
      </c>
      <c r="D46" t="s">
        <v>1738</v>
      </c>
      <c r="E46" t="s">
        <v>1684</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31">
        <v>8.8999999999999996E-2</v>
      </c>
    </row>
    <row r="47" spans="1:37" ht="15" customHeight="1">
      <c r="A47" s="133" t="s">
        <v>1009</v>
      </c>
      <c r="B47" t="s">
        <v>1652</v>
      </c>
      <c r="C47" t="s">
        <v>1739</v>
      </c>
      <c r="D47" t="s">
        <v>1740</v>
      </c>
      <c r="E47" t="s">
        <v>1684</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31">
        <v>9.7000000000000003E-2</v>
      </c>
    </row>
    <row r="48" spans="1:37" ht="15" customHeight="1">
      <c r="A48" s="133" t="s">
        <v>1010</v>
      </c>
      <c r="B48" t="s">
        <v>1653</v>
      </c>
      <c r="C48" t="s">
        <v>1741</v>
      </c>
      <c r="D48" t="s">
        <v>1742</v>
      </c>
      <c r="E48" t="s">
        <v>1684</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31">
        <v>9.2999999999999999E-2</v>
      </c>
    </row>
    <row r="49" spans="1:37" ht="15" customHeight="1">
      <c r="A49" s="133" t="s">
        <v>1011</v>
      </c>
      <c r="B49" t="s">
        <v>1654</v>
      </c>
      <c r="C49" t="s">
        <v>1743</v>
      </c>
      <c r="D49" t="s">
        <v>1744</v>
      </c>
      <c r="E49" t="s">
        <v>1684</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31">
        <v>7.0000000000000007E-2</v>
      </c>
    </row>
    <row r="50" spans="1:37" ht="15" customHeight="1">
      <c r="A50" s="133" t="s">
        <v>1012</v>
      </c>
      <c r="B50" t="s">
        <v>1655</v>
      </c>
      <c r="C50" t="s">
        <v>1745</v>
      </c>
      <c r="D50" t="s">
        <v>1746</v>
      </c>
      <c r="E50" t="s">
        <v>1684</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146</v>
      </c>
    </row>
    <row r="51" spans="1:37" ht="15" customHeight="1">
      <c r="A51" s="133" t="s">
        <v>1013</v>
      </c>
      <c r="B51" t="s">
        <v>1656</v>
      </c>
      <c r="C51" t="s">
        <v>1747</v>
      </c>
      <c r="D51" t="s">
        <v>1748</v>
      </c>
      <c r="E51" t="s">
        <v>1684</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31">
        <v>3.9E-2</v>
      </c>
    </row>
    <row r="52" spans="1:37" ht="15" customHeight="1">
      <c r="A52" s="133" t="s">
        <v>1014</v>
      </c>
      <c r="B52" t="s">
        <v>1657</v>
      </c>
      <c r="C52" t="s">
        <v>1749</v>
      </c>
      <c r="D52" t="s">
        <v>1750</v>
      </c>
      <c r="E52" t="s">
        <v>1684</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31">
        <v>1.2E-2</v>
      </c>
    </row>
    <row r="53" spans="1:37" ht="15" customHeight="1">
      <c r="A53" s="133" t="s">
        <v>1015</v>
      </c>
      <c r="B53" t="s">
        <v>1658</v>
      </c>
      <c r="C53" t="s">
        <v>1751</v>
      </c>
      <c r="D53" t="s">
        <v>1752</v>
      </c>
      <c r="E53" t="s">
        <v>1684</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31">
        <v>7.0000000000000001E-3</v>
      </c>
    </row>
    <row r="54" spans="1:37" ht="15" customHeight="1">
      <c r="A54" s="133" t="s">
        <v>1016</v>
      </c>
      <c r="B54" t="s">
        <v>1659</v>
      </c>
      <c r="C54" t="s">
        <v>1753</v>
      </c>
      <c r="D54" t="s">
        <v>1754</v>
      </c>
      <c r="E54" t="s">
        <v>1684</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31">
        <v>2.3E-2</v>
      </c>
    </row>
    <row r="55" spans="1:37" ht="15" customHeight="1">
      <c r="A55" s="133" t="s">
        <v>1017</v>
      </c>
      <c r="B55" t="s">
        <v>1660</v>
      </c>
      <c r="C55" t="s">
        <v>1755</v>
      </c>
      <c r="D55" t="s">
        <v>1756</v>
      </c>
      <c r="E55" t="s">
        <v>1684</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31">
        <v>7.0000000000000001E-3</v>
      </c>
    </row>
    <row r="56" spans="1:37" ht="15" customHeight="1">
      <c r="A56" s="133" t="s">
        <v>1018</v>
      </c>
      <c r="B56" t="s">
        <v>1661</v>
      </c>
      <c r="C56" t="s">
        <v>1757</v>
      </c>
      <c r="D56" t="s">
        <v>1758</v>
      </c>
      <c r="E56" t="s">
        <v>1684</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146</v>
      </c>
    </row>
    <row r="57" spans="1:37" ht="15" customHeight="1">
      <c r="A57" s="133" t="s">
        <v>1019</v>
      </c>
      <c r="B57" t="s">
        <v>1662</v>
      </c>
      <c r="C57" t="s">
        <v>1759</v>
      </c>
      <c r="D57" t="s">
        <v>1760</v>
      </c>
      <c r="E57" t="s">
        <v>1684</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31">
        <v>0.14599999999999999</v>
      </c>
    </row>
    <row r="58" spans="1:37" ht="15" customHeight="1">
      <c r="A58" s="133" t="s">
        <v>1020</v>
      </c>
      <c r="B58" t="s">
        <v>1668</v>
      </c>
      <c r="C58" t="s">
        <v>1761</v>
      </c>
      <c r="D58" t="s">
        <v>1762</v>
      </c>
      <c r="E58" t="s">
        <v>1684</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31">
        <v>2.8000000000000001E-2</v>
      </c>
    </row>
    <row r="59" spans="1:37" ht="15" customHeight="1">
      <c r="A59" s="133" t="s">
        <v>1021</v>
      </c>
      <c r="B59" t="s">
        <v>1022</v>
      </c>
      <c r="C59" t="s">
        <v>1763</v>
      </c>
      <c r="D59" t="s">
        <v>1764</v>
      </c>
      <c r="E59" t="s">
        <v>1721</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31">
        <v>0.02</v>
      </c>
    </row>
    <row r="60" spans="1:37" ht="15" customHeight="1">
      <c r="A60" s="133" t="s">
        <v>1023</v>
      </c>
      <c r="B60" t="s">
        <v>1024</v>
      </c>
      <c r="C60" t="s">
        <v>1765</v>
      </c>
      <c r="D60" t="s">
        <v>1766</v>
      </c>
      <c r="E60" t="s">
        <v>1684</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31">
        <v>7.0000000000000001E-3</v>
      </c>
    </row>
    <row r="61" spans="1:37" ht="15" customHeight="1">
      <c r="A61" s="133" t="s">
        <v>1025</v>
      </c>
      <c r="B61" t="s">
        <v>1026</v>
      </c>
      <c r="C61" t="s">
        <v>1767</v>
      </c>
      <c r="D61" t="s">
        <v>1768</v>
      </c>
      <c r="E61" t="s">
        <v>1721</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31">
        <v>2.8000000000000001E-2</v>
      </c>
    </row>
    <row r="62" spans="1:37" ht="15" customHeight="1">
      <c r="A62" s="133" t="s">
        <v>1027</v>
      </c>
      <c r="B62" t="s">
        <v>1028</v>
      </c>
      <c r="C62" t="s">
        <v>1769</v>
      </c>
      <c r="D62" t="s">
        <v>1770</v>
      </c>
      <c r="E62" t="s">
        <v>1684</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31">
        <v>3.1E-2</v>
      </c>
    </row>
    <row r="63" spans="1:37" ht="15" customHeight="1">
      <c r="A63" s="133" t="s">
        <v>1029</v>
      </c>
      <c r="B63" t="s">
        <v>1030</v>
      </c>
      <c r="C63" t="s">
        <v>1771</v>
      </c>
      <c r="D63" t="s">
        <v>1772</v>
      </c>
      <c r="E63" t="s">
        <v>1684</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146</v>
      </c>
    </row>
    <row r="64" spans="1:37" ht="15" customHeight="1">
      <c r="A64" s="133"/>
      <c r="B64" t="s">
        <v>1669</v>
      </c>
      <c r="C64" t="s">
        <v>1773</v>
      </c>
      <c r="E64" t="s">
        <v>1774</v>
      </c>
    </row>
    <row r="65" spans="1:37" ht="15" customHeight="1">
      <c r="A65" s="133" t="s">
        <v>1031</v>
      </c>
      <c r="B65" t="s">
        <v>1670</v>
      </c>
      <c r="C65" t="s">
        <v>1775</v>
      </c>
      <c r="D65" t="s">
        <v>1776</v>
      </c>
      <c r="E65" t="s">
        <v>1684</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31">
        <v>1E-3</v>
      </c>
    </row>
    <row r="66" spans="1:37" ht="15" customHeight="1">
      <c r="A66" s="133" t="s">
        <v>1032</v>
      </c>
      <c r="B66" t="s">
        <v>1671</v>
      </c>
      <c r="C66" t="s">
        <v>1777</v>
      </c>
      <c r="D66" t="s">
        <v>1778</v>
      </c>
      <c r="E66" t="s">
        <v>1684</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31">
        <v>3.1E-2</v>
      </c>
    </row>
    <row r="67" spans="1:37" ht="15" customHeight="1">
      <c r="A67" s="133" t="s">
        <v>1033</v>
      </c>
      <c r="B67" t="s">
        <v>1672</v>
      </c>
      <c r="C67" t="s">
        <v>1779</v>
      </c>
      <c r="D67" t="s">
        <v>1780</v>
      </c>
      <c r="E67" t="s">
        <v>1684</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31">
        <v>2E-3</v>
      </c>
    </row>
    <row r="68" spans="1:37" ht="15" customHeight="1">
      <c r="A68" s="133" t="s">
        <v>1034</v>
      </c>
      <c r="B68" t="s">
        <v>1673</v>
      </c>
      <c r="C68" t="s">
        <v>1781</v>
      </c>
      <c r="D68" t="s">
        <v>1782</v>
      </c>
      <c r="E68" t="s">
        <v>1684</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31">
        <v>7.5999999999999998E-2</v>
      </c>
    </row>
    <row r="69" spans="1:37" ht="15" customHeight="1">
      <c r="A69" s="133" t="s">
        <v>1035</v>
      </c>
      <c r="B69" t="s">
        <v>1674</v>
      </c>
      <c r="C69" t="s">
        <v>1783</v>
      </c>
      <c r="D69" t="s">
        <v>1784</v>
      </c>
      <c r="E69" t="s">
        <v>1684</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31">
        <v>5.8000000000000003E-2</v>
      </c>
    </row>
    <row r="70" spans="1:37" ht="15" customHeight="1">
      <c r="A70" s="133" t="s">
        <v>1036</v>
      </c>
      <c r="B70" t="s">
        <v>1675</v>
      </c>
      <c r="C70" t="s">
        <v>1785</v>
      </c>
      <c r="D70" t="s">
        <v>1786</v>
      </c>
      <c r="E70" t="s">
        <v>1684</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31">
        <v>4.2999999999999997E-2</v>
      </c>
    </row>
    <row r="71" spans="1:37" ht="15" customHeight="1">
      <c r="A71" s="133" t="s">
        <v>1037</v>
      </c>
      <c r="B71" t="s">
        <v>1676</v>
      </c>
      <c r="C71" t="s">
        <v>1787</v>
      </c>
      <c r="D71" t="s">
        <v>1788</v>
      </c>
      <c r="E71" t="s">
        <v>1684</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31">
        <v>8.9999999999999993E-3</v>
      </c>
    </row>
    <row r="72" spans="1:37" ht="15" customHeight="1">
      <c r="A72" s="133" t="s">
        <v>1038</v>
      </c>
      <c r="B72" t="s">
        <v>1677</v>
      </c>
      <c r="C72" t="s">
        <v>1789</v>
      </c>
      <c r="D72" t="s">
        <v>1790</v>
      </c>
      <c r="E72" t="s">
        <v>1684</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31">
        <v>7.3999999999999996E-2</v>
      </c>
    </row>
    <row r="73" spans="1:37" ht="15" customHeight="1">
      <c r="A73" s="133" t="s">
        <v>1039</v>
      </c>
      <c r="B73" t="s">
        <v>1040</v>
      </c>
      <c r="C73" t="s">
        <v>1791</v>
      </c>
      <c r="D73" t="s">
        <v>1792</v>
      </c>
      <c r="E73" t="s">
        <v>1684</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31">
        <v>7.0000000000000001E-3</v>
      </c>
    </row>
    <row r="74" spans="1:37" ht="15" customHeight="1">
      <c r="A74" s="133" t="s">
        <v>1041</v>
      </c>
      <c r="B74" t="s">
        <v>1678</v>
      </c>
      <c r="C74" t="s">
        <v>1793</v>
      </c>
      <c r="D74" t="s">
        <v>1794</v>
      </c>
      <c r="E74" t="s">
        <v>1684</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31">
        <v>1.6E-2</v>
      </c>
    </row>
    <row r="75" spans="1:37" ht="15" customHeight="1">
      <c r="A75" s="133" t="s">
        <v>1042</v>
      </c>
      <c r="B75" t="s">
        <v>1679</v>
      </c>
      <c r="C75" t="s">
        <v>1795</v>
      </c>
      <c r="D75" t="s">
        <v>1796</v>
      </c>
      <c r="E75" t="s">
        <v>1684</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1043</v>
      </c>
      <c r="B76" t="s">
        <v>1044</v>
      </c>
      <c r="C76" t="s">
        <v>1797</v>
      </c>
      <c r="D76" t="s">
        <v>1798</v>
      </c>
      <c r="E76" t="s">
        <v>1684</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31">
        <v>2.1999999999999999E-2</v>
      </c>
    </row>
    <row r="77" spans="1:37" ht="15" customHeight="1">
      <c r="A77" s="133"/>
    </row>
    <row r="78" spans="1:37" ht="15" customHeight="1">
      <c r="A78" s="133"/>
    </row>
    <row r="79" spans="1:37" ht="15" customHeight="1">
      <c r="A79" s="133"/>
    </row>
    <row r="80" spans="1:37"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c r="A91" s="133"/>
    </row>
    <row r="92" spans="1:1">
      <c r="A92" s="133"/>
    </row>
    <row r="93" spans="1:1">
      <c r="A93" s="133"/>
    </row>
    <row r="94" spans="1:1">
      <c r="A94" s="133"/>
    </row>
    <row r="95" spans="1:1">
      <c r="A95" s="133"/>
    </row>
    <row r="96" spans="1:1">
      <c r="A96" s="133"/>
    </row>
    <row r="97" spans="1:1">
      <c r="A97" s="133"/>
    </row>
    <row r="98" spans="1:1">
      <c r="A98" s="133"/>
    </row>
    <row r="99" spans="1:1">
      <c r="A99" s="133"/>
    </row>
    <row r="100" spans="1:1">
      <c r="A100" s="133"/>
    </row>
    <row r="101" spans="1:1">
      <c r="A101" s="133"/>
    </row>
    <row r="102" spans="1:1">
      <c r="A102" s="133"/>
    </row>
    <row r="103" spans="1:1">
      <c r="A103" s="133"/>
    </row>
    <row r="104" spans="1:1">
      <c r="A104" s="1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defaultColWidth="9" defaultRowHeight="15" customHeight="1"/>
  <cols>
    <col min="1" max="1" width="19.453125" style="51" customWidth="1"/>
    <col min="2" max="4" width="9.1796875"/>
    <col min="38" max="16384" width="9" style="30"/>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3" t="s">
        <v>937</v>
      </c>
      <c r="B10" t="s">
        <v>1799</v>
      </c>
    </row>
    <row r="11" spans="1:37" ht="15" customHeight="1">
      <c r="B11" t="s">
        <v>1800</v>
      </c>
    </row>
    <row r="12" spans="1:37" ht="15" customHeight="1">
      <c r="B12" t="s">
        <v>1801</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1802</v>
      </c>
      <c r="D15" t="s">
        <v>1810</v>
      </c>
    </row>
    <row r="16" spans="1:37" ht="15" customHeight="1">
      <c r="A16" s="133"/>
      <c r="B16" t="s">
        <v>1644</v>
      </c>
      <c r="D16" t="s">
        <v>1811</v>
      </c>
    </row>
    <row r="17" spans="1:37" s="49" customFormat="1" ht="15" customHeight="1">
      <c r="A17" s="133" t="s">
        <v>939</v>
      </c>
      <c r="B17" t="s">
        <v>1645</v>
      </c>
      <c r="C17" t="s">
        <v>1812</v>
      </c>
      <c r="D17" t="s">
        <v>1813</v>
      </c>
      <c r="E17" t="s">
        <v>1814</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31">
        <v>3.0000000000000001E-3</v>
      </c>
    </row>
    <row r="18" spans="1:37" ht="15" customHeight="1">
      <c r="A18" s="133" t="s">
        <v>940</v>
      </c>
      <c r="B18" t="s">
        <v>1646</v>
      </c>
      <c r="C18" t="s">
        <v>1815</v>
      </c>
      <c r="D18" t="s">
        <v>1816</v>
      </c>
      <c r="E18" t="s">
        <v>1814</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31">
        <v>1E-3</v>
      </c>
    </row>
    <row r="19" spans="1:37" ht="15" customHeight="1">
      <c r="A19" s="133"/>
      <c r="B19" t="s">
        <v>1648</v>
      </c>
      <c r="D19" t="s">
        <v>1817</v>
      </c>
    </row>
    <row r="20" spans="1:37" ht="15" customHeight="1">
      <c r="A20" s="133" t="s">
        <v>941</v>
      </c>
      <c r="B20" t="s">
        <v>1649</v>
      </c>
      <c r="C20" t="s">
        <v>1818</v>
      </c>
      <c r="D20" t="s">
        <v>1819</v>
      </c>
      <c r="E20" t="s">
        <v>1814</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31">
        <v>3.0000000000000001E-3</v>
      </c>
    </row>
    <row r="21" spans="1:37" ht="15" customHeight="1">
      <c r="A21" s="133" t="s">
        <v>942</v>
      </c>
      <c r="B21" t="s">
        <v>1650</v>
      </c>
      <c r="C21" t="s">
        <v>1820</v>
      </c>
      <c r="D21" t="s">
        <v>1821</v>
      </c>
      <c r="E21" t="s">
        <v>1814</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31">
        <v>0</v>
      </c>
    </row>
    <row r="22" spans="1:37" ht="15" customHeight="1">
      <c r="A22" s="133" t="s">
        <v>943</v>
      </c>
      <c r="B22" t="s">
        <v>1651</v>
      </c>
      <c r="C22" t="s">
        <v>1822</v>
      </c>
      <c r="D22" t="s">
        <v>1823</v>
      </c>
      <c r="E22" t="s">
        <v>1814</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31">
        <v>0</v>
      </c>
    </row>
    <row r="23" spans="1:37" ht="15" customHeight="1">
      <c r="A23" s="133" t="s">
        <v>944</v>
      </c>
      <c r="B23" t="s">
        <v>1652</v>
      </c>
      <c r="C23" t="s">
        <v>1824</v>
      </c>
      <c r="D23" t="s">
        <v>1825</v>
      </c>
      <c r="E23" t="s">
        <v>1814</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31">
        <v>0</v>
      </c>
    </row>
    <row r="24" spans="1:37" ht="15" customHeight="1">
      <c r="A24" s="133" t="s">
        <v>945</v>
      </c>
      <c r="B24" t="s">
        <v>1653</v>
      </c>
      <c r="C24" t="s">
        <v>1826</v>
      </c>
      <c r="D24" t="s">
        <v>1827</v>
      </c>
      <c r="E24" t="s">
        <v>1814</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31">
        <v>3.0000000000000001E-3</v>
      </c>
    </row>
    <row r="25" spans="1:37" ht="15" customHeight="1">
      <c r="A25" s="133" t="s">
        <v>946</v>
      </c>
      <c r="B25" t="s">
        <v>1654</v>
      </c>
      <c r="C25" t="s">
        <v>1828</v>
      </c>
      <c r="D25" t="s">
        <v>1829</v>
      </c>
      <c r="E25" t="s">
        <v>1814</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31">
        <v>2E-3</v>
      </c>
    </row>
    <row r="26" spans="1:37" ht="15" customHeight="1">
      <c r="A26" s="133" t="s">
        <v>947</v>
      </c>
      <c r="B26" t="s">
        <v>1655</v>
      </c>
      <c r="C26" t="s">
        <v>1830</v>
      </c>
      <c r="D26" t="s">
        <v>1831</v>
      </c>
      <c r="E26" t="s">
        <v>1814</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146</v>
      </c>
    </row>
    <row r="27" spans="1:37" ht="15" customHeight="1">
      <c r="A27" s="133" t="s">
        <v>948</v>
      </c>
      <c r="B27" t="s">
        <v>1656</v>
      </c>
      <c r="C27" t="s">
        <v>1832</v>
      </c>
      <c r="D27" t="s">
        <v>1833</v>
      </c>
      <c r="E27" t="s">
        <v>1814</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31">
        <v>3.0000000000000001E-3</v>
      </c>
    </row>
    <row r="28" spans="1:37" ht="15" customHeight="1">
      <c r="A28" s="133" t="s">
        <v>949</v>
      </c>
      <c r="B28" t="s">
        <v>1657</v>
      </c>
      <c r="C28" t="s">
        <v>1834</v>
      </c>
      <c r="D28" t="s">
        <v>1835</v>
      </c>
      <c r="E28" t="s">
        <v>1814</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31">
        <v>3.0000000000000001E-3</v>
      </c>
    </row>
    <row r="29" spans="1:37" ht="15" customHeight="1">
      <c r="A29" s="133" t="s">
        <v>950</v>
      </c>
      <c r="B29" t="s">
        <v>1658</v>
      </c>
      <c r="C29" t="s">
        <v>1836</v>
      </c>
      <c r="D29" t="s">
        <v>1837</v>
      </c>
      <c r="E29" t="s">
        <v>1814</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31">
        <v>3.0000000000000001E-3</v>
      </c>
    </row>
    <row r="30" spans="1:37" ht="15" customHeight="1">
      <c r="A30" s="133" t="s">
        <v>951</v>
      </c>
      <c r="B30" t="s">
        <v>1659</v>
      </c>
      <c r="C30" t="s">
        <v>1838</v>
      </c>
      <c r="D30" t="s">
        <v>1839</v>
      </c>
      <c r="E30" t="s">
        <v>1814</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31">
        <v>3.0000000000000001E-3</v>
      </c>
    </row>
    <row r="31" spans="1:37" ht="15" customHeight="1">
      <c r="A31" s="133" t="s">
        <v>952</v>
      </c>
      <c r="B31" t="s">
        <v>1660</v>
      </c>
      <c r="C31" t="s">
        <v>1840</v>
      </c>
      <c r="D31" t="s">
        <v>1841</v>
      </c>
      <c r="E31" t="s">
        <v>1814</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31">
        <v>3.0000000000000001E-3</v>
      </c>
    </row>
    <row r="32" spans="1:37" ht="15" customHeight="1">
      <c r="A32" s="133" t="s">
        <v>953</v>
      </c>
      <c r="B32" t="s">
        <v>1661</v>
      </c>
      <c r="C32" t="s">
        <v>1842</v>
      </c>
      <c r="D32" t="s">
        <v>1843</v>
      </c>
      <c r="E32" t="s">
        <v>1814</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146</v>
      </c>
    </row>
    <row r="33" spans="1:37" ht="15" customHeight="1">
      <c r="A33" s="133" t="s">
        <v>954</v>
      </c>
      <c r="B33" t="s">
        <v>1662</v>
      </c>
      <c r="C33" t="s">
        <v>1844</v>
      </c>
      <c r="D33" t="s">
        <v>1845</v>
      </c>
      <c r="E33" t="s">
        <v>1814</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31">
        <v>1E-3</v>
      </c>
    </row>
    <row r="34" spans="1:37" ht="15" customHeight="1">
      <c r="A34" s="133" t="s">
        <v>955</v>
      </c>
      <c r="B34" t="s">
        <v>1803</v>
      </c>
      <c r="C34" t="s">
        <v>1846</v>
      </c>
      <c r="D34" t="s">
        <v>1847</v>
      </c>
      <c r="E34" t="s">
        <v>1814</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31">
        <v>7.0000000000000001E-3</v>
      </c>
    </row>
    <row r="35" spans="1:37" ht="15" customHeight="1">
      <c r="A35" s="133"/>
      <c r="B35" t="s">
        <v>1804</v>
      </c>
      <c r="D35" t="s">
        <v>1848</v>
      </c>
    </row>
    <row r="36" spans="1:37" ht="15" customHeight="1">
      <c r="A36" s="133"/>
      <c r="B36" t="s">
        <v>1665</v>
      </c>
      <c r="D36" t="s">
        <v>1849</v>
      </c>
    </row>
    <row r="37" spans="1:37" s="49" customFormat="1" ht="15" customHeight="1">
      <c r="A37" s="133" t="s">
        <v>956</v>
      </c>
      <c r="B37" t="s">
        <v>1645</v>
      </c>
      <c r="C37" t="s">
        <v>1850</v>
      </c>
      <c r="D37" t="s">
        <v>1851</v>
      </c>
      <c r="E37" t="s">
        <v>1814</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31">
        <v>2E-3</v>
      </c>
    </row>
    <row r="38" spans="1:37" ht="15" customHeight="1">
      <c r="A38" s="133" t="s">
        <v>957</v>
      </c>
      <c r="B38" t="s">
        <v>1646</v>
      </c>
      <c r="C38" t="s">
        <v>1852</v>
      </c>
      <c r="D38" t="s">
        <v>1853</v>
      </c>
      <c r="E38" t="s">
        <v>1814</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31">
        <v>1E-3</v>
      </c>
    </row>
    <row r="39" spans="1:37" ht="15" customHeight="1">
      <c r="A39" s="133"/>
      <c r="B39" t="s">
        <v>1667</v>
      </c>
      <c r="D39" t="s">
        <v>1854</v>
      </c>
    </row>
    <row r="40" spans="1:37" ht="15" customHeight="1">
      <c r="A40" s="133" t="s">
        <v>958</v>
      </c>
      <c r="B40" t="s">
        <v>1649</v>
      </c>
      <c r="C40" t="s">
        <v>1855</v>
      </c>
      <c r="D40" t="s">
        <v>1856</v>
      </c>
      <c r="E40" t="s">
        <v>1814</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31">
        <v>2E-3</v>
      </c>
    </row>
    <row r="41" spans="1:37" ht="15" customHeight="1">
      <c r="A41" s="133" t="s">
        <v>959</v>
      </c>
      <c r="B41" t="s">
        <v>1650</v>
      </c>
      <c r="C41" t="s">
        <v>1857</v>
      </c>
      <c r="D41" t="s">
        <v>1858</v>
      </c>
      <c r="E41" t="s">
        <v>1814</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960</v>
      </c>
      <c r="B42" t="s">
        <v>1651</v>
      </c>
      <c r="C42" t="s">
        <v>1859</v>
      </c>
      <c r="D42" t="s">
        <v>1860</v>
      </c>
      <c r="E42" t="s">
        <v>1814</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31">
        <v>-2E-3</v>
      </c>
    </row>
    <row r="43" spans="1:37" ht="15" customHeight="1">
      <c r="A43" s="133" t="s">
        <v>961</v>
      </c>
      <c r="B43" t="s">
        <v>1652</v>
      </c>
      <c r="C43" t="s">
        <v>1861</v>
      </c>
      <c r="D43" t="s">
        <v>1862</v>
      </c>
      <c r="E43" t="s">
        <v>1814</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31">
        <v>-1E-3</v>
      </c>
    </row>
    <row r="44" spans="1:37" ht="15" customHeight="1">
      <c r="A44" s="133" t="s">
        <v>962</v>
      </c>
      <c r="B44" t="s">
        <v>1653</v>
      </c>
      <c r="C44" t="s">
        <v>1863</v>
      </c>
      <c r="D44" t="s">
        <v>1864</v>
      </c>
      <c r="E44" t="s">
        <v>1814</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31">
        <v>2E-3</v>
      </c>
    </row>
    <row r="45" spans="1:37" ht="15" customHeight="1">
      <c r="A45" s="133" t="s">
        <v>963</v>
      </c>
      <c r="B45" t="s">
        <v>1654</v>
      </c>
      <c r="C45" t="s">
        <v>1865</v>
      </c>
      <c r="D45" t="s">
        <v>1866</v>
      </c>
      <c r="E45" t="s">
        <v>1814</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31">
        <v>8.0000000000000002E-3</v>
      </c>
    </row>
    <row r="46" spans="1:37" ht="15" customHeight="1">
      <c r="A46" s="133" t="s">
        <v>964</v>
      </c>
      <c r="B46" t="s">
        <v>1655</v>
      </c>
      <c r="C46" t="s">
        <v>1867</v>
      </c>
      <c r="D46" t="s">
        <v>1868</v>
      </c>
      <c r="E46" t="s">
        <v>1814</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146</v>
      </c>
    </row>
    <row r="47" spans="1:37" ht="15" customHeight="1">
      <c r="A47" s="133" t="s">
        <v>965</v>
      </c>
      <c r="B47" t="s">
        <v>1656</v>
      </c>
      <c r="C47" t="s">
        <v>1869</v>
      </c>
      <c r="D47" t="s">
        <v>1870</v>
      </c>
      <c r="E47" t="s">
        <v>1814</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31">
        <v>3.0000000000000001E-3</v>
      </c>
    </row>
    <row r="48" spans="1:37" ht="15" customHeight="1">
      <c r="A48" s="133" t="s">
        <v>966</v>
      </c>
      <c r="B48" t="s">
        <v>1657</v>
      </c>
      <c r="C48" t="s">
        <v>1871</v>
      </c>
      <c r="D48" t="s">
        <v>1872</v>
      </c>
      <c r="E48" t="s">
        <v>1814</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31">
        <v>2E-3</v>
      </c>
    </row>
    <row r="49" spans="1:37" ht="15" customHeight="1">
      <c r="A49" s="133" t="s">
        <v>967</v>
      </c>
      <c r="B49" t="s">
        <v>1658</v>
      </c>
      <c r="C49" t="s">
        <v>1873</v>
      </c>
      <c r="D49" t="s">
        <v>1874</v>
      </c>
      <c r="E49" t="s">
        <v>1814</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31">
        <v>2E-3</v>
      </c>
    </row>
    <row r="50" spans="1:37" ht="15" customHeight="1">
      <c r="A50" s="133" t="s">
        <v>968</v>
      </c>
      <c r="B50" t="s">
        <v>1659</v>
      </c>
      <c r="C50" t="s">
        <v>1875</v>
      </c>
      <c r="D50" t="s">
        <v>1876</v>
      </c>
      <c r="E50" t="s">
        <v>1814</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31">
        <v>2E-3</v>
      </c>
    </row>
    <row r="51" spans="1:37" ht="15" customHeight="1">
      <c r="A51" s="133" t="s">
        <v>969</v>
      </c>
      <c r="B51" t="s">
        <v>1660</v>
      </c>
      <c r="C51" t="s">
        <v>1877</v>
      </c>
      <c r="D51" t="s">
        <v>1878</v>
      </c>
      <c r="E51" t="s">
        <v>1814</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31">
        <v>2E-3</v>
      </c>
    </row>
    <row r="52" spans="1:37" ht="15" customHeight="1">
      <c r="A52" s="133" t="s">
        <v>970</v>
      </c>
      <c r="B52" t="s">
        <v>1661</v>
      </c>
      <c r="C52" t="s">
        <v>1879</v>
      </c>
      <c r="D52" t="s">
        <v>1880</v>
      </c>
      <c r="E52" t="s">
        <v>1814</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971</v>
      </c>
      <c r="B53" t="s">
        <v>1662</v>
      </c>
      <c r="C53" t="s">
        <v>1881</v>
      </c>
      <c r="D53" t="s">
        <v>1882</v>
      </c>
      <c r="E53" t="s">
        <v>1814</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31">
        <v>3.0000000000000001E-3</v>
      </c>
    </row>
    <row r="54" spans="1:37" ht="15" customHeight="1">
      <c r="A54" s="133" t="s">
        <v>972</v>
      </c>
      <c r="B54" t="s">
        <v>1805</v>
      </c>
      <c r="C54" t="s">
        <v>1883</v>
      </c>
      <c r="D54" t="s">
        <v>1884</v>
      </c>
      <c r="E54" t="s">
        <v>1814</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31">
        <v>5.0000000000000001E-3</v>
      </c>
    </row>
    <row r="55" spans="1:37" ht="15" customHeight="1">
      <c r="A55" s="133" t="s">
        <v>973</v>
      </c>
      <c r="B55" t="s">
        <v>974</v>
      </c>
      <c r="C55" t="s">
        <v>1885</v>
      </c>
      <c r="D55" t="s">
        <v>1886</v>
      </c>
      <c r="E55" t="s">
        <v>1814</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31">
        <v>5.0000000000000001E-3</v>
      </c>
    </row>
    <row r="56" spans="1:37" ht="15" customHeight="1">
      <c r="A56" s="133" t="s">
        <v>975</v>
      </c>
      <c r="B56" t="s">
        <v>1806</v>
      </c>
      <c r="C56" t="s">
        <v>1887</v>
      </c>
      <c r="D56" t="s">
        <v>1888</v>
      </c>
      <c r="E56" t="s">
        <v>1814</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31">
        <v>1.0999999999999999E-2</v>
      </c>
    </row>
    <row r="57" spans="1:37" ht="15" customHeight="1">
      <c r="A57" s="133" t="s">
        <v>976</v>
      </c>
      <c r="B57" t="s">
        <v>1807</v>
      </c>
      <c r="C57" t="s">
        <v>1889</v>
      </c>
      <c r="D57" t="s">
        <v>1890</v>
      </c>
      <c r="E57" t="s">
        <v>1814</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31">
        <v>0.01</v>
      </c>
    </row>
    <row r="58" spans="1:37" ht="15" customHeight="1">
      <c r="A58" s="133" t="s">
        <v>977</v>
      </c>
      <c r="B58" t="s">
        <v>1808</v>
      </c>
      <c r="C58" t="s">
        <v>1891</v>
      </c>
      <c r="D58" t="s">
        <v>1892</v>
      </c>
      <c r="E58" t="s">
        <v>1814</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31">
        <v>8.9999999999999993E-3</v>
      </c>
    </row>
    <row r="59" spans="1:37" ht="15" customHeight="1">
      <c r="A59" s="133" t="s">
        <v>978</v>
      </c>
      <c r="B59" t="s">
        <v>1809</v>
      </c>
      <c r="C59" t="s">
        <v>1893</v>
      </c>
      <c r="D59" t="s">
        <v>1894</v>
      </c>
      <c r="E59" t="s">
        <v>1814</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31">
        <v>4.0000000000000001E-3</v>
      </c>
    </row>
    <row r="60" spans="1:37" ht="15" customHeight="1">
      <c r="A60" s="133" t="s">
        <v>979</v>
      </c>
      <c r="B60" t="s">
        <v>1808</v>
      </c>
      <c r="C60" t="s">
        <v>1895</v>
      </c>
      <c r="D60" t="s">
        <v>1896</v>
      </c>
      <c r="E60" t="s">
        <v>1814</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31">
        <v>8.9999999999999993E-3</v>
      </c>
    </row>
    <row r="61" spans="1:37" ht="15" customHeight="1">
      <c r="A61" s="133"/>
    </row>
    <row r="62" spans="1:37" ht="15" customHeight="1">
      <c r="A62" s="133"/>
    </row>
    <row r="63" spans="1:37" ht="15" customHeight="1">
      <c r="A63" s="133"/>
    </row>
    <row r="64" spans="1:37" ht="15" customHeight="1">
      <c r="A64" s="133"/>
    </row>
    <row r="65" spans="1:1" ht="15" customHeight="1">
      <c r="A65" s="133"/>
    </row>
    <row r="66" spans="1:1" ht="15" customHeight="1">
      <c r="A66" s="133"/>
    </row>
    <row r="67" spans="1:1" ht="15" customHeight="1">
      <c r="A67" s="133"/>
    </row>
    <row r="68" spans="1:1" ht="15" customHeight="1">
      <c r="A68" s="133"/>
    </row>
    <row r="69" spans="1:1" ht="15" customHeight="1">
      <c r="A69" s="133"/>
    </row>
    <row r="70" spans="1:1" ht="15" customHeight="1">
      <c r="A70" s="133"/>
    </row>
    <row r="71" spans="1:1" ht="15" customHeight="1">
      <c r="A71" s="133"/>
    </row>
    <row r="72" spans="1:1" ht="15" customHeight="1">
      <c r="A72" s="133"/>
    </row>
    <row r="73" spans="1:1" ht="15" customHeight="1">
      <c r="A73" s="133"/>
    </row>
    <row r="74" spans="1:1" ht="15" customHeight="1">
      <c r="A74" s="133"/>
    </row>
    <row r="75" spans="1:1" ht="15" customHeight="1">
      <c r="A75" s="133"/>
    </row>
    <row r="76" spans="1:1" ht="15" customHeight="1">
      <c r="A76" s="133"/>
    </row>
    <row r="77" spans="1:1" ht="15" customHeight="1">
      <c r="A77" s="133"/>
    </row>
    <row r="78" spans="1:1" ht="15" customHeight="1">
      <c r="A78" s="133"/>
    </row>
    <row r="79" spans="1:1" ht="15" customHeight="1">
      <c r="A79" s="133"/>
    </row>
    <row r="80" spans="1:1"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ht="15" customHeight="1">
      <c r="A91" s="133"/>
    </row>
    <row r="92" spans="1:1" ht="15" customHeight="1">
      <c r="A92" s="133"/>
    </row>
    <row r="93" spans="1:1" ht="15" customHeight="1">
      <c r="A93" s="133"/>
    </row>
    <row r="94" spans="1:1" ht="15" customHeight="1">
      <c r="A94" s="133"/>
    </row>
    <row r="95" spans="1:1" ht="15" customHeight="1">
      <c r="A95" s="133"/>
    </row>
    <row r="96" spans="1:1" ht="15" customHeight="1">
      <c r="A96" s="133"/>
    </row>
    <row r="97" spans="1:1" ht="15" customHeight="1">
      <c r="A97" s="133"/>
    </row>
    <row r="98" spans="1:1" ht="15" customHeight="1">
      <c r="A98" s="133"/>
    </row>
    <row r="99" spans="1:1" ht="15" customHeight="1">
      <c r="A99" s="133"/>
    </row>
    <row r="100" spans="1:1" ht="15" customHeight="1">
      <c r="A100" s="133"/>
    </row>
    <row r="101" spans="1:1" ht="15" customHeight="1">
      <c r="A101" s="133"/>
    </row>
    <row r="102" spans="1:1" ht="15" customHeight="1">
      <c r="A102" s="133"/>
    </row>
    <row r="103" spans="1:1" ht="15" customHeight="1">
      <c r="A103" s="133"/>
    </row>
    <row r="104" spans="1:1" ht="15" customHeight="1">
      <c r="A104" s="133"/>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defaultRowHeight="15" customHeight="1"/>
  <cols>
    <col min="1" max="1" width="19.45312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row r="10" spans="1:39" ht="15" customHeight="1">
      <c r="A10" s="133" t="s">
        <v>290</v>
      </c>
      <c r="B10" t="s">
        <v>1897</v>
      </c>
    </row>
    <row r="11" spans="1:39" ht="15" customHeight="1">
      <c r="B11" t="s">
        <v>1898</v>
      </c>
    </row>
    <row r="12" spans="1:39" ht="15" customHeight="1">
      <c r="B12" t="s">
        <v>1899</v>
      </c>
      <c r="AL12" s="5"/>
      <c r="AM12" s="5"/>
    </row>
    <row r="13" spans="1:39" ht="15" customHeight="1" thickBot="1">
      <c r="B13" t="s">
        <v>1294</v>
      </c>
      <c r="AL13" s="32"/>
      <c r="AM13" s="32"/>
    </row>
    <row r="14" spans="1:39" ht="15" customHeight="1" thickTop="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3" t="s">
        <v>289</v>
      </c>
      <c r="B15" t="s">
        <v>288</v>
      </c>
      <c r="C15" t="s">
        <v>1939</v>
      </c>
      <c r="D15" t="s">
        <v>1940</v>
      </c>
      <c r="E15" t="s">
        <v>1941</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31">
        <v>2.1000000000000001E-2</v>
      </c>
      <c r="AL15" s="44"/>
      <c r="AM15" s="41"/>
    </row>
    <row r="16" spans="1:39" ht="15" customHeight="1">
      <c r="A16" s="133"/>
      <c r="B16" t="s">
        <v>287</v>
      </c>
      <c r="D16" t="s">
        <v>1942</v>
      </c>
    </row>
    <row r="17" spans="1:39" ht="15" customHeight="1">
      <c r="A17" s="133" t="s">
        <v>286</v>
      </c>
      <c r="B17" t="s">
        <v>1900</v>
      </c>
      <c r="C17" t="s">
        <v>1943</v>
      </c>
      <c r="D17" t="s">
        <v>1944</v>
      </c>
      <c r="E17" t="s">
        <v>1945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31">
        <v>1.4999999999999999E-2</v>
      </c>
      <c r="AL17" s="38"/>
      <c r="AM17" s="37"/>
    </row>
    <row r="18" spans="1:39" ht="15" customHeight="1">
      <c r="A18" s="133" t="s">
        <v>285</v>
      </c>
      <c r="B18" t="s">
        <v>1901</v>
      </c>
      <c r="C18" t="s">
        <v>1946</v>
      </c>
      <c r="D18" t="s">
        <v>1947</v>
      </c>
      <c r="E18" t="s">
        <v>1945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31">
        <v>1.6E-2</v>
      </c>
      <c r="AL18" s="38"/>
      <c r="AM18" s="37"/>
    </row>
    <row r="19" spans="1:39" ht="15" customHeight="1">
      <c r="A19" s="133" t="s">
        <v>284</v>
      </c>
      <c r="B19" t="s">
        <v>1902</v>
      </c>
      <c r="C19" t="s">
        <v>1948</v>
      </c>
      <c r="D19" t="s">
        <v>1949</v>
      </c>
      <c r="E19" t="s">
        <v>1945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31">
        <v>1.6E-2</v>
      </c>
      <c r="AL19" s="38"/>
      <c r="AM19" s="37"/>
    </row>
    <row r="20" spans="1:39" ht="15" customHeight="1">
      <c r="A20" s="133"/>
      <c r="B20" t="s">
        <v>283</v>
      </c>
      <c r="D20" t="s">
        <v>1950</v>
      </c>
    </row>
    <row r="21" spans="1:39" ht="15" customHeight="1">
      <c r="A21" s="133" t="s">
        <v>282</v>
      </c>
      <c r="B21" t="s">
        <v>1903</v>
      </c>
      <c r="C21" t="s">
        <v>1951</v>
      </c>
      <c r="D21" t="s">
        <v>1952</v>
      </c>
      <c r="E21" t="s">
        <v>1953</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31">
        <v>1.4E-2</v>
      </c>
      <c r="AL21" s="39"/>
      <c r="AM21" s="37"/>
    </row>
    <row r="22" spans="1:39" ht="15" customHeight="1">
      <c r="A22" s="133" t="s">
        <v>281</v>
      </c>
      <c r="B22" t="s">
        <v>1904</v>
      </c>
      <c r="C22" t="s">
        <v>1954</v>
      </c>
      <c r="D22" t="s">
        <v>1955</v>
      </c>
      <c r="E22" t="s">
        <v>1953</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31">
        <v>7.0000000000000001E-3</v>
      </c>
      <c r="AL22" s="39"/>
      <c r="AM22" s="37"/>
    </row>
    <row r="23" spans="1:39" ht="15" customHeight="1">
      <c r="A23" s="133"/>
      <c r="B23" t="s">
        <v>280</v>
      </c>
      <c r="D23" t="s">
        <v>1956</v>
      </c>
    </row>
    <row r="24" spans="1:39" ht="15" customHeight="1">
      <c r="A24" s="133"/>
      <c r="B24" t="s">
        <v>1905</v>
      </c>
      <c r="D24" t="s">
        <v>1957</v>
      </c>
    </row>
    <row r="25" spans="1:39" ht="15" customHeight="1">
      <c r="A25" s="133" t="s">
        <v>279</v>
      </c>
      <c r="B25" t="s">
        <v>1906</v>
      </c>
      <c r="C25" t="s">
        <v>1958</v>
      </c>
      <c r="D25" t="s">
        <v>1959</v>
      </c>
      <c r="E25" t="s">
        <v>1960</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31">
        <v>5.0000000000000001E-3</v>
      </c>
      <c r="AL25" s="36"/>
      <c r="AM25" s="37"/>
    </row>
    <row r="26" spans="1:39" ht="15" customHeight="1">
      <c r="A26" s="133" t="s">
        <v>278</v>
      </c>
      <c r="B26" t="s">
        <v>1907</v>
      </c>
      <c r="C26" t="s">
        <v>1961</v>
      </c>
      <c r="D26" t="s">
        <v>1962</v>
      </c>
      <c r="E26" t="s">
        <v>1960</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31">
        <v>8.0000000000000002E-3</v>
      </c>
      <c r="AL26" s="36"/>
      <c r="AM26" s="37"/>
    </row>
    <row r="27" spans="1:39" ht="15" customHeight="1">
      <c r="A27" s="133" t="s">
        <v>277</v>
      </c>
      <c r="B27" t="s">
        <v>1908</v>
      </c>
      <c r="C27" t="s">
        <v>1963</v>
      </c>
      <c r="D27" t="s">
        <v>1964</v>
      </c>
      <c r="E27" t="s">
        <v>1960</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31">
        <v>6.0000000000000001E-3</v>
      </c>
      <c r="AL27" s="36"/>
      <c r="AM27" s="37"/>
    </row>
    <row r="28" spans="1:39" ht="15" customHeight="1">
      <c r="A28" s="133" t="s">
        <v>276</v>
      </c>
      <c r="B28" t="s">
        <v>1909</v>
      </c>
      <c r="C28" t="s">
        <v>1965</v>
      </c>
      <c r="D28" t="s">
        <v>1966</v>
      </c>
      <c r="E28" t="s">
        <v>1960</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31">
        <v>4.0000000000000001E-3</v>
      </c>
      <c r="AL28" s="36"/>
      <c r="AM28" s="37"/>
    </row>
    <row r="29" spans="1:39" ht="15" customHeight="1">
      <c r="A29" s="133" t="s">
        <v>275</v>
      </c>
      <c r="B29" t="s">
        <v>1910</v>
      </c>
      <c r="C29" t="s">
        <v>1967</v>
      </c>
      <c r="D29" t="s">
        <v>1968</v>
      </c>
      <c r="E29" t="s">
        <v>1960</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31">
        <v>1E-3</v>
      </c>
      <c r="AL29" s="36"/>
      <c r="AM29" s="37"/>
    </row>
    <row r="30" spans="1:39" ht="15" customHeight="1">
      <c r="A30" s="133" t="s">
        <v>274</v>
      </c>
      <c r="B30" t="s">
        <v>1911</v>
      </c>
      <c r="C30" t="s">
        <v>1969</v>
      </c>
      <c r="D30" t="s">
        <v>1970</v>
      </c>
      <c r="E30" t="s">
        <v>1960</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31">
        <v>2.1000000000000001E-2</v>
      </c>
      <c r="AL30" s="36"/>
      <c r="AM30" s="37"/>
    </row>
    <row r="31" spans="1:39" ht="15" customHeight="1">
      <c r="A31" s="133" t="s">
        <v>273</v>
      </c>
      <c r="B31" t="s">
        <v>1912</v>
      </c>
      <c r="C31" t="s">
        <v>1971</v>
      </c>
      <c r="D31" t="s">
        <v>1972</v>
      </c>
      <c r="E31" t="s">
        <v>1960</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31">
        <v>1.2999999999999999E-2</v>
      </c>
      <c r="AL31" s="36"/>
      <c r="AM31" s="37"/>
    </row>
    <row r="32" spans="1:39" ht="15" customHeight="1">
      <c r="A32" s="133" t="s">
        <v>272</v>
      </c>
      <c r="B32" t="s">
        <v>1913</v>
      </c>
      <c r="C32" t="s">
        <v>1973</v>
      </c>
      <c r="D32" t="s">
        <v>1974</v>
      </c>
      <c r="E32" t="s">
        <v>1960</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31">
        <v>1E-3</v>
      </c>
      <c r="AL32" s="36"/>
      <c r="AM32" s="37"/>
    </row>
    <row r="33" spans="1:39" ht="15" customHeight="1">
      <c r="A33" s="133" t="s">
        <v>271</v>
      </c>
      <c r="B33" t="s">
        <v>1914</v>
      </c>
      <c r="C33" t="s">
        <v>1975</v>
      </c>
      <c r="D33" t="s">
        <v>1976</v>
      </c>
      <c r="E33" t="s">
        <v>1960</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31">
        <v>-1E-3</v>
      </c>
      <c r="AL33" s="36"/>
      <c r="AM33" s="37"/>
    </row>
    <row r="34" spans="1:39" ht="15" customHeight="1">
      <c r="A34" s="133" t="s">
        <v>270</v>
      </c>
      <c r="B34" t="s">
        <v>1915</v>
      </c>
      <c r="C34" t="s">
        <v>1977</v>
      </c>
      <c r="D34" t="s">
        <v>1978</v>
      </c>
      <c r="E34" t="s">
        <v>1960</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31">
        <v>-4.0000000000000001E-3</v>
      </c>
      <c r="AL34" s="36"/>
      <c r="AM34" s="37"/>
    </row>
    <row r="35" spans="1:39" ht="15" customHeight="1">
      <c r="A35" s="133" t="s">
        <v>269</v>
      </c>
      <c r="B35" t="s">
        <v>1916</v>
      </c>
      <c r="C35" t="s">
        <v>1979</v>
      </c>
      <c r="D35" t="s">
        <v>1980</v>
      </c>
      <c r="E35" t="s">
        <v>1960</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31">
        <v>5.0000000000000001E-3</v>
      </c>
      <c r="AL35" s="36"/>
      <c r="AM35" s="37"/>
    </row>
    <row r="36" spans="1:39" ht="15" customHeight="1">
      <c r="A36" s="133" t="s">
        <v>268</v>
      </c>
      <c r="B36" t="s">
        <v>1917</v>
      </c>
      <c r="C36" t="s">
        <v>1981</v>
      </c>
      <c r="D36" t="s">
        <v>1982</v>
      </c>
      <c r="E36" t="s">
        <v>1960</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31">
        <v>7.0000000000000001E-3</v>
      </c>
      <c r="AL36" s="36"/>
      <c r="AM36" s="37"/>
    </row>
    <row r="37" spans="1:39" ht="15" customHeight="1">
      <c r="A37" s="133" t="s">
        <v>267</v>
      </c>
      <c r="B37" t="s">
        <v>1918</v>
      </c>
      <c r="C37" t="s">
        <v>1983</v>
      </c>
      <c r="D37" t="s">
        <v>1984</v>
      </c>
      <c r="E37" t="s">
        <v>1960</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31">
        <v>1.2E-2</v>
      </c>
      <c r="AL37" s="36"/>
      <c r="AM37" s="37"/>
    </row>
    <row r="38" spans="1:39" ht="15" customHeight="1">
      <c r="A38" s="133"/>
      <c r="B38" t="s">
        <v>266</v>
      </c>
      <c r="D38" t="s">
        <v>1985</v>
      </c>
    </row>
    <row r="39" spans="1:39" ht="15" customHeight="1">
      <c r="A39" s="133"/>
      <c r="B39" t="s">
        <v>1919</v>
      </c>
      <c r="D39" t="s">
        <v>1986</v>
      </c>
    </row>
    <row r="40" spans="1:39" ht="15" customHeight="1">
      <c r="A40" s="133"/>
      <c r="B40" t="s">
        <v>1900</v>
      </c>
      <c r="D40" t="s">
        <v>1987</v>
      </c>
    </row>
    <row r="41" spans="1:39" ht="15" customHeight="1">
      <c r="A41" s="133" t="s">
        <v>265</v>
      </c>
      <c r="B41" t="s">
        <v>1906</v>
      </c>
      <c r="C41" t="s">
        <v>1988</v>
      </c>
      <c r="D41" t="s">
        <v>1989</v>
      </c>
      <c r="E41" t="s">
        <v>1990</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31">
        <v>4.1000000000000002E-2</v>
      </c>
      <c r="AL41" s="36"/>
      <c r="AM41" s="37"/>
    </row>
    <row r="42" spans="1:39" ht="15" customHeight="1">
      <c r="A42" s="133" t="s">
        <v>264</v>
      </c>
      <c r="B42" t="s">
        <v>1907</v>
      </c>
      <c r="C42" t="s">
        <v>1991</v>
      </c>
      <c r="D42" t="s">
        <v>1992</v>
      </c>
      <c r="E42" t="s">
        <v>1990</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31">
        <v>4.3999999999999997E-2</v>
      </c>
      <c r="AL42" s="36"/>
      <c r="AM42" s="37"/>
    </row>
    <row r="43" spans="1:39" ht="15" customHeight="1">
      <c r="A43" s="133" t="s">
        <v>263</v>
      </c>
      <c r="B43" t="s">
        <v>1908</v>
      </c>
      <c r="C43" t="s">
        <v>1993</v>
      </c>
      <c r="D43" t="s">
        <v>1994</v>
      </c>
      <c r="E43" t="s">
        <v>1990</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31">
        <v>4.5999999999999999E-2</v>
      </c>
      <c r="AL43" s="36"/>
      <c r="AM43" s="37"/>
    </row>
    <row r="44" spans="1:39" ht="15" customHeight="1">
      <c r="A44" s="133" t="s">
        <v>262</v>
      </c>
      <c r="B44" t="s">
        <v>1909</v>
      </c>
      <c r="C44" t="s">
        <v>1995</v>
      </c>
      <c r="D44" t="s">
        <v>1996</v>
      </c>
      <c r="E44" t="s">
        <v>1990</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31">
        <v>7.4999999999999997E-2</v>
      </c>
      <c r="AL44" s="36"/>
      <c r="AM44" s="37"/>
    </row>
    <row r="45" spans="1:39" ht="15" customHeight="1">
      <c r="A45" s="133" t="s">
        <v>261</v>
      </c>
      <c r="B45" t="s">
        <v>1910</v>
      </c>
      <c r="C45" t="s">
        <v>1997</v>
      </c>
      <c r="D45" t="s">
        <v>1998</v>
      </c>
      <c r="E45" t="s">
        <v>1990</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31">
        <v>5.2999999999999999E-2</v>
      </c>
      <c r="AL45" s="36"/>
      <c r="AM45" s="37"/>
    </row>
    <row r="46" spans="1:39" ht="15" customHeight="1">
      <c r="A46" s="133" t="s">
        <v>260</v>
      </c>
      <c r="B46" t="s">
        <v>1911</v>
      </c>
      <c r="C46" t="s">
        <v>1999</v>
      </c>
      <c r="D46" t="s">
        <v>2000</v>
      </c>
      <c r="E46" t="s">
        <v>1990</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31">
        <v>8.5000000000000006E-2</v>
      </c>
      <c r="AL46" s="36"/>
      <c r="AM46" s="37"/>
    </row>
    <row r="47" spans="1:39" ht="15" customHeight="1">
      <c r="A47" s="133" t="s">
        <v>259</v>
      </c>
      <c r="B47" t="s">
        <v>1912</v>
      </c>
      <c r="C47" t="s">
        <v>2001</v>
      </c>
      <c r="D47" t="s">
        <v>2002</v>
      </c>
      <c r="E47" t="s">
        <v>1990</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31">
        <v>6.0999999999999999E-2</v>
      </c>
      <c r="AL47" s="36"/>
      <c r="AM47" s="37"/>
    </row>
    <row r="48" spans="1:39" ht="15" customHeight="1">
      <c r="A48" s="133" t="s">
        <v>258</v>
      </c>
      <c r="B48" t="s">
        <v>1913</v>
      </c>
      <c r="C48" t="s">
        <v>2003</v>
      </c>
      <c r="D48" t="s">
        <v>2004</v>
      </c>
      <c r="E48" t="s">
        <v>1990</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31">
        <v>3.6999999999999998E-2</v>
      </c>
      <c r="AL48" s="36"/>
      <c r="AM48" s="37"/>
    </row>
    <row r="49" spans="1:39" ht="15" customHeight="1">
      <c r="A49" s="133" t="s">
        <v>257</v>
      </c>
      <c r="B49" t="s">
        <v>1914</v>
      </c>
      <c r="C49" t="s">
        <v>2005</v>
      </c>
      <c r="D49" t="s">
        <v>2006</v>
      </c>
      <c r="E49" t="s">
        <v>1990</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31">
        <v>5.5E-2</v>
      </c>
      <c r="AL49" s="36"/>
      <c r="AM49" s="37"/>
    </row>
    <row r="50" spans="1:39" ht="15" customHeight="1">
      <c r="A50" s="133" t="s">
        <v>256</v>
      </c>
      <c r="B50" t="s">
        <v>1915</v>
      </c>
      <c r="C50" t="s">
        <v>2007</v>
      </c>
      <c r="D50" t="s">
        <v>2008</v>
      </c>
      <c r="E50" t="s">
        <v>1990</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31">
        <v>3.2000000000000001E-2</v>
      </c>
      <c r="AL50" s="36"/>
      <c r="AM50" s="37"/>
    </row>
    <row r="51" spans="1:39" ht="15" customHeight="1">
      <c r="A51" s="133" t="s">
        <v>255</v>
      </c>
      <c r="B51" t="s">
        <v>1916</v>
      </c>
      <c r="C51" t="s">
        <v>2009</v>
      </c>
      <c r="D51" t="s">
        <v>2010</v>
      </c>
      <c r="E51" t="s">
        <v>1990</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31">
        <v>7.2999999999999995E-2</v>
      </c>
      <c r="AL51" s="36"/>
      <c r="AM51" s="37"/>
    </row>
    <row r="52" spans="1:39" ht="15" customHeight="1">
      <c r="A52" s="133" t="s">
        <v>254</v>
      </c>
      <c r="B52" t="s">
        <v>1917</v>
      </c>
      <c r="C52" t="s">
        <v>2011</v>
      </c>
      <c r="D52" t="s">
        <v>2012</v>
      </c>
      <c r="E52" t="s">
        <v>1990</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31">
        <v>8.5000000000000006E-2</v>
      </c>
      <c r="AL52" s="36"/>
      <c r="AM52" s="37"/>
    </row>
    <row r="53" spans="1:39" ht="15" customHeight="1">
      <c r="A53" s="133" t="s">
        <v>253</v>
      </c>
      <c r="B53" t="s">
        <v>1918</v>
      </c>
      <c r="C53" t="s">
        <v>2013</v>
      </c>
      <c r="D53" t="s">
        <v>2014</v>
      </c>
      <c r="E53" t="s">
        <v>1990</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31">
        <v>5.2999999999999999E-2</v>
      </c>
      <c r="AL53" s="36"/>
      <c r="AM53" s="37"/>
    </row>
    <row r="54" spans="1:39" ht="15" customHeight="1">
      <c r="A54" s="133"/>
      <c r="B54" t="s">
        <v>1901</v>
      </c>
      <c r="D54" t="s">
        <v>2015</v>
      </c>
    </row>
    <row r="55" spans="1:39" ht="15" customHeight="1">
      <c r="A55" s="133" t="s">
        <v>252</v>
      </c>
      <c r="B55" t="s">
        <v>1906</v>
      </c>
      <c r="C55" t="s">
        <v>2016</v>
      </c>
      <c r="D55" t="s">
        <v>2017</v>
      </c>
      <c r="E55" t="s">
        <v>1990</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31">
        <v>8.1000000000000003E-2</v>
      </c>
      <c r="AL55" s="36"/>
      <c r="AM55" s="37"/>
    </row>
    <row r="56" spans="1:39" ht="15" customHeight="1">
      <c r="A56" s="133" t="s">
        <v>251</v>
      </c>
      <c r="B56" t="s">
        <v>1907</v>
      </c>
      <c r="C56" t="s">
        <v>2018</v>
      </c>
      <c r="D56" t="s">
        <v>2019</v>
      </c>
      <c r="E56" t="s">
        <v>1990</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31">
        <v>8.5999999999999993E-2</v>
      </c>
      <c r="AL56" s="36"/>
      <c r="AM56" s="37"/>
    </row>
    <row r="57" spans="1:39" ht="15" customHeight="1">
      <c r="A57" s="133" t="s">
        <v>250</v>
      </c>
      <c r="B57" t="s">
        <v>1908</v>
      </c>
      <c r="C57" t="s">
        <v>2020</v>
      </c>
      <c r="D57" t="s">
        <v>2021</v>
      </c>
      <c r="E57" t="s">
        <v>1990</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31">
        <v>9.5000000000000001E-2</v>
      </c>
      <c r="AL57" s="36"/>
      <c r="AM57" s="37"/>
    </row>
    <row r="58" spans="1:39" ht="15" customHeight="1">
      <c r="A58" s="133" t="s">
        <v>249</v>
      </c>
      <c r="B58" t="s">
        <v>1909</v>
      </c>
      <c r="C58" t="s">
        <v>2022</v>
      </c>
      <c r="D58" t="s">
        <v>2023</v>
      </c>
      <c r="E58" t="s">
        <v>1990</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31">
        <v>9.9000000000000005E-2</v>
      </c>
      <c r="AL58" s="36"/>
      <c r="AM58" s="37"/>
    </row>
    <row r="59" spans="1:39" ht="15" customHeight="1">
      <c r="A59" s="133" t="s">
        <v>248</v>
      </c>
      <c r="B59" t="s">
        <v>1910</v>
      </c>
      <c r="C59" t="s">
        <v>2024</v>
      </c>
      <c r="D59" t="s">
        <v>2025</v>
      </c>
      <c r="E59" t="s">
        <v>1990</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31">
        <v>9.2999999999999999E-2</v>
      </c>
      <c r="AL59" s="36"/>
      <c r="AM59" s="37"/>
    </row>
    <row r="60" spans="1:39" ht="15" customHeight="1">
      <c r="A60" s="133" t="s">
        <v>247</v>
      </c>
      <c r="B60" t="s">
        <v>1911</v>
      </c>
      <c r="C60" t="s">
        <v>2026</v>
      </c>
      <c r="D60" t="s">
        <v>2027</v>
      </c>
      <c r="E60" t="s">
        <v>1990</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31">
        <v>0.105</v>
      </c>
      <c r="AL60" s="36"/>
      <c r="AM60" s="37"/>
    </row>
    <row r="61" spans="1:39" ht="15" customHeight="1">
      <c r="A61" s="133" t="s">
        <v>246</v>
      </c>
      <c r="B61" t="s">
        <v>1912</v>
      </c>
      <c r="C61" t="s">
        <v>2028</v>
      </c>
      <c r="D61" t="s">
        <v>2029</v>
      </c>
      <c r="E61" t="s">
        <v>1990</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31">
        <v>8.7999999999999995E-2</v>
      </c>
      <c r="AL61" s="36"/>
      <c r="AM61" s="37"/>
    </row>
    <row r="62" spans="1:39" ht="15" customHeight="1">
      <c r="A62" s="133" t="s">
        <v>245</v>
      </c>
      <c r="B62" t="s">
        <v>1913</v>
      </c>
      <c r="C62" t="s">
        <v>2030</v>
      </c>
      <c r="D62" t="s">
        <v>2031</v>
      </c>
      <c r="E62" t="s">
        <v>1990</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31">
        <v>9.1999999999999998E-2</v>
      </c>
      <c r="AL62" s="36"/>
      <c r="AM62" s="37"/>
    </row>
    <row r="63" spans="1:39" ht="15" customHeight="1">
      <c r="A63" s="133" t="s">
        <v>244</v>
      </c>
      <c r="B63" t="s">
        <v>1914</v>
      </c>
      <c r="C63" t="s">
        <v>2032</v>
      </c>
      <c r="D63" t="s">
        <v>2033</v>
      </c>
      <c r="E63" t="s">
        <v>1990</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31">
        <v>0.10100000000000001</v>
      </c>
      <c r="AL63" s="36"/>
      <c r="AM63" s="37"/>
    </row>
    <row r="64" spans="1:39" ht="15" customHeight="1">
      <c r="A64" s="133" t="s">
        <v>243</v>
      </c>
      <c r="B64" t="s">
        <v>1915</v>
      </c>
      <c r="C64" t="s">
        <v>2034</v>
      </c>
      <c r="D64" t="s">
        <v>2035</v>
      </c>
      <c r="E64" t="s">
        <v>1990</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31">
        <v>7.1999999999999995E-2</v>
      </c>
      <c r="AL64" s="36"/>
      <c r="AM64" s="37"/>
    </row>
    <row r="65" spans="1:39" ht="15" customHeight="1">
      <c r="A65" s="133" t="s">
        <v>242</v>
      </c>
      <c r="B65" t="s">
        <v>1916</v>
      </c>
      <c r="C65" t="s">
        <v>2036</v>
      </c>
      <c r="D65" t="s">
        <v>2037</v>
      </c>
      <c r="E65" t="s">
        <v>1990</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31">
        <v>0.123</v>
      </c>
      <c r="AL65" s="36"/>
      <c r="AM65" s="37"/>
    </row>
    <row r="66" spans="1:39" ht="15" customHeight="1">
      <c r="A66" s="133" t="s">
        <v>241</v>
      </c>
      <c r="B66" t="s">
        <v>1917</v>
      </c>
      <c r="C66" t="s">
        <v>2038</v>
      </c>
      <c r="D66" t="s">
        <v>2039</v>
      </c>
      <c r="E66" t="s">
        <v>1990</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31">
        <v>0.14000000000000001</v>
      </c>
      <c r="AL66" s="36"/>
      <c r="AM66" s="37"/>
    </row>
    <row r="67" spans="1:39" ht="15" customHeight="1">
      <c r="A67" s="133" t="s">
        <v>240</v>
      </c>
      <c r="B67" t="s">
        <v>1918</v>
      </c>
      <c r="C67" t="s">
        <v>2040</v>
      </c>
      <c r="D67" t="s">
        <v>2041</v>
      </c>
      <c r="E67" t="s">
        <v>1990</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31">
        <v>0.11899999999999999</v>
      </c>
      <c r="AL67" s="36"/>
      <c r="AM67" s="37"/>
    </row>
    <row r="68" spans="1:39" ht="15" customHeight="1">
      <c r="A68" s="133"/>
      <c r="B68" t="s">
        <v>1920</v>
      </c>
      <c r="D68" t="s">
        <v>2042</v>
      </c>
    </row>
    <row r="69" spans="1:39" ht="15" customHeight="1">
      <c r="A69" s="133" t="s">
        <v>239</v>
      </c>
      <c r="B69" t="s">
        <v>1906</v>
      </c>
      <c r="C69" t="s">
        <v>2043</v>
      </c>
      <c r="D69" t="s">
        <v>2044</v>
      </c>
      <c r="E69" t="s">
        <v>1990</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31">
        <v>2.3E-2</v>
      </c>
      <c r="AL69" s="38"/>
      <c r="AM69" s="37"/>
    </row>
    <row r="70" spans="1:39" ht="15" customHeight="1">
      <c r="A70" s="133" t="s">
        <v>238</v>
      </c>
      <c r="B70" t="s">
        <v>1907</v>
      </c>
      <c r="C70" t="s">
        <v>2045</v>
      </c>
      <c r="D70" t="s">
        <v>2046</v>
      </c>
      <c r="E70" t="s">
        <v>1990</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31">
        <v>1.6E-2</v>
      </c>
      <c r="AL70" s="38"/>
      <c r="AM70" s="37"/>
    </row>
    <row r="71" spans="1:39" ht="15" customHeight="1">
      <c r="A71" s="133" t="s">
        <v>237</v>
      </c>
      <c r="B71" t="s">
        <v>1908</v>
      </c>
      <c r="C71" t="s">
        <v>2047</v>
      </c>
      <c r="D71" t="s">
        <v>2048</v>
      </c>
      <c r="E71" t="s">
        <v>1990</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31">
        <v>3.2000000000000001E-2</v>
      </c>
      <c r="AL71" s="38"/>
      <c r="AM71" s="37"/>
    </row>
    <row r="72" spans="1:39" ht="15" customHeight="1">
      <c r="A72" s="133" t="s">
        <v>236</v>
      </c>
      <c r="B72" t="s">
        <v>1909</v>
      </c>
      <c r="C72" t="s">
        <v>2049</v>
      </c>
      <c r="D72" t="s">
        <v>2050</v>
      </c>
      <c r="E72" t="s">
        <v>1990</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31">
        <v>2.5000000000000001E-2</v>
      </c>
      <c r="AL72" s="38"/>
      <c r="AM72" s="37"/>
    </row>
    <row r="73" spans="1:39" ht="15" customHeight="1">
      <c r="A73" s="133" t="s">
        <v>235</v>
      </c>
      <c r="B73" t="s">
        <v>1910</v>
      </c>
      <c r="C73" t="s">
        <v>2051</v>
      </c>
      <c r="D73" t="s">
        <v>2052</v>
      </c>
      <c r="E73" t="s">
        <v>1990</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31">
        <v>1.7000000000000001E-2</v>
      </c>
      <c r="AL73" s="38"/>
      <c r="AM73" s="37"/>
    </row>
    <row r="74" spans="1:39" ht="15" customHeight="1">
      <c r="A74" s="133" t="s">
        <v>234</v>
      </c>
      <c r="B74" t="s">
        <v>1911</v>
      </c>
      <c r="C74" t="s">
        <v>2053</v>
      </c>
      <c r="D74" t="s">
        <v>2054</v>
      </c>
      <c r="E74" t="s">
        <v>1990</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31">
        <v>3.3000000000000002E-2</v>
      </c>
      <c r="AL74" s="38"/>
      <c r="AM74" s="37"/>
    </row>
    <row r="75" spans="1:39" ht="15" customHeight="1">
      <c r="A75" s="133" t="s">
        <v>233</v>
      </c>
      <c r="B75" t="s">
        <v>1912</v>
      </c>
      <c r="C75" t="s">
        <v>2055</v>
      </c>
      <c r="D75" t="s">
        <v>2056</v>
      </c>
      <c r="E75" t="s">
        <v>1990</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31">
        <v>2.8000000000000001E-2</v>
      </c>
      <c r="AL75" s="38"/>
      <c r="AM75" s="37"/>
    </row>
    <row r="76" spans="1:39" ht="15" customHeight="1">
      <c r="A76" s="133" t="s">
        <v>232</v>
      </c>
      <c r="B76" t="s">
        <v>1913</v>
      </c>
      <c r="C76" t="s">
        <v>2057</v>
      </c>
      <c r="D76" t="s">
        <v>2058</v>
      </c>
      <c r="E76" t="s">
        <v>1990</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31">
        <v>3.1E-2</v>
      </c>
      <c r="AL76" s="38"/>
      <c r="AM76" s="37"/>
    </row>
    <row r="77" spans="1:39" ht="15" customHeight="1">
      <c r="A77" s="133" t="s">
        <v>231</v>
      </c>
      <c r="B77" t="s">
        <v>1914</v>
      </c>
      <c r="C77" t="s">
        <v>2059</v>
      </c>
      <c r="D77" t="s">
        <v>2060</v>
      </c>
      <c r="E77" t="s">
        <v>1990</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31">
        <v>2.9000000000000001E-2</v>
      </c>
      <c r="AL77" s="38"/>
      <c r="AM77" s="37"/>
    </row>
    <row r="78" spans="1:39" ht="15" customHeight="1">
      <c r="A78" s="133" t="s">
        <v>230</v>
      </c>
      <c r="B78" t="s">
        <v>1915</v>
      </c>
      <c r="C78" t="s">
        <v>2061</v>
      </c>
      <c r="D78" t="s">
        <v>2062</v>
      </c>
      <c r="E78" t="s">
        <v>1990</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31">
        <v>1.6E-2</v>
      </c>
      <c r="AL78" s="38"/>
      <c r="AM78" s="37"/>
    </row>
    <row r="79" spans="1:39" ht="15" customHeight="1">
      <c r="A79" s="133" t="s">
        <v>229</v>
      </c>
      <c r="B79" t="s">
        <v>1916</v>
      </c>
      <c r="C79" t="s">
        <v>2063</v>
      </c>
      <c r="D79" t="s">
        <v>2064</v>
      </c>
      <c r="E79" t="s">
        <v>1990</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31">
        <v>2.9000000000000001E-2</v>
      </c>
      <c r="AL79" s="38"/>
      <c r="AM79" s="37"/>
    </row>
    <row r="80" spans="1:39" ht="15" customHeight="1">
      <c r="A80" s="133" t="s">
        <v>228</v>
      </c>
      <c r="B80" t="s">
        <v>1917</v>
      </c>
      <c r="C80" t="s">
        <v>2065</v>
      </c>
      <c r="D80" t="s">
        <v>2066</v>
      </c>
      <c r="E80" t="s">
        <v>1990</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31">
        <v>4.2000000000000003E-2</v>
      </c>
      <c r="AL80" s="38"/>
      <c r="AM80" s="37"/>
    </row>
    <row r="81" spans="1:39" ht="15" customHeight="1">
      <c r="A81" s="133" t="s">
        <v>227</v>
      </c>
      <c r="B81" t="s">
        <v>1918</v>
      </c>
      <c r="C81" t="s">
        <v>2067</v>
      </c>
      <c r="D81" t="s">
        <v>2068</v>
      </c>
      <c r="E81" t="s">
        <v>1990</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31">
        <v>3.6999999999999998E-2</v>
      </c>
      <c r="AL81" s="38"/>
      <c r="AM81" s="37"/>
    </row>
    <row r="82" spans="1:39" ht="15" customHeight="1">
      <c r="A82" s="133" t="s">
        <v>226</v>
      </c>
      <c r="B82" t="s">
        <v>153</v>
      </c>
      <c r="C82" t="s">
        <v>2069</v>
      </c>
      <c r="D82" t="s">
        <v>2070</v>
      </c>
      <c r="E82" t="s">
        <v>1990</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31">
        <v>2.4E-2</v>
      </c>
      <c r="AL82" s="38"/>
      <c r="AM82" s="37"/>
    </row>
    <row r="83" spans="1:39" ht="15" customHeight="1">
      <c r="A83" s="133"/>
      <c r="B83" t="s">
        <v>225</v>
      </c>
      <c r="D83" t="s">
        <v>2071</v>
      </c>
    </row>
    <row r="84" spans="1:39" ht="15" customHeight="1">
      <c r="A84" s="133" t="s">
        <v>224</v>
      </c>
      <c r="B84" t="s">
        <v>1906</v>
      </c>
      <c r="C84" t="s">
        <v>2072</v>
      </c>
      <c r="D84" t="s">
        <v>2073</v>
      </c>
      <c r="E84" t="s">
        <v>1990</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31">
        <v>3.7999999999999999E-2</v>
      </c>
      <c r="AL84" s="36"/>
      <c r="AM84" s="37"/>
    </row>
    <row r="85" spans="1:39" ht="15" customHeight="1">
      <c r="A85" s="133" t="s">
        <v>223</v>
      </c>
      <c r="B85" t="s">
        <v>1921</v>
      </c>
      <c r="C85" t="s">
        <v>2074</v>
      </c>
      <c r="D85" t="s">
        <v>2075</v>
      </c>
      <c r="E85" t="s">
        <v>1990</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31">
        <v>3.5000000000000003E-2</v>
      </c>
      <c r="AL85" s="36"/>
      <c r="AM85" s="37"/>
    </row>
    <row r="86" spans="1:39" ht="15" customHeight="1">
      <c r="A86" s="133" t="s">
        <v>222</v>
      </c>
      <c r="B86" t="s">
        <v>1922</v>
      </c>
      <c r="C86" t="s">
        <v>2076</v>
      </c>
      <c r="D86" t="s">
        <v>2077</v>
      </c>
      <c r="E86" t="s">
        <v>1990</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31">
        <v>6.0999999999999999E-2</v>
      </c>
      <c r="AL86" s="36"/>
      <c r="AM86" s="37"/>
    </row>
    <row r="87" spans="1:39" ht="15" customHeight="1">
      <c r="A87" s="133" t="s">
        <v>221</v>
      </c>
      <c r="B87" t="s">
        <v>1923</v>
      </c>
      <c r="C87" t="s">
        <v>2078</v>
      </c>
      <c r="D87" t="s">
        <v>2079</v>
      </c>
      <c r="E87" t="s">
        <v>1990</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31">
        <v>-4.0000000000000001E-3</v>
      </c>
      <c r="AL87" s="36"/>
      <c r="AM87" s="37"/>
    </row>
    <row r="88" spans="1:39" ht="15" customHeight="1">
      <c r="A88" s="133" t="s">
        <v>220</v>
      </c>
      <c r="B88" t="s">
        <v>1907</v>
      </c>
      <c r="C88" t="s">
        <v>2080</v>
      </c>
      <c r="D88" t="s">
        <v>2081</v>
      </c>
      <c r="E88" t="s">
        <v>1990</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31">
        <v>5.8000000000000003E-2</v>
      </c>
      <c r="AL88" s="36"/>
      <c r="AM88" s="37"/>
    </row>
    <row r="89" spans="1:39" ht="15" customHeight="1">
      <c r="A89" s="133" t="s">
        <v>219</v>
      </c>
      <c r="B89" t="s">
        <v>1908</v>
      </c>
      <c r="C89" t="s">
        <v>2082</v>
      </c>
      <c r="D89" t="s">
        <v>2083</v>
      </c>
      <c r="E89" t="s">
        <v>1990</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31">
        <v>6.8000000000000005E-2</v>
      </c>
      <c r="AL89" s="36"/>
      <c r="AM89" s="37"/>
    </row>
    <row r="90" spans="1:39" ht="15" customHeight="1">
      <c r="A90" s="133" t="s">
        <v>218</v>
      </c>
      <c r="B90" t="s">
        <v>1909</v>
      </c>
      <c r="C90" t="s">
        <v>2084</v>
      </c>
      <c r="D90" t="s">
        <v>2085</v>
      </c>
      <c r="E90" t="s">
        <v>1990</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31">
        <v>6.8000000000000005E-2</v>
      </c>
      <c r="AL90" s="36"/>
      <c r="AM90" s="37"/>
    </row>
    <row r="91" spans="1:39" ht="15" customHeight="1">
      <c r="A91" s="133" t="s">
        <v>217</v>
      </c>
      <c r="B91" t="s">
        <v>1910</v>
      </c>
      <c r="C91" t="s">
        <v>2086</v>
      </c>
      <c r="D91" t="s">
        <v>2087</v>
      </c>
      <c r="E91" t="s">
        <v>1990</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31">
        <v>5.3999999999999999E-2</v>
      </c>
      <c r="AL91" s="36"/>
      <c r="AM91" s="37"/>
    </row>
    <row r="92" spans="1:39" ht="15" customHeight="1">
      <c r="A92" s="133" t="s">
        <v>216</v>
      </c>
      <c r="B92" t="s">
        <v>1911</v>
      </c>
      <c r="C92" t="s">
        <v>2088</v>
      </c>
      <c r="D92" t="s">
        <v>2089</v>
      </c>
      <c r="E92" t="s">
        <v>1990</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31">
        <v>8.4000000000000005E-2</v>
      </c>
      <c r="AL92" s="36"/>
      <c r="AM92" s="37"/>
    </row>
    <row r="93" spans="1:39" ht="15" customHeight="1">
      <c r="A93" s="133" t="s">
        <v>215</v>
      </c>
      <c r="B93" t="s">
        <v>1912</v>
      </c>
      <c r="C93" t="s">
        <v>2090</v>
      </c>
      <c r="D93" t="s">
        <v>2091</v>
      </c>
      <c r="E93" t="s">
        <v>1990</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31">
        <v>7.0000000000000007E-2</v>
      </c>
      <c r="AL93" s="36"/>
      <c r="AM93" s="37"/>
    </row>
    <row r="94" spans="1:39" ht="15" customHeight="1">
      <c r="A94" s="133" t="s">
        <v>214</v>
      </c>
      <c r="B94" t="s">
        <v>1913</v>
      </c>
      <c r="C94" t="s">
        <v>2092</v>
      </c>
      <c r="D94" t="s">
        <v>2093</v>
      </c>
      <c r="E94" t="s">
        <v>1990</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31">
        <v>3.9E-2</v>
      </c>
      <c r="AL94" s="36"/>
      <c r="AM94" s="37"/>
    </row>
    <row r="95" spans="1:39" ht="15" customHeight="1">
      <c r="A95" s="133" t="s">
        <v>213</v>
      </c>
      <c r="B95" t="s">
        <v>1914</v>
      </c>
      <c r="C95" t="s">
        <v>2094</v>
      </c>
      <c r="D95" t="s">
        <v>2095</v>
      </c>
      <c r="E95" t="s">
        <v>1990</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31">
        <v>0.05</v>
      </c>
      <c r="AL95" s="36"/>
      <c r="AM95" s="37"/>
    </row>
    <row r="96" spans="1:39" ht="15" customHeight="1">
      <c r="A96" s="133" t="s">
        <v>212</v>
      </c>
      <c r="B96" t="s">
        <v>1915</v>
      </c>
      <c r="C96" t="s">
        <v>2096</v>
      </c>
      <c r="D96" t="s">
        <v>2097</v>
      </c>
      <c r="E96" t="s">
        <v>1990</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31">
        <v>4.2000000000000003E-2</v>
      </c>
      <c r="AL96" s="36"/>
      <c r="AM96" s="37"/>
    </row>
    <row r="97" spans="1:39" ht="15" customHeight="1">
      <c r="A97" s="133" t="s">
        <v>211</v>
      </c>
      <c r="B97" t="s">
        <v>1916</v>
      </c>
      <c r="C97" t="s">
        <v>2098</v>
      </c>
      <c r="D97" t="s">
        <v>2099</v>
      </c>
      <c r="E97" t="s">
        <v>1990</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31">
        <v>7.5999999999999998E-2</v>
      </c>
      <c r="AL97" s="36"/>
      <c r="AM97" s="37"/>
    </row>
    <row r="98" spans="1:39" ht="15" customHeight="1">
      <c r="A98" s="133" t="s">
        <v>210</v>
      </c>
      <c r="B98" t="s">
        <v>1917</v>
      </c>
      <c r="C98" t="s">
        <v>2100</v>
      </c>
      <c r="D98" t="s">
        <v>2101</v>
      </c>
      <c r="E98" t="s">
        <v>1990</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31">
        <v>8.5000000000000006E-2</v>
      </c>
      <c r="AL98" s="36"/>
      <c r="AM98" s="37"/>
    </row>
    <row r="99" spans="1:39" ht="15" customHeight="1">
      <c r="A99" s="133" t="s">
        <v>209</v>
      </c>
      <c r="B99" t="s">
        <v>1918</v>
      </c>
      <c r="C99" t="s">
        <v>2102</v>
      </c>
      <c r="D99" t="s">
        <v>2103</v>
      </c>
      <c r="E99" t="s">
        <v>1990</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31">
        <v>6.3E-2</v>
      </c>
      <c r="AL99" s="36"/>
      <c r="AM99" s="37"/>
    </row>
    <row r="100" spans="1:39" ht="15" customHeight="1">
      <c r="A100" s="133" t="s">
        <v>208</v>
      </c>
      <c r="B100" t="s">
        <v>153</v>
      </c>
      <c r="C100" t="s">
        <v>2104</v>
      </c>
      <c r="D100" t="s">
        <v>2105</v>
      </c>
      <c r="E100" t="s">
        <v>1990</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31">
        <v>5.6000000000000001E-2</v>
      </c>
      <c r="AL100" s="36"/>
      <c r="AM100" s="37"/>
    </row>
    <row r="101" spans="1:39" ht="15" customHeight="1">
      <c r="A101" s="133"/>
      <c r="B101" t="s">
        <v>207</v>
      </c>
      <c r="D101" t="s">
        <v>2106</v>
      </c>
    </row>
    <row r="102" spans="1:39" ht="15" customHeight="1">
      <c r="A102" s="133" t="s">
        <v>206</v>
      </c>
      <c r="B102" t="s">
        <v>1906</v>
      </c>
      <c r="C102" t="s">
        <v>2107</v>
      </c>
      <c r="D102" t="s">
        <v>2108</v>
      </c>
      <c r="E102" t="s">
        <v>1385</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31">
        <v>0.13200000000000001</v>
      </c>
      <c r="AL102" s="36"/>
      <c r="AM102" s="37"/>
    </row>
    <row r="103" spans="1:39" ht="15" customHeight="1">
      <c r="A103" s="133" t="s">
        <v>205</v>
      </c>
      <c r="B103" t="s">
        <v>1921</v>
      </c>
      <c r="C103" t="s">
        <v>2109</v>
      </c>
      <c r="D103" t="s">
        <v>2110</v>
      </c>
      <c r="E103" t="s">
        <v>1385</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6"/>
      <c r="AM103" s="37"/>
    </row>
    <row r="104" spans="1:39" ht="15" customHeight="1">
      <c r="A104" s="133" t="s">
        <v>204</v>
      </c>
      <c r="B104" t="s">
        <v>1922</v>
      </c>
      <c r="C104" t="s">
        <v>2111</v>
      </c>
      <c r="D104" t="s">
        <v>2112</v>
      </c>
      <c r="E104" t="s">
        <v>1385</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31">
        <v>6.5000000000000002E-2</v>
      </c>
      <c r="AL104" s="36"/>
      <c r="AM104" s="37"/>
    </row>
    <row r="105" spans="1:39" ht="15" customHeight="1">
      <c r="A105" s="51" t="s">
        <v>203</v>
      </c>
      <c r="B105" t="s">
        <v>1923</v>
      </c>
      <c r="C105" t="s">
        <v>2113</v>
      </c>
      <c r="D105" t="s">
        <v>2114</v>
      </c>
      <c r="E105" t="s">
        <v>1385</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6"/>
      <c r="AM105" s="37"/>
    </row>
    <row r="106" spans="1:39" ht="15" customHeight="1">
      <c r="A106" s="51" t="s">
        <v>202</v>
      </c>
      <c r="B106" t="s">
        <v>1907</v>
      </c>
      <c r="C106" t="s">
        <v>2115</v>
      </c>
      <c r="D106" t="s">
        <v>2116</v>
      </c>
      <c r="E106" t="s">
        <v>1385</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6"/>
      <c r="AM106" s="37"/>
    </row>
    <row r="107" spans="1:39" ht="15" customHeight="1">
      <c r="A107" s="51" t="s">
        <v>201</v>
      </c>
      <c r="B107" t="s">
        <v>1921</v>
      </c>
      <c r="C107" t="s">
        <v>2117</v>
      </c>
      <c r="D107" t="s">
        <v>2118</v>
      </c>
      <c r="E107" t="s">
        <v>1385</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6"/>
      <c r="AM107" s="37"/>
    </row>
    <row r="108" spans="1:39" ht="15" customHeight="1">
      <c r="A108" s="51" t="s">
        <v>200</v>
      </c>
      <c r="B108" t="s">
        <v>1922</v>
      </c>
      <c r="C108" t="s">
        <v>2119</v>
      </c>
      <c r="D108" t="s">
        <v>2120</v>
      </c>
      <c r="E108" t="s">
        <v>1385</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6"/>
      <c r="AM108" s="37"/>
    </row>
    <row r="109" spans="1:39" ht="15" customHeight="1">
      <c r="A109" s="51" t="s">
        <v>199</v>
      </c>
      <c r="B109" t="s">
        <v>1923</v>
      </c>
      <c r="C109" t="s">
        <v>2121</v>
      </c>
      <c r="D109" t="s">
        <v>2122</v>
      </c>
      <c r="E109" t="s">
        <v>1385</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6"/>
      <c r="AM109" s="37"/>
    </row>
    <row r="110" spans="1:39" ht="15" customHeight="1">
      <c r="A110" s="51" t="s">
        <v>198</v>
      </c>
      <c r="B110" t="s">
        <v>1908</v>
      </c>
      <c r="C110" t="s">
        <v>2123</v>
      </c>
      <c r="D110" t="s">
        <v>2124</v>
      </c>
      <c r="E110" t="s">
        <v>1385</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6"/>
      <c r="AM110" s="37"/>
    </row>
    <row r="111" spans="1:39" ht="15" customHeight="1">
      <c r="A111" s="51" t="s">
        <v>197</v>
      </c>
      <c r="B111" t="s">
        <v>1921</v>
      </c>
      <c r="C111" t="s">
        <v>2125</v>
      </c>
      <c r="D111" t="s">
        <v>2126</v>
      </c>
      <c r="E111" t="s">
        <v>1385</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6"/>
      <c r="AM111" s="37"/>
    </row>
    <row r="112" spans="1:39" ht="15" customHeight="1">
      <c r="A112" s="51" t="s">
        <v>196</v>
      </c>
      <c r="B112" t="s">
        <v>1922</v>
      </c>
      <c r="C112" t="s">
        <v>2127</v>
      </c>
      <c r="D112" t="s">
        <v>2128</v>
      </c>
      <c r="E112" t="s">
        <v>1385</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6"/>
      <c r="AM112" s="37"/>
    </row>
    <row r="113" spans="1:39" ht="15" customHeight="1">
      <c r="A113" s="51" t="s">
        <v>195</v>
      </c>
      <c r="B113" t="s">
        <v>1923</v>
      </c>
      <c r="C113" t="s">
        <v>2129</v>
      </c>
      <c r="D113" t="s">
        <v>2130</v>
      </c>
      <c r="E113" t="s">
        <v>1385</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6"/>
      <c r="AM113" s="37"/>
    </row>
    <row r="114" spans="1:39" ht="15" customHeight="1">
      <c r="A114" s="51" t="s">
        <v>194</v>
      </c>
      <c r="B114" t="s">
        <v>1909</v>
      </c>
      <c r="C114" t="s">
        <v>2131</v>
      </c>
      <c r="D114" t="s">
        <v>2132</v>
      </c>
      <c r="E114" t="s">
        <v>1385</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6"/>
      <c r="AM114" s="37"/>
    </row>
    <row r="115" spans="1:39" ht="15" customHeight="1">
      <c r="A115" s="51" t="s">
        <v>193</v>
      </c>
      <c r="B115" t="s">
        <v>1921</v>
      </c>
      <c r="C115" t="s">
        <v>2133</v>
      </c>
      <c r="D115" t="s">
        <v>2134</v>
      </c>
      <c r="E115" t="s">
        <v>1385</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6"/>
      <c r="AM115" s="37"/>
    </row>
    <row r="116" spans="1:39" ht="15" customHeight="1">
      <c r="A116" s="51" t="s">
        <v>192</v>
      </c>
      <c r="B116" t="s">
        <v>1922</v>
      </c>
      <c r="C116" t="s">
        <v>2135</v>
      </c>
      <c r="D116" t="s">
        <v>2136</v>
      </c>
      <c r="E116" t="s">
        <v>1385</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6"/>
      <c r="AM116" s="37"/>
    </row>
    <row r="117" spans="1:39" ht="15" customHeight="1">
      <c r="A117" s="51" t="s">
        <v>191</v>
      </c>
      <c r="B117" t="s">
        <v>1923</v>
      </c>
      <c r="C117" t="s">
        <v>2137</v>
      </c>
      <c r="D117" t="s">
        <v>2138</v>
      </c>
      <c r="E117" t="s">
        <v>1385</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6"/>
      <c r="AM117" s="37"/>
    </row>
    <row r="118" spans="1:39" ht="15" customHeight="1">
      <c r="A118" s="51" t="s">
        <v>190</v>
      </c>
      <c r="B118" t="s">
        <v>1910</v>
      </c>
      <c r="C118" t="s">
        <v>2139</v>
      </c>
      <c r="D118" t="s">
        <v>2140</v>
      </c>
      <c r="E118" t="s">
        <v>1385</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6"/>
      <c r="AM118" s="37"/>
    </row>
    <row r="119" spans="1:39" ht="15" customHeight="1">
      <c r="A119" s="51" t="s">
        <v>189</v>
      </c>
      <c r="B119" t="s">
        <v>1921</v>
      </c>
      <c r="C119" t="s">
        <v>2141</v>
      </c>
      <c r="D119" t="s">
        <v>2142</v>
      </c>
      <c r="E119" t="s">
        <v>1385</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6"/>
      <c r="AM119" s="37"/>
    </row>
    <row r="120" spans="1:39" ht="15" customHeight="1">
      <c r="A120" s="51" t="s">
        <v>188</v>
      </c>
      <c r="B120" t="s">
        <v>1922</v>
      </c>
      <c r="C120" t="s">
        <v>2143</v>
      </c>
      <c r="D120" t="s">
        <v>2144</v>
      </c>
      <c r="E120" t="s">
        <v>1385</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6"/>
      <c r="AM120" s="37"/>
    </row>
    <row r="121" spans="1:39" ht="15" customHeight="1">
      <c r="A121" s="51" t="s">
        <v>187</v>
      </c>
      <c r="B121" t="s">
        <v>1923</v>
      </c>
      <c r="C121" t="s">
        <v>2145</v>
      </c>
      <c r="D121" t="s">
        <v>2146</v>
      </c>
      <c r="E121" t="s">
        <v>1385</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6"/>
      <c r="AM121" s="37"/>
    </row>
    <row r="122" spans="1:39" ht="15" customHeight="1">
      <c r="A122" s="51" t="s">
        <v>186</v>
      </c>
      <c r="B122" t="s">
        <v>1911</v>
      </c>
      <c r="C122" t="s">
        <v>2147</v>
      </c>
      <c r="D122" t="s">
        <v>2148</v>
      </c>
      <c r="E122" t="s">
        <v>1385</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6"/>
      <c r="AM122" s="37"/>
    </row>
    <row r="123" spans="1:39" ht="15" customHeight="1">
      <c r="A123" s="51" t="s">
        <v>185</v>
      </c>
      <c r="B123" t="s">
        <v>1921</v>
      </c>
      <c r="C123" t="s">
        <v>2149</v>
      </c>
      <c r="D123" t="s">
        <v>2150</v>
      </c>
      <c r="E123" t="s">
        <v>1385</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6"/>
      <c r="AM123" s="37"/>
    </row>
    <row r="124" spans="1:39" ht="15" customHeight="1">
      <c r="A124" s="51" t="s">
        <v>184</v>
      </c>
      <c r="B124" t="s">
        <v>1922</v>
      </c>
      <c r="C124" t="s">
        <v>2151</v>
      </c>
      <c r="D124" t="s">
        <v>2152</v>
      </c>
      <c r="E124" t="s">
        <v>1385</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6"/>
      <c r="AM124" s="37"/>
    </row>
    <row r="125" spans="1:39" ht="15" customHeight="1">
      <c r="A125" s="51" t="s">
        <v>183</v>
      </c>
      <c r="B125" t="s">
        <v>1923</v>
      </c>
      <c r="C125" t="s">
        <v>2153</v>
      </c>
      <c r="D125" t="s">
        <v>2154</v>
      </c>
      <c r="E125" t="s">
        <v>1385</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6"/>
      <c r="AM125" s="37"/>
    </row>
    <row r="126" spans="1:39" ht="15" customHeight="1">
      <c r="A126" s="51" t="s">
        <v>182</v>
      </c>
      <c r="B126" t="s">
        <v>1912</v>
      </c>
      <c r="C126" t="s">
        <v>2155</v>
      </c>
      <c r="D126" t="s">
        <v>2156</v>
      </c>
      <c r="E126" t="s">
        <v>1385</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6"/>
      <c r="AM126" s="37"/>
    </row>
    <row r="127" spans="1:39" ht="15" customHeight="1">
      <c r="A127" s="51" t="s">
        <v>181</v>
      </c>
      <c r="B127" t="s">
        <v>1921</v>
      </c>
      <c r="C127" t="s">
        <v>2157</v>
      </c>
      <c r="D127" t="s">
        <v>2158</v>
      </c>
      <c r="E127" t="s">
        <v>1385</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6"/>
      <c r="AM127" s="37"/>
    </row>
    <row r="128" spans="1:39" ht="15" customHeight="1">
      <c r="A128" s="51" t="s">
        <v>180</v>
      </c>
      <c r="B128" t="s">
        <v>1922</v>
      </c>
      <c r="C128" t="s">
        <v>2159</v>
      </c>
      <c r="D128" t="s">
        <v>2160</v>
      </c>
      <c r="E128" t="s">
        <v>1385</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6"/>
      <c r="AM128" s="37"/>
    </row>
    <row r="129" spans="1:39" ht="15" customHeight="1">
      <c r="A129" s="51" t="s">
        <v>179</v>
      </c>
      <c r="B129" t="s">
        <v>1923</v>
      </c>
      <c r="C129" t="s">
        <v>2161</v>
      </c>
      <c r="D129" t="s">
        <v>2162</v>
      </c>
      <c r="E129" t="s">
        <v>1385</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6"/>
      <c r="AM129" s="37"/>
    </row>
    <row r="130" spans="1:39" ht="15" customHeight="1">
      <c r="A130" s="51" t="s">
        <v>178</v>
      </c>
      <c r="B130" t="s">
        <v>1913</v>
      </c>
      <c r="C130" t="s">
        <v>2163</v>
      </c>
      <c r="D130" t="s">
        <v>2164</v>
      </c>
      <c r="E130" t="s">
        <v>1385</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6"/>
      <c r="AM130" s="37"/>
    </row>
    <row r="131" spans="1:39" ht="15" customHeight="1">
      <c r="A131" s="51" t="s">
        <v>177</v>
      </c>
      <c r="B131" t="s">
        <v>1921</v>
      </c>
      <c r="C131" t="s">
        <v>2165</v>
      </c>
      <c r="D131" t="s">
        <v>2166</v>
      </c>
      <c r="E131" t="s">
        <v>1385</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6"/>
      <c r="AM131" s="37"/>
    </row>
    <row r="132" spans="1:39" ht="15" customHeight="1">
      <c r="A132" s="51" t="s">
        <v>176</v>
      </c>
      <c r="B132" t="s">
        <v>1922</v>
      </c>
      <c r="C132" t="s">
        <v>2167</v>
      </c>
      <c r="D132" t="s">
        <v>2168</v>
      </c>
      <c r="E132" t="s">
        <v>1385</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6"/>
      <c r="AM132" s="37"/>
    </row>
    <row r="133" spans="1:39" ht="15" customHeight="1">
      <c r="A133" s="51" t="s">
        <v>175</v>
      </c>
      <c r="B133" t="s">
        <v>1923</v>
      </c>
      <c r="C133" t="s">
        <v>2169</v>
      </c>
      <c r="D133" t="s">
        <v>2170</v>
      </c>
      <c r="E133" t="s">
        <v>1385</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6"/>
      <c r="AM133" s="37"/>
    </row>
    <row r="134" spans="1:39" ht="15" customHeight="1">
      <c r="A134" s="51" t="s">
        <v>174</v>
      </c>
      <c r="B134" t="s">
        <v>1914</v>
      </c>
      <c r="C134" t="s">
        <v>2171</v>
      </c>
      <c r="D134" t="s">
        <v>2172</v>
      </c>
      <c r="E134" t="s">
        <v>1385</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31">
        <v>0.13300000000000001</v>
      </c>
      <c r="AL134" s="36"/>
      <c r="AM134" s="37"/>
    </row>
    <row r="135" spans="1:39" ht="15" customHeight="1">
      <c r="A135" s="51" t="s">
        <v>173</v>
      </c>
      <c r="B135" t="s">
        <v>1921</v>
      </c>
      <c r="C135" t="s">
        <v>2173</v>
      </c>
      <c r="D135" t="s">
        <v>2174</v>
      </c>
      <c r="E135" t="s">
        <v>1385</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31">
        <v>0.17599999999999999</v>
      </c>
      <c r="AL135" s="36"/>
      <c r="AM135" s="37"/>
    </row>
    <row r="136" spans="1:39" ht="15" customHeight="1">
      <c r="A136" s="51" t="s">
        <v>172</v>
      </c>
      <c r="B136" t="s">
        <v>1922</v>
      </c>
      <c r="C136" t="s">
        <v>2175</v>
      </c>
      <c r="D136" t="s">
        <v>2176</v>
      </c>
      <c r="E136" t="s">
        <v>1385</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31">
        <v>7.2999999999999995E-2</v>
      </c>
      <c r="AL136" s="36"/>
      <c r="AM136" s="37"/>
    </row>
    <row r="137" spans="1:39" ht="15" customHeight="1">
      <c r="A137" s="51" t="s">
        <v>171</v>
      </c>
      <c r="B137" t="s">
        <v>1923</v>
      </c>
      <c r="C137" t="s">
        <v>2177</v>
      </c>
      <c r="D137" t="s">
        <v>2178</v>
      </c>
      <c r="E137" t="s">
        <v>1385</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6"/>
      <c r="AM137" s="37"/>
    </row>
    <row r="138" spans="1:39" ht="15" customHeight="1">
      <c r="A138" s="51" t="s">
        <v>170</v>
      </c>
      <c r="B138" t="s">
        <v>1915</v>
      </c>
      <c r="C138" t="s">
        <v>2179</v>
      </c>
      <c r="D138" t="s">
        <v>2180</v>
      </c>
      <c r="E138" t="s">
        <v>1385</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6"/>
      <c r="AM138" s="37"/>
    </row>
    <row r="139" spans="1:39" ht="15" customHeight="1">
      <c r="A139" s="51" t="s">
        <v>169</v>
      </c>
      <c r="B139" t="s">
        <v>1921</v>
      </c>
      <c r="C139" t="s">
        <v>2181</v>
      </c>
      <c r="D139" t="s">
        <v>2182</v>
      </c>
      <c r="E139" t="s">
        <v>1385</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6"/>
      <c r="AM139" s="37"/>
    </row>
    <row r="140" spans="1:39" ht="15" customHeight="1">
      <c r="A140" s="51" t="s">
        <v>168</v>
      </c>
      <c r="B140" t="s">
        <v>1922</v>
      </c>
      <c r="C140" t="s">
        <v>2183</v>
      </c>
      <c r="D140" t="s">
        <v>2184</v>
      </c>
      <c r="E140" t="s">
        <v>1385</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6"/>
      <c r="AM140" s="37"/>
    </row>
    <row r="141" spans="1:39" ht="15" customHeight="1">
      <c r="A141" s="51" t="s">
        <v>167</v>
      </c>
      <c r="B141" t="s">
        <v>1923</v>
      </c>
      <c r="C141" t="s">
        <v>2185</v>
      </c>
      <c r="D141" t="s">
        <v>2186</v>
      </c>
      <c r="E141" t="s">
        <v>1385</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6"/>
      <c r="AM141" s="37"/>
    </row>
    <row r="142" spans="1:39" ht="15" customHeight="1">
      <c r="A142" s="51" t="s">
        <v>166</v>
      </c>
      <c r="B142" t="s">
        <v>1916</v>
      </c>
      <c r="C142" t="s">
        <v>2187</v>
      </c>
      <c r="D142" t="s">
        <v>2188</v>
      </c>
      <c r="E142" t="s">
        <v>1385</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6"/>
      <c r="AM142" s="37"/>
    </row>
    <row r="143" spans="1:39" ht="15" customHeight="1">
      <c r="A143" s="51" t="s">
        <v>165</v>
      </c>
      <c r="B143" t="s">
        <v>1921</v>
      </c>
      <c r="C143" t="s">
        <v>2189</v>
      </c>
      <c r="D143" t="s">
        <v>2190</v>
      </c>
      <c r="E143" t="s">
        <v>1385</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6"/>
      <c r="AM143" s="37"/>
    </row>
    <row r="144" spans="1:39" ht="15" customHeight="1">
      <c r="A144" s="51" t="s">
        <v>164</v>
      </c>
      <c r="B144" t="s">
        <v>1922</v>
      </c>
      <c r="C144" t="s">
        <v>2191</v>
      </c>
      <c r="D144" t="s">
        <v>2192</v>
      </c>
      <c r="E144" t="s">
        <v>1385</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6"/>
      <c r="AM144" s="37"/>
    </row>
    <row r="145" spans="1:39" ht="15" customHeight="1">
      <c r="A145" s="51" t="s">
        <v>163</v>
      </c>
      <c r="B145" t="s">
        <v>1923</v>
      </c>
      <c r="C145" t="s">
        <v>2193</v>
      </c>
      <c r="D145" t="s">
        <v>2194</v>
      </c>
      <c r="E145" t="s">
        <v>1385</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6"/>
      <c r="AM145" s="37"/>
    </row>
    <row r="146" spans="1:39" ht="15" customHeight="1">
      <c r="A146" s="51" t="s">
        <v>162</v>
      </c>
      <c r="B146" t="s">
        <v>1917</v>
      </c>
      <c r="C146" t="s">
        <v>2195</v>
      </c>
      <c r="D146" t="s">
        <v>2196</v>
      </c>
      <c r="E146" t="s">
        <v>1385</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6"/>
      <c r="AM146" s="37"/>
    </row>
    <row r="147" spans="1:39" ht="15" customHeight="1">
      <c r="A147" s="51" t="s">
        <v>161</v>
      </c>
      <c r="B147" t="s">
        <v>1921</v>
      </c>
      <c r="C147" t="s">
        <v>2197</v>
      </c>
      <c r="D147" t="s">
        <v>2198</v>
      </c>
      <c r="E147" t="s">
        <v>1385</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6"/>
      <c r="AM147" s="37"/>
    </row>
    <row r="148" spans="1:39" ht="15" customHeight="1">
      <c r="A148" s="51" t="s">
        <v>160</v>
      </c>
      <c r="B148" t="s">
        <v>1922</v>
      </c>
      <c r="C148" t="s">
        <v>2199</v>
      </c>
      <c r="D148" t="s">
        <v>2200</v>
      </c>
      <c r="E148" t="s">
        <v>1385</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6"/>
      <c r="AM148" s="37"/>
    </row>
    <row r="149" spans="1:39" ht="15" customHeight="1">
      <c r="A149" s="51" t="s">
        <v>159</v>
      </c>
      <c r="B149" t="s">
        <v>1923</v>
      </c>
      <c r="C149" t="s">
        <v>2201</v>
      </c>
      <c r="D149" t="s">
        <v>2202</v>
      </c>
      <c r="E149" t="s">
        <v>1385</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6"/>
      <c r="AM149" s="37"/>
    </row>
    <row r="150" spans="1:39" ht="15" customHeight="1">
      <c r="A150" s="51" t="s">
        <v>158</v>
      </c>
      <c r="B150" t="s">
        <v>1918</v>
      </c>
      <c r="C150" t="s">
        <v>2203</v>
      </c>
      <c r="D150" t="s">
        <v>2204</v>
      </c>
      <c r="E150" t="s">
        <v>1385</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31">
        <v>8.6999999999999994E-2</v>
      </c>
      <c r="AL150" s="36"/>
      <c r="AM150" s="37"/>
    </row>
    <row r="151" spans="1:39" ht="15" customHeight="1">
      <c r="A151" s="51" t="s">
        <v>157</v>
      </c>
      <c r="B151" t="s">
        <v>1921</v>
      </c>
      <c r="C151" t="s">
        <v>2205</v>
      </c>
      <c r="D151" t="s">
        <v>2206</v>
      </c>
      <c r="E151" t="s">
        <v>1385</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31">
        <v>7.0000000000000007E-2</v>
      </c>
      <c r="AL151" s="36"/>
      <c r="AM151" s="37"/>
    </row>
    <row r="152" spans="1:39" ht="15" customHeight="1">
      <c r="A152" s="51" t="s">
        <v>156</v>
      </c>
      <c r="B152" t="s">
        <v>1922</v>
      </c>
      <c r="C152" t="s">
        <v>2207</v>
      </c>
      <c r="D152" t="s">
        <v>2208</v>
      </c>
      <c r="E152" t="s">
        <v>1385</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6"/>
      <c r="AM152" s="37"/>
    </row>
    <row r="153" spans="1:39" ht="15" customHeight="1">
      <c r="A153" s="51" t="s">
        <v>155</v>
      </c>
      <c r="B153" t="s">
        <v>1923</v>
      </c>
      <c r="C153" t="s">
        <v>2209</v>
      </c>
      <c r="D153" t="s">
        <v>2210</v>
      </c>
      <c r="E153" t="s">
        <v>1385</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6"/>
      <c r="AM153" s="37"/>
    </row>
    <row r="154" spans="1:39" ht="15" customHeight="1">
      <c r="A154" s="51" t="s">
        <v>154</v>
      </c>
      <c r="B154" t="s">
        <v>153</v>
      </c>
      <c r="C154" t="s">
        <v>2211</v>
      </c>
      <c r="D154" t="s">
        <v>2212</v>
      </c>
      <c r="E154" t="s">
        <v>1385</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31">
        <v>0.17100000000000001</v>
      </c>
      <c r="AL154" s="43"/>
      <c r="AM154" s="41"/>
    </row>
    <row r="155" spans="1:39" ht="15" customHeight="1">
      <c r="B155" t="s">
        <v>152</v>
      </c>
      <c r="D155" t="s">
        <v>2213</v>
      </c>
    </row>
    <row r="156" spans="1:39" ht="15" customHeight="1">
      <c r="A156" s="51" t="s">
        <v>151</v>
      </c>
      <c r="B156" t="s">
        <v>1924</v>
      </c>
      <c r="C156" t="s">
        <v>2214</v>
      </c>
      <c r="D156" t="s">
        <v>2215</v>
      </c>
      <c r="E156" t="s">
        <v>1953</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9"/>
      <c r="AM156" s="37"/>
    </row>
    <row r="157" spans="1:39" ht="15" customHeight="1">
      <c r="A157" s="51" t="s">
        <v>150</v>
      </c>
      <c r="B157" t="s">
        <v>1925</v>
      </c>
      <c r="C157" t="s">
        <v>2216</v>
      </c>
      <c r="D157" t="s">
        <v>2217</v>
      </c>
      <c r="E157" t="s">
        <v>1953</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9"/>
      <c r="AM157" s="37"/>
    </row>
    <row r="158" spans="1:39" ht="15" customHeight="1">
      <c r="A158" s="51" t="s">
        <v>149</v>
      </c>
      <c r="B158" t="s">
        <v>1926</v>
      </c>
      <c r="C158" t="s">
        <v>2218</v>
      </c>
      <c r="D158" t="s">
        <v>2219</v>
      </c>
      <c r="E158" t="s">
        <v>1953</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9"/>
      <c r="AM158" s="37"/>
    </row>
    <row r="159" spans="1:39" ht="15" customHeight="1">
      <c r="A159" s="51" t="s">
        <v>148</v>
      </c>
      <c r="B159" t="s">
        <v>1927</v>
      </c>
      <c r="C159" t="s">
        <v>2220</v>
      </c>
      <c r="D159" t="s">
        <v>2221</v>
      </c>
      <c r="E159" t="s">
        <v>1953</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9"/>
      <c r="AM159" s="37"/>
    </row>
    <row r="160" spans="1:39" ht="15" customHeight="1">
      <c r="A160" s="51" t="s">
        <v>147</v>
      </c>
      <c r="B160" t="s">
        <v>1928</v>
      </c>
      <c r="C160" t="s">
        <v>2222</v>
      </c>
      <c r="D160" t="s">
        <v>2223</v>
      </c>
      <c r="E160" t="s">
        <v>1953</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9"/>
      <c r="AM160" s="37"/>
    </row>
    <row r="161" spans="1:39" ht="15" customHeight="1">
      <c r="A161" s="51" t="s">
        <v>145</v>
      </c>
      <c r="B161" t="s">
        <v>1929</v>
      </c>
      <c r="C161" t="s">
        <v>2224</v>
      </c>
      <c r="D161" t="s">
        <v>2225</v>
      </c>
      <c r="E161" t="s">
        <v>1953</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31">
        <v>6.8000000000000005E-2</v>
      </c>
      <c r="AL161" s="39"/>
      <c r="AM161" s="37"/>
    </row>
    <row r="162" spans="1:39" ht="15" customHeight="1">
      <c r="A162" s="51" t="s">
        <v>144</v>
      </c>
      <c r="B162" t="s">
        <v>1930</v>
      </c>
      <c r="C162" t="s">
        <v>2226</v>
      </c>
      <c r="D162" t="s">
        <v>2227</v>
      </c>
      <c r="E162" t="s">
        <v>1953</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31">
        <v>0.35499999999999998</v>
      </c>
      <c r="AL162" s="39"/>
      <c r="AM162" s="37"/>
    </row>
    <row r="163" spans="1:39" ht="15" customHeight="1">
      <c r="A163" s="51" t="s">
        <v>143</v>
      </c>
      <c r="B163" t="s">
        <v>1931</v>
      </c>
      <c r="C163" t="s">
        <v>2228</v>
      </c>
      <c r="D163" t="s">
        <v>2229</v>
      </c>
      <c r="E163" t="s">
        <v>1953</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31">
        <v>0</v>
      </c>
      <c r="AL163" s="39"/>
      <c r="AM163" s="37"/>
    </row>
    <row r="164" spans="1:39" ht="15" customHeight="1">
      <c r="A164" s="51" t="s">
        <v>142</v>
      </c>
      <c r="B164" t="s">
        <v>1932</v>
      </c>
      <c r="C164" t="s">
        <v>2230</v>
      </c>
      <c r="D164" t="s">
        <v>2231</v>
      </c>
      <c r="E164" t="s">
        <v>1953</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31">
        <v>0</v>
      </c>
      <c r="AL164" s="39"/>
      <c r="AM164" s="37"/>
    </row>
    <row r="165" spans="1:39" ht="15" customHeight="1">
      <c r="B165" t="s">
        <v>1933</v>
      </c>
      <c r="D165" t="s">
        <v>2232</v>
      </c>
    </row>
    <row r="166" spans="1:39" ht="15" customHeight="1">
      <c r="B166" t="s">
        <v>1934</v>
      </c>
      <c r="D166" t="s">
        <v>2233</v>
      </c>
    </row>
    <row r="167" spans="1:39" ht="15" customHeight="1">
      <c r="A167" s="51" t="s">
        <v>141</v>
      </c>
      <c r="B167" t="s">
        <v>1921</v>
      </c>
      <c r="C167" t="s">
        <v>2234</v>
      </c>
      <c r="D167" t="s">
        <v>2235</v>
      </c>
      <c r="E167" t="s">
        <v>2236</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31">
        <v>6.0000000000000001E-3</v>
      </c>
      <c r="AL167" s="38"/>
      <c r="AM167" s="37"/>
    </row>
    <row r="168" spans="1:39" ht="15" customHeight="1">
      <c r="A168" s="51" t="s">
        <v>140</v>
      </c>
      <c r="B168" t="s">
        <v>1922</v>
      </c>
      <c r="C168" t="s">
        <v>2237</v>
      </c>
      <c r="D168" t="s">
        <v>2238</v>
      </c>
      <c r="E168" t="s">
        <v>2236</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31">
        <v>7.0000000000000001E-3</v>
      </c>
      <c r="AL168" s="38"/>
      <c r="AM168" s="37"/>
    </row>
    <row r="169" spans="1:39" ht="15" customHeight="1">
      <c r="A169" s="51" t="s">
        <v>139</v>
      </c>
      <c r="B169" t="s">
        <v>1923</v>
      </c>
      <c r="C169" t="s">
        <v>2239</v>
      </c>
      <c r="D169" t="s">
        <v>2240</v>
      </c>
      <c r="E169" t="s">
        <v>2236</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31">
        <v>8.0000000000000002E-3</v>
      </c>
      <c r="AL169" s="38"/>
      <c r="AM169" s="37"/>
    </row>
    <row r="170" spans="1:39" ht="15" customHeight="1">
      <c r="A170" s="51" t="s">
        <v>138</v>
      </c>
      <c r="B170" t="s">
        <v>1935</v>
      </c>
      <c r="C170" t="s">
        <v>2241</v>
      </c>
      <c r="D170" t="s">
        <v>2242</v>
      </c>
      <c r="E170" t="s">
        <v>2236</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31">
        <v>8.9999999999999993E-3</v>
      </c>
      <c r="AL170" s="38"/>
      <c r="AM170" s="37"/>
    </row>
    <row r="171" spans="1:39" ht="15" customHeight="1">
      <c r="B171" t="s">
        <v>467</v>
      </c>
      <c r="D171" t="s">
        <v>2243</v>
      </c>
    </row>
    <row r="172" spans="1:39" ht="15" customHeight="1">
      <c r="A172" s="51" t="s">
        <v>137</v>
      </c>
      <c r="B172" t="s">
        <v>1921</v>
      </c>
      <c r="C172" t="s">
        <v>2244</v>
      </c>
      <c r="D172" t="s">
        <v>2245</v>
      </c>
      <c r="E172" t="s">
        <v>2236</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31">
        <v>5.0000000000000001E-3</v>
      </c>
      <c r="AL172" s="38"/>
      <c r="AM172" s="37"/>
    </row>
    <row r="173" spans="1:39" ht="15" customHeight="1">
      <c r="A173" s="51" t="s">
        <v>136</v>
      </c>
      <c r="B173" t="s">
        <v>1922</v>
      </c>
      <c r="C173" t="s">
        <v>2246</v>
      </c>
      <c r="D173" t="s">
        <v>2247</v>
      </c>
      <c r="E173" t="s">
        <v>2236</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31">
        <v>6.0000000000000001E-3</v>
      </c>
      <c r="AL173" s="38"/>
      <c r="AM173" s="37"/>
    </row>
    <row r="174" spans="1:39" ht="15" customHeight="1">
      <c r="A174" s="51" t="s">
        <v>135</v>
      </c>
      <c r="B174" t="s">
        <v>1923</v>
      </c>
      <c r="C174" t="s">
        <v>2248</v>
      </c>
      <c r="D174" t="s">
        <v>2249</v>
      </c>
      <c r="E174" t="s">
        <v>2236</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31">
        <v>6.0000000000000001E-3</v>
      </c>
      <c r="AL174" s="38"/>
      <c r="AM174" s="37"/>
    </row>
    <row r="175" spans="1:39" ht="15" customHeight="1">
      <c r="A175" s="51" t="s">
        <v>134</v>
      </c>
      <c r="B175" t="s">
        <v>1935</v>
      </c>
      <c r="C175" t="s">
        <v>2250</v>
      </c>
      <c r="D175" t="s">
        <v>2251</v>
      </c>
      <c r="E175" t="s">
        <v>2236</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31">
        <v>7.0000000000000001E-3</v>
      </c>
      <c r="AL175" s="38"/>
      <c r="AM175" s="37"/>
    </row>
    <row r="176" spans="1:39" ht="15" customHeight="1">
      <c r="B176" t="s">
        <v>133</v>
      </c>
      <c r="D176" t="s">
        <v>2252</v>
      </c>
    </row>
    <row r="177" spans="1:39" ht="15" customHeight="1">
      <c r="B177" t="s">
        <v>1936</v>
      </c>
      <c r="D177" t="s">
        <v>2253</v>
      </c>
    </row>
    <row r="178" spans="1:39" ht="15" customHeight="1">
      <c r="A178" s="51" t="s">
        <v>132</v>
      </c>
      <c r="B178" t="s">
        <v>1906</v>
      </c>
      <c r="C178" t="s">
        <v>2254</v>
      </c>
      <c r="D178" t="s">
        <v>2255</v>
      </c>
      <c r="E178" t="s">
        <v>1390</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31">
        <v>2.7E-2</v>
      </c>
      <c r="AL178" s="36"/>
      <c r="AM178" s="37"/>
    </row>
    <row r="179" spans="1:39" ht="15" customHeight="1">
      <c r="A179" s="51" t="s">
        <v>131</v>
      </c>
      <c r="B179" t="s">
        <v>1907</v>
      </c>
      <c r="C179" t="s">
        <v>2256</v>
      </c>
      <c r="D179" t="s">
        <v>2257</v>
      </c>
      <c r="E179" t="s">
        <v>1390</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31">
        <v>4.3999999999999997E-2</v>
      </c>
      <c r="AL179" s="36"/>
      <c r="AM179" s="37"/>
    </row>
    <row r="180" spans="1:39" ht="15" customHeight="1">
      <c r="A180" s="51" t="s">
        <v>130</v>
      </c>
      <c r="B180" t="s">
        <v>1908</v>
      </c>
      <c r="C180" t="s">
        <v>2258</v>
      </c>
      <c r="D180" t="s">
        <v>2259</v>
      </c>
      <c r="E180" t="s">
        <v>1390</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31">
        <v>5.8000000000000003E-2</v>
      </c>
      <c r="AL180" s="36"/>
      <c r="AM180" s="37"/>
    </row>
    <row r="181" spans="1:39" ht="15" customHeight="1">
      <c r="A181" s="51" t="s">
        <v>129</v>
      </c>
      <c r="B181" t="s">
        <v>1909</v>
      </c>
      <c r="C181" t="s">
        <v>2260</v>
      </c>
      <c r="D181" t="s">
        <v>2261</v>
      </c>
      <c r="E181" t="s">
        <v>1390</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31">
        <v>5.6000000000000001E-2</v>
      </c>
      <c r="AL181" s="36"/>
      <c r="AM181" s="37"/>
    </row>
    <row r="182" spans="1:39" ht="15" customHeight="1">
      <c r="A182" s="51" t="s">
        <v>128</v>
      </c>
      <c r="B182" t="s">
        <v>1910</v>
      </c>
      <c r="C182" t="s">
        <v>2262</v>
      </c>
      <c r="D182" t="s">
        <v>2263</v>
      </c>
      <c r="E182" t="s">
        <v>1390</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31">
        <v>0.04</v>
      </c>
      <c r="AL182" s="36"/>
      <c r="AM182" s="37"/>
    </row>
    <row r="183" spans="1:39" ht="15" customHeight="1">
      <c r="A183" s="51" t="s">
        <v>127</v>
      </c>
      <c r="B183" t="s">
        <v>1911</v>
      </c>
      <c r="C183" t="s">
        <v>2264</v>
      </c>
      <c r="D183" t="s">
        <v>2265</v>
      </c>
      <c r="E183" t="s">
        <v>1390</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31">
        <v>6.7000000000000004E-2</v>
      </c>
      <c r="AL183" s="36"/>
      <c r="AM183" s="37"/>
    </row>
    <row r="184" spans="1:39" ht="15" customHeight="1">
      <c r="A184" s="51" t="s">
        <v>126</v>
      </c>
      <c r="B184" t="s">
        <v>1912</v>
      </c>
      <c r="C184" t="s">
        <v>2266</v>
      </c>
      <c r="D184" t="s">
        <v>2267</v>
      </c>
      <c r="E184" t="s">
        <v>1390</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31">
        <v>4.8000000000000001E-2</v>
      </c>
      <c r="AL184" s="36"/>
      <c r="AM184" s="37"/>
    </row>
    <row r="185" spans="1:39" ht="15" customHeight="1">
      <c r="A185" s="51" t="s">
        <v>125</v>
      </c>
      <c r="B185" t="s">
        <v>1913</v>
      </c>
      <c r="C185" t="s">
        <v>2268</v>
      </c>
      <c r="D185" t="s">
        <v>2269</v>
      </c>
      <c r="E185" t="s">
        <v>1390</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31">
        <v>2.9000000000000001E-2</v>
      </c>
      <c r="AL185" s="36"/>
      <c r="AM185" s="37"/>
    </row>
    <row r="186" spans="1:39" ht="15" customHeight="1">
      <c r="A186" s="51" t="s">
        <v>124</v>
      </c>
      <c r="B186" t="s">
        <v>1914</v>
      </c>
      <c r="C186" t="s">
        <v>2270</v>
      </c>
      <c r="D186" t="s">
        <v>2271</v>
      </c>
      <c r="E186" t="s">
        <v>1390</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31">
        <v>3.6999999999999998E-2</v>
      </c>
      <c r="AL186" s="36"/>
      <c r="AM186" s="37"/>
    </row>
    <row r="187" spans="1:39" ht="15" customHeight="1">
      <c r="A187" s="51" t="s">
        <v>123</v>
      </c>
      <c r="B187" t="s">
        <v>1915</v>
      </c>
      <c r="C187" t="s">
        <v>2272</v>
      </c>
      <c r="D187" t="s">
        <v>2273</v>
      </c>
      <c r="E187" t="s">
        <v>1390</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31">
        <v>2.1000000000000001E-2</v>
      </c>
      <c r="AL187" s="36"/>
      <c r="AM187" s="37"/>
    </row>
    <row r="188" spans="1:39" ht="15" customHeight="1">
      <c r="A188" s="51" t="s">
        <v>122</v>
      </c>
      <c r="B188" t="s">
        <v>1916</v>
      </c>
      <c r="C188" t="s">
        <v>2274</v>
      </c>
      <c r="D188" t="s">
        <v>2275</v>
      </c>
      <c r="E188" t="s">
        <v>1390</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31">
        <v>5.8999999999999997E-2</v>
      </c>
      <c r="AL188" s="36"/>
      <c r="AM188" s="37"/>
    </row>
    <row r="189" spans="1:39" ht="15" customHeight="1">
      <c r="A189" s="51" t="s">
        <v>121</v>
      </c>
      <c r="B189" t="s">
        <v>1917</v>
      </c>
      <c r="C189" t="s">
        <v>2276</v>
      </c>
      <c r="D189" t="s">
        <v>2277</v>
      </c>
      <c r="E189" t="s">
        <v>1390</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31">
        <v>7.1999999999999995E-2</v>
      </c>
      <c r="AL189" s="36"/>
      <c r="AM189" s="37"/>
    </row>
    <row r="190" spans="1:39" ht="15" customHeight="1">
      <c r="A190" s="51" t="s">
        <v>120</v>
      </c>
      <c r="B190" t="s">
        <v>1918</v>
      </c>
      <c r="C190" t="s">
        <v>2278</v>
      </c>
      <c r="D190" t="s">
        <v>2279</v>
      </c>
      <c r="E190" t="s">
        <v>1390</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31">
        <v>5.0999999999999997E-2</v>
      </c>
      <c r="AL190" s="36"/>
      <c r="AM190" s="37"/>
    </row>
    <row r="191" spans="1:39" ht="15" customHeight="1">
      <c r="A191" s="51" t="s">
        <v>119</v>
      </c>
      <c r="B191" t="s">
        <v>153</v>
      </c>
      <c r="C191" t="s">
        <v>2280</v>
      </c>
      <c r="D191" t="s">
        <v>2281</v>
      </c>
      <c r="E191" t="s">
        <v>1390</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31">
        <v>4.1000000000000002E-2</v>
      </c>
      <c r="AL191" s="36"/>
      <c r="AM191" s="37"/>
    </row>
    <row r="192" spans="1:39" ht="15" customHeight="1">
      <c r="A192" s="51" t="s">
        <v>118</v>
      </c>
      <c r="B192" t="s">
        <v>1937</v>
      </c>
      <c r="C192" t="s">
        <v>2282</v>
      </c>
      <c r="D192" t="s">
        <v>2283</v>
      </c>
      <c r="E192" t="s">
        <v>2284</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6"/>
      <c r="AM192" s="37"/>
    </row>
    <row r="193" spans="1:39" ht="15" customHeight="1">
      <c r="A193" s="51" t="s">
        <v>117</v>
      </c>
      <c r="B193" t="s">
        <v>1938</v>
      </c>
      <c r="C193" t="s">
        <v>2282</v>
      </c>
      <c r="D193" t="s">
        <v>2285</v>
      </c>
      <c r="E193" t="s">
        <v>2286</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6"/>
      <c r="AM193" s="37"/>
    </row>
    <row r="194" spans="1:39" ht="15" customHeight="1" thickBot="1"/>
    <row r="195" spans="1:39" ht="15" customHeight="1">
      <c r="AL195" s="86"/>
      <c r="AM195" s="86"/>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defaultRowHeight="15" customHeight="1"/>
  <cols>
    <col min="1" max="1" width="14.45312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c r="A2" s="134"/>
    </row>
    <row r="3" spans="1:39" ht="15" customHeight="1">
      <c r="A3" s="134"/>
    </row>
    <row r="4" spans="1:39" ht="15" customHeight="1">
      <c r="A4" s="134"/>
    </row>
    <row r="5" spans="1:39" ht="15" customHeight="1">
      <c r="A5" s="134"/>
    </row>
    <row r="6" spans="1:39" ht="15" customHeight="1">
      <c r="A6" s="134"/>
    </row>
    <row r="10" spans="1:39" ht="15" customHeight="1">
      <c r="A10" s="66" t="s">
        <v>468</v>
      </c>
      <c r="B10" t="s">
        <v>2287</v>
      </c>
    </row>
    <row r="11" spans="1:39" ht="15" customHeight="1">
      <c r="A11" s="134"/>
      <c r="B11" t="s">
        <v>2288</v>
      </c>
    </row>
    <row r="12" spans="1:39" ht="15" customHeight="1">
      <c r="A12" s="134"/>
      <c r="B12" t="s">
        <v>2289</v>
      </c>
      <c r="AL12" s="5"/>
      <c r="AM12" s="5"/>
    </row>
    <row r="13" spans="1:39" ht="15" customHeight="1" thickBot="1">
      <c r="A13" s="134"/>
      <c r="B13" t="s">
        <v>1294</v>
      </c>
      <c r="AL13" s="32"/>
      <c r="AM13" s="32"/>
    </row>
    <row r="14" spans="1:39" ht="15" customHeight="1" thickTop="1">
      <c r="A14" s="134"/>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4"/>
      <c r="B15" t="s">
        <v>467</v>
      </c>
      <c r="D15" t="s">
        <v>2290</v>
      </c>
    </row>
    <row r="16" spans="1:39" ht="15" customHeight="1">
      <c r="A16" s="66" t="s">
        <v>466</v>
      </c>
      <c r="B16" t="s">
        <v>1906</v>
      </c>
      <c r="C16" t="s">
        <v>2291</v>
      </c>
      <c r="D16" t="s">
        <v>2292</v>
      </c>
      <c r="E16" t="s">
        <v>1385</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31">
        <v>1.0999999999999999E-2</v>
      </c>
      <c r="AL16" s="36"/>
      <c r="AM16" s="37"/>
    </row>
    <row r="17" spans="1:39" ht="15" customHeight="1">
      <c r="A17" s="66" t="s">
        <v>465</v>
      </c>
      <c r="B17" t="s">
        <v>1921</v>
      </c>
      <c r="C17" t="s">
        <v>2293</v>
      </c>
      <c r="D17" t="s">
        <v>2294</v>
      </c>
      <c r="E17" t="s">
        <v>1385</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31">
        <v>0.02</v>
      </c>
      <c r="AL17" s="36"/>
      <c r="AM17" s="37"/>
    </row>
    <row r="18" spans="1:39" ht="15" customHeight="1">
      <c r="A18" s="66" t="s">
        <v>464</v>
      </c>
      <c r="B18" t="s">
        <v>1922</v>
      </c>
      <c r="C18" t="s">
        <v>2295</v>
      </c>
      <c r="D18" t="s">
        <v>2296</v>
      </c>
      <c r="E18" t="s">
        <v>1385</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31">
        <v>1.7000000000000001E-2</v>
      </c>
      <c r="AL18" s="36"/>
      <c r="AM18" s="37"/>
    </row>
    <row r="19" spans="1:39" ht="15" customHeight="1">
      <c r="A19" s="66" t="s">
        <v>463</v>
      </c>
      <c r="B19" t="s">
        <v>1923</v>
      </c>
      <c r="C19" t="s">
        <v>2297</v>
      </c>
      <c r="D19" t="s">
        <v>2298</v>
      </c>
      <c r="E19" t="s">
        <v>1385</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31">
        <v>-1.6E-2</v>
      </c>
      <c r="AL19" s="36"/>
      <c r="AM19" s="37"/>
    </row>
    <row r="20" spans="1:39" ht="15" customHeight="1">
      <c r="A20" s="66" t="s">
        <v>462</v>
      </c>
      <c r="B20" t="s">
        <v>1907</v>
      </c>
      <c r="C20" t="s">
        <v>2299</v>
      </c>
      <c r="D20" t="s">
        <v>2300</v>
      </c>
      <c r="E20" t="s">
        <v>1385</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31">
        <v>1.2999999999999999E-2</v>
      </c>
      <c r="AL20" s="36"/>
      <c r="AM20" s="37"/>
    </row>
    <row r="21" spans="1:39" ht="15" customHeight="1">
      <c r="A21" s="66" t="s">
        <v>461</v>
      </c>
      <c r="B21" t="s">
        <v>1921</v>
      </c>
      <c r="C21" t="s">
        <v>2301</v>
      </c>
      <c r="D21" t="s">
        <v>2302</v>
      </c>
      <c r="E21" t="s">
        <v>1385</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31">
        <v>2.7E-2</v>
      </c>
      <c r="AL21" s="36"/>
      <c r="AM21" s="37"/>
    </row>
    <row r="22" spans="1:39" ht="15" customHeight="1">
      <c r="A22" s="66" t="s">
        <v>460</v>
      </c>
      <c r="B22" t="s">
        <v>1922</v>
      </c>
      <c r="C22" t="s">
        <v>2303</v>
      </c>
      <c r="D22" t="s">
        <v>2304</v>
      </c>
      <c r="E22" t="s">
        <v>1385</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31">
        <v>1.9E-2</v>
      </c>
      <c r="AL22" s="36"/>
      <c r="AM22" s="37"/>
    </row>
    <row r="23" spans="1:39" ht="15" customHeight="1">
      <c r="A23" s="66" t="s">
        <v>459</v>
      </c>
      <c r="B23" t="s">
        <v>1923</v>
      </c>
      <c r="C23" t="s">
        <v>2305</v>
      </c>
      <c r="D23" t="s">
        <v>2306</v>
      </c>
      <c r="E23" t="s">
        <v>1385</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31">
        <v>-6.0000000000000001E-3</v>
      </c>
      <c r="AL23" s="36"/>
      <c r="AM23" s="37"/>
    </row>
    <row r="24" spans="1:39" ht="15" customHeight="1">
      <c r="A24" s="66" t="s">
        <v>458</v>
      </c>
      <c r="B24" t="s">
        <v>1908</v>
      </c>
      <c r="C24" t="s">
        <v>2307</v>
      </c>
      <c r="D24" t="s">
        <v>2308</v>
      </c>
      <c r="E24" t="s">
        <v>1385</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31">
        <v>2.1999999999999999E-2</v>
      </c>
      <c r="AL24" s="36"/>
      <c r="AM24" s="37"/>
    </row>
    <row r="25" spans="1:39" ht="15" customHeight="1">
      <c r="A25" s="66" t="s">
        <v>457</v>
      </c>
      <c r="B25" t="s">
        <v>1921</v>
      </c>
      <c r="C25" t="s">
        <v>2309</v>
      </c>
      <c r="D25" t="s">
        <v>2310</v>
      </c>
      <c r="E25" t="s">
        <v>1385</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31">
        <v>3.1E-2</v>
      </c>
      <c r="AL25" s="36"/>
      <c r="AM25" s="37"/>
    </row>
    <row r="26" spans="1:39" ht="15" customHeight="1">
      <c r="A26" s="66" t="s">
        <v>456</v>
      </c>
      <c r="B26" t="s">
        <v>1922</v>
      </c>
      <c r="C26" t="s">
        <v>2311</v>
      </c>
      <c r="D26" t="s">
        <v>2312</v>
      </c>
      <c r="E26" t="s">
        <v>1385</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31">
        <v>2.5000000000000001E-2</v>
      </c>
      <c r="AL26" s="36"/>
      <c r="AM26" s="37"/>
    </row>
    <row r="27" spans="1:39" ht="15" customHeight="1">
      <c r="A27" s="66" t="s">
        <v>455</v>
      </c>
      <c r="B27" t="s">
        <v>1923</v>
      </c>
      <c r="C27" t="s">
        <v>2313</v>
      </c>
      <c r="D27" t="s">
        <v>2314</v>
      </c>
      <c r="E27" t="s">
        <v>1385</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31">
        <v>0</v>
      </c>
      <c r="AL27" s="36"/>
      <c r="AM27" s="37"/>
    </row>
    <row r="28" spans="1:39" ht="15" customHeight="1">
      <c r="A28" s="66" t="s">
        <v>454</v>
      </c>
      <c r="B28" t="s">
        <v>1909</v>
      </c>
      <c r="C28" t="s">
        <v>2315</v>
      </c>
      <c r="D28" t="s">
        <v>2316</v>
      </c>
      <c r="E28" t="s">
        <v>1385</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31">
        <v>0.04</v>
      </c>
      <c r="AL28" s="36"/>
      <c r="AM28" s="37"/>
    </row>
    <row r="29" spans="1:39" ht="15" customHeight="1">
      <c r="A29" s="66" t="s">
        <v>453</v>
      </c>
      <c r="B29" t="s">
        <v>1921</v>
      </c>
      <c r="C29" t="s">
        <v>2317</v>
      </c>
      <c r="D29" t="s">
        <v>2318</v>
      </c>
      <c r="E29" t="s">
        <v>1385</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31">
        <v>4.8000000000000001E-2</v>
      </c>
      <c r="AL29" s="36"/>
      <c r="AM29" s="37"/>
    </row>
    <row r="30" spans="1:39" ht="15" customHeight="1">
      <c r="A30" s="66" t="s">
        <v>452</v>
      </c>
      <c r="B30" t="s">
        <v>1922</v>
      </c>
      <c r="C30" t="s">
        <v>2319</v>
      </c>
      <c r="D30" t="s">
        <v>2320</v>
      </c>
      <c r="E30" t="s">
        <v>1385</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31">
        <v>2.9000000000000001E-2</v>
      </c>
      <c r="AL30" s="36"/>
      <c r="AM30" s="37"/>
    </row>
    <row r="31" spans="1:39" ht="15" customHeight="1">
      <c r="A31" s="66" t="s">
        <v>451</v>
      </c>
      <c r="B31" t="s">
        <v>1923</v>
      </c>
      <c r="C31" t="s">
        <v>2321</v>
      </c>
      <c r="D31" t="s">
        <v>2322</v>
      </c>
      <c r="E31" t="s">
        <v>1385</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31">
        <v>1.4E-2</v>
      </c>
      <c r="AL31" s="36"/>
      <c r="AM31" s="37"/>
    </row>
    <row r="32" spans="1:39" ht="15" customHeight="1">
      <c r="A32" s="66" t="s">
        <v>450</v>
      </c>
      <c r="B32" t="s">
        <v>1910</v>
      </c>
      <c r="C32" t="s">
        <v>2323</v>
      </c>
      <c r="D32" t="s">
        <v>2324</v>
      </c>
      <c r="E32" t="s">
        <v>1385</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31">
        <v>2.4E-2</v>
      </c>
      <c r="AL32" s="36"/>
      <c r="AM32" s="37"/>
    </row>
    <row r="33" spans="1:39" ht="15" customHeight="1">
      <c r="A33" s="66" t="s">
        <v>449</v>
      </c>
      <c r="B33" t="s">
        <v>1921</v>
      </c>
      <c r="C33" t="s">
        <v>2325</v>
      </c>
      <c r="D33" t="s">
        <v>2326</v>
      </c>
      <c r="E33" t="s">
        <v>1385</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31">
        <v>3.2000000000000001E-2</v>
      </c>
      <c r="AL33" s="36"/>
      <c r="AM33" s="37"/>
    </row>
    <row r="34" spans="1:39" ht="15" customHeight="1">
      <c r="A34" s="66" t="s">
        <v>448</v>
      </c>
      <c r="B34" t="s">
        <v>1922</v>
      </c>
      <c r="C34" t="s">
        <v>2327</v>
      </c>
      <c r="D34" t="s">
        <v>2328</v>
      </c>
      <c r="E34" t="s">
        <v>1385</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31">
        <v>2.1999999999999999E-2</v>
      </c>
      <c r="AL34" s="36"/>
      <c r="AM34" s="37"/>
    </row>
    <row r="35" spans="1:39" ht="15" customHeight="1">
      <c r="A35" s="66" t="s">
        <v>447</v>
      </c>
      <c r="B35" t="s">
        <v>1923</v>
      </c>
      <c r="C35" t="s">
        <v>2329</v>
      </c>
      <c r="D35" t="s">
        <v>2330</v>
      </c>
      <c r="E35" t="s">
        <v>1385</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31">
        <v>-7.0000000000000001E-3</v>
      </c>
      <c r="AL35" s="36"/>
      <c r="AM35" s="37"/>
    </row>
    <row r="36" spans="1:39" ht="15" customHeight="1">
      <c r="A36" s="66" t="s">
        <v>446</v>
      </c>
      <c r="B36" t="s">
        <v>1911</v>
      </c>
      <c r="C36" t="s">
        <v>2331</v>
      </c>
      <c r="D36" t="s">
        <v>2332</v>
      </c>
      <c r="E36" t="s">
        <v>1385</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31">
        <v>3.4000000000000002E-2</v>
      </c>
      <c r="AL36" s="36"/>
      <c r="AM36" s="37"/>
    </row>
    <row r="37" spans="1:39" ht="15" customHeight="1">
      <c r="A37" s="66" t="s">
        <v>445</v>
      </c>
      <c r="B37" t="s">
        <v>1921</v>
      </c>
      <c r="C37" t="s">
        <v>2333</v>
      </c>
      <c r="D37" t="s">
        <v>2334</v>
      </c>
      <c r="E37" t="s">
        <v>1385</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31">
        <v>4.7E-2</v>
      </c>
      <c r="AL37" s="36"/>
      <c r="AM37" s="37"/>
    </row>
    <row r="38" spans="1:39" ht="15" customHeight="1">
      <c r="A38" s="66" t="s">
        <v>444</v>
      </c>
      <c r="B38" t="s">
        <v>1922</v>
      </c>
      <c r="C38" t="s">
        <v>2335</v>
      </c>
      <c r="D38" t="s">
        <v>2336</v>
      </c>
      <c r="E38" t="s">
        <v>1385</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31">
        <v>3.3000000000000002E-2</v>
      </c>
      <c r="AL38" s="36"/>
      <c r="AM38" s="37"/>
    </row>
    <row r="39" spans="1:39" ht="15" customHeight="1">
      <c r="A39" s="66" t="s">
        <v>443</v>
      </c>
      <c r="B39" t="s">
        <v>1923</v>
      </c>
      <c r="C39" t="s">
        <v>2337</v>
      </c>
      <c r="D39" t="s">
        <v>2338</v>
      </c>
      <c r="E39" t="s">
        <v>1385</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31">
        <v>1.7999999999999999E-2</v>
      </c>
      <c r="AL39" s="36"/>
      <c r="AM39" s="37"/>
    </row>
    <row r="40" spans="1:39" ht="15" customHeight="1">
      <c r="A40" s="66" t="s">
        <v>442</v>
      </c>
      <c r="B40" t="s">
        <v>1912</v>
      </c>
      <c r="C40" t="s">
        <v>2339</v>
      </c>
      <c r="D40" t="s">
        <v>2340</v>
      </c>
      <c r="E40" t="s">
        <v>1385</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31">
        <v>3.4000000000000002E-2</v>
      </c>
      <c r="AL40" s="36"/>
      <c r="AM40" s="37"/>
    </row>
    <row r="41" spans="1:39" ht="15" customHeight="1">
      <c r="A41" s="66" t="s">
        <v>441</v>
      </c>
      <c r="B41" t="s">
        <v>1921</v>
      </c>
      <c r="C41" t="s">
        <v>2341</v>
      </c>
      <c r="D41" t="s">
        <v>2342</v>
      </c>
      <c r="E41" t="s">
        <v>1385</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31">
        <v>4.1000000000000002E-2</v>
      </c>
      <c r="AL41" s="36"/>
      <c r="AM41" s="37"/>
    </row>
    <row r="42" spans="1:39" ht="15" customHeight="1">
      <c r="A42" s="66" t="s">
        <v>440</v>
      </c>
      <c r="B42" t="s">
        <v>1922</v>
      </c>
      <c r="C42" t="s">
        <v>2343</v>
      </c>
      <c r="D42" t="s">
        <v>2344</v>
      </c>
      <c r="E42" t="s">
        <v>1385</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31">
        <v>3.1E-2</v>
      </c>
      <c r="AL42" s="36"/>
      <c r="AM42" s="37"/>
    </row>
    <row r="43" spans="1:39" ht="15" customHeight="1">
      <c r="A43" s="66" t="s">
        <v>439</v>
      </c>
      <c r="B43" t="s">
        <v>1923</v>
      </c>
      <c r="C43" t="s">
        <v>2345</v>
      </c>
      <c r="D43" t="s">
        <v>2346</v>
      </c>
      <c r="E43" t="s">
        <v>1385</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31">
        <v>1.0999999999999999E-2</v>
      </c>
      <c r="AL43" s="36"/>
      <c r="AM43" s="37"/>
    </row>
    <row r="44" spans="1:39" ht="15" customHeight="1">
      <c r="A44" s="66" t="s">
        <v>438</v>
      </c>
      <c r="B44" t="s">
        <v>1913</v>
      </c>
      <c r="C44" t="s">
        <v>2347</v>
      </c>
      <c r="D44" t="s">
        <v>2348</v>
      </c>
      <c r="E44" t="s">
        <v>1385</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31">
        <v>1.2999999999999999E-2</v>
      </c>
      <c r="AL44" s="36"/>
      <c r="AM44" s="37"/>
    </row>
    <row r="45" spans="1:39" ht="15" customHeight="1">
      <c r="A45" s="66" t="s">
        <v>437</v>
      </c>
      <c r="B45" t="s">
        <v>1921</v>
      </c>
      <c r="C45" t="s">
        <v>2349</v>
      </c>
      <c r="D45" t="s">
        <v>2350</v>
      </c>
      <c r="E45" t="s">
        <v>1385</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31">
        <v>1.7999999999999999E-2</v>
      </c>
      <c r="AL45" s="36"/>
      <c r="AM45" s="37"/>
    </row>
    <row r="46" spans="1:39" ht="15" customHeight="1">
      <c r="A46" s="66" t="s">
        <v>436</v>
      </c>
      <c r="B46" t="s">
        <v>1922</v>
      </c>
      <c r="C46" t="s">
        <v>2351</v>
      </c>
      <c r="D46" t="s">
        <v>2352</v>
      </c>
      <c r="E46" t="s">
        <v>1385</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31">
        <v>2.1000000000000001E-2</v>
      </c>
      <c r="AL46" s="36"/>
      <c r="AM46" s="37"/>
    </row>
    <row r="47" spans="1:39" ht="15" customHeight="1">
      <c r="A47" s="66" t="s">
        <v>435</v>
      </c>
      <c r="B47" t="s">
        <v>1923</v>
      </c>
      <c r="C47" t="s">
        <v>2353</v>
      </c>
      <c r="D47" t="s">
        <v>2354</v>
      </c>
      <c r="E47" t="s">
        <v>1385</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31">
        <v>-8.9999999999999993E-3</v>
      </c>
      <c r="AL47" s="36"/>
      <c r="AM47" s="37"/>
    </row>
    <row r="48" spans="1:39" ht="15" customHeight="1">
      <c r="A48" s="66" t="s">
        <v>434</v>
      </c>
      <c r="B48" t="s">
        <v>1914</v>
      </c>
      <c r="C48" t="s">
        <v>2355</v>
      </c>
      <c r="D48" t="s">
        <v>2356</v>
      </c>
      <c r="E48" t="s">
        <v>1385</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31">
        <v>3.6999999999999998E-2</v>
      </c>
      <c r="AL48" s="36"/>
      <c r="AM48" s="37"/>
    </row>
    <row r="49" spans="1:39" ht="15" customHeight="1">
      <c r="A49" s="66" t="s">
        <v>433</v>
      </c>
      <c r="B49" t="s">
        <v>1921</v>
      </c>
      <c r="C49" t="s">
        <v>2357</v>
      </c>
      <c r="D49" t="s">
        <v>2358</v>
      </c>
      <c r="E49" t="s">
        <v>1385</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31">
        <v>0.04</v>
      </c>
      <c r="AL49" s="36"/>
      <c r="AM49" s="37"/>
    </row>
    <row r="50" spans="1:39" ht="15" customHeight="1">
      <c r="A50" s="66" t="s">
        <v>432</v>
      </c>
      <c r="B50" t="s">
        <v>1922</v>
      </c>
      <c r="C50" t="s">
        <v>2359</v>
      </c>
      <c r="D50" t="s">
        <v>2360</v>
      </c>
      <c r="E50" t="s">
        <v>1385</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31">
        <v>3.1E-2</v>
      </c>
      <c r="AL50" s="36"/>
      <c r="AM50" s="37"/>
    </row>
    <row r="51" spans="1:39" ht="15" customHeight="1">
      <c r="A51" s="66" t="s">
        <v>431</v>
      </c>
      <c r="B51" t="s">
        <v>1923</v>
      </c>
      <c r="C51" t="s">
        <v>2361</v>
      </c>
      <c r="D51" t="s">
        <v>2362</v>
      </c>
      <c r="E51" t="s">
        <v>1385</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31">
        <v>1E-3</v>
      </c>
      <c r="AL51" s="36"/>
      <c r="AM51" s="37"/>
    </row>
    <row r="52" spans="1:39" ht="15" customHeight="1">
      <c r="A52" s="66" t="s">
        <v>430</v>
      </c>
      <c r="B52" t="s">
        <v>1915</v>
      </c>
      <c r="C52" t="s">
        <v>2363</v>
      </c>
      <c r="D52" t="s">
        <v>2364</v>
      </c>
      <c r="E52" t="s">
        <v>1385</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31">
        <v>8.0000000000000002E-3</v>
      </c>
      <c r="AL52" s="36"/>
      <c r="AM52" s="37"/>
    </row>
    <row r="53" spans="1:39" ht="15" customHeight="1">
      <c r="A53" s="66" t="s">
        <v>429</v>
      </c>
      <c r="B53" t="s">
        <v>1921</v>
      </c>
      <c r="C53" t="s">
        <v>2365</v>
      </c>
      <c r="D53" t="s">
        <v>2366</v>
      </c>
      <c r="E53" t="s">
        <v>1385</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31">
        <v>1.4E-2</v>
      </c>
      <c r="AL53" s="36"/>
      <c r="AM53" s="37"/>
    </row>
    <row r="54" spans="1:39" ht="15" customHeight="1">
      <c r="A54" s="66" t="s">
        <v>428</v>
      </c>
      <c r="B54" t="s">
        <v>1922</v>
      </c>
      <c r="C54" t="s">
        <v>2367</v>
      </c>
      <c r="D54" t="s">
        <v>2368</v>
      </c>
      <c r="E54" t="s">
        <v>1385</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31">
        <v>6.0000000000000001E-3</v>
      </c>
      <c r="AL54" s="36"/>
      <c r="AM54" s="37"/>
    </row>
    <row r="55" spans="1:39" ht="15" customHeight="1">
      <c r="A55" s="66" t="s">
        <v>427</v>
      </c>
      <c r="B55" t="s">
        <v>1923</v>
      </c>
      <c r="C55" t="s">
        <v>2369</v>
      </c>
      <c r="D55" t="s">
        <v>2370</v>
      </c>
      <c r="E55" t="s">
        <v>1385</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31">
        <v>-1.9E-2</v>
      </c>
      <c r="AL55" s="36"/>
      <c r="AM55" s="37"/>
    </row>
    <row r="56" spans="1:39" ht="15" customHeight="1">
      <c r="A56" s="66" t="s">
        <v>426</v>
      </c>
      <c r="B56" t="s">
        <v>1916</v>
      </c>
      <c r="C56" t="s">
        <v>2371</v>
      </c>
      <c r="D56" t="s">
        <v>2372</v>
      </c>
      <c r="E56" t="s">
        <v>1385</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31">
        <v>3.5999999999999997E-2</v>
      </c>
      <c r="AL56" s="36"/>
      <c r="AM56" s="37"/>
    </row>
    <row r="57" spans="1:39" ht="15" customHeight="1">
      <c r="A57" s="66" t="s">
        <v>425</v>
      </c>
      <c r="B57" t="s">
        <v>1921</v>
      </c>
      <c r="C57" t="s">
        <v>2373</v>
      </c>
      <c r="D57" t="s">
        <v>2374</v>
      </c>
      <c r="E57" t="s">
        <v>1385</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31">
        <v>4.4999999999999998E-2</v>
      </c>
      <c r="AL57" s="36"/>
      <c r="AM57" s="37"/>
    </row>
    <row r="58" spans="1:39" ht="15" customHeight="1">
      <c r="A58" s="66" t="s">
        <v>424</v>
      </c>
      <c r="B58" t="s">
        <v>1922</v>
      </c>
      <c r="C58" t="s">
        <v>2375</v>
      </c>
      <c r="D58" t="s">
        <v>2376</v>
      </c>
      <c r="E58" t="s">
        <v>1385</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31">
        <v>2.5000000000000001E-2</v>
      </c>
      <c r="AL58" s="36"/>
      <c r="AM58" s="37"/>
    </row>
    <row r="59" spans="1:39" ht="15" customHeight="1">
      <c r="A59" s="66" t="s">
        <v>423</v>
      </c>
      <c r="B59" t="s">
        <v>1923</v>
      </c>
      <c r="C59" t="s">
        <v>2377</v>
      </c>
      <c r="D59" t="s">
        <v>2378</v>
      </c>
      <c r="E59" t="s">
        <v>1385</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31">
        <v>1.2999999999999999E-2</v>
      </c>
      <c r="AL59" s="36"/>
      <c r="AM59" s="37"/>
    </row>
    <row r="60" spans="1:39" ht="15" customHeight="1">
      <c r="A60" s="66" t="s">
        <v>422</v>
      </c>
      <c r="B60" t="s">
        <v>1917</v>
      </c>
      <c r="C60" t="s">
        <v>2379</v>
      </c>
      <c r="D60" t="s">
        <v>2380</v>
      </c>
      <c r="E60" t="s">
        <v>1385</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31">
        <v>5.3999999999999999E-2</v>
      </c>
      <c r="AL60" s="36"/>
      <c r="AM60" s="37"/>
    </row>
    <row r="61" spans="1:39" ht="15" customHeight="1">
      <c r="A61" s="66" t="s">
        <v>421</v>
      </c>
      <c r="B61" t="s">
        <v>1921</v>
      </c>
      <c r="C61" t="s">
        <v>2381</v>
      </c>
      <c r="D61" t="s">
        <v>2382</v>
      </c>
      <c r="E61" t="s">
        <v>1385</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31">
        <v>0.06</v>
      </c>
      <c r="AL61" s="36"/>
      <c r="AM61" s="37"/>
    </row>
    <row r="62" spans="1:39" ht="15" customHeight="1">
      <c r="A62" s="66" t="s">
        <v>420</v>
      </c>
      <c r="B62" t="s">
        <v>1922</v>
      </c>
      <c r="C62" t="s">
        <v>2383</v>
      </c>
      <c r="D62" t="s">
        <v>2384</v>
      </c>
      <c r="E62" t="s">
        <v>1385</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31">
        <v>4.2999999999999997E-2</v>
      </c>
      <c r="AL62" s="36"/>
      <c r="AM62" s="37"/>
    </row>
    <row r="63" spans="1:39" ht="15" customHeight="1">
      <c r="A63" s="66" t="s">
        <v>419</v>
      </c>
      <c r="B63" t="s">
        <v>1923</v>
      </c>
      <c r="C63" t="s">
        <v>2385</v>
      </c>
      <c r="D63" t="s">
        <v>2386</v>
      </c>
      <c r="E63" t="s">
        <v>1385</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31">
        <v>2.3E-2</v>
      </c>
      <c r="AL63" s="36"/>
      <c r="AM63" s="37"/>
    </row>
    <row r="64" spans="1:39" ht="15" customHeight="1">
      <c r="A64" s="66" t="s">
        <v>418</v>
      </c>
      <c r="B64" t="s">
        <v>1918</v>
      </c>
      <c r="C64" t="s">
        <v>2387</v>
      </c>
      <c r="D64" t="s">
        <v>2388</v>
      </c>
      <c r="E64" t="s">
        <v>1385</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31">
        <v>1.9E-2</v>
      </c>
      <c r="AL64" s="36"/>
      <c r="AM64" s="37"/>
    </row>
    <row r="65" spans="1:39" ht="15" customHeight="1">
      <c r="A65" s="66" t="s">
        <v>417</v>
      </c>
      <c r="B65" t="s">
        <v>1921</v>
      </c>
      <c r="C65" t="s">
        <v>2389</v>
      </c>
      <c r="D65" t="s">
        <v>2390</v>
      </c>
      <c r="E65" t="s">
        <v>1385</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31">
        <v>3.2000000000000001E-2</v>
      </c>
      <c r="AL65" s="36"/>
      <c r="AM65" s="37"/>
    </row>
    <row r="66" spans="1:39" ht="15" customHeight="1">
      <c r="A66" s="66" t="s">
        <v>416</v>
      </c>
      <c r="B66" t="s">
        <v>1922</v>
      </c>
      <c r="C66" t="s">
        <v>2391</v>
      </c>
      <c r="D66" t="s">
        <v>2392</v>
      </c>
      <c r="E66" t="s">
        <v>1385</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31">
        <v>2.5000000000000001E-2</v>
      </c>
      <c r="AL66" s="36"/>
      <c r="AM66" s="37"/>
    </row>
    <row r="67" spans="1:39" ht="15" customHeight="1">
      <c r="A67" s="66" t="s">
        <v>415</v>
      </c>
      <c r="B67" t="s">
        <v>1923</v>
      </c>
      <c r="C67" t="s">
        <v>2393</v>
      </c>
      <c r="D67" t="s">
        <v>2394</v>
      </c>
      <c r="E67" t="s">
        <v>1385</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31">
        <v>0</v>
      </c>
      <c r="AL67" s="36"/>
      <c r="AM67" s="37"/>
    </row>
    <row r="68" spans="1:39" ht="15" customHeight="1">
      <c r="A68" s="66" t="s">
        <v>414</v>
      </c>
      <c r="B68" t="s">
        <v>153</v>
      </c>
      <c r="C68" t="s">
        <v>2395</v>
      </c>
      <c r="D68" t="s">
        <v>2396</v>
      </c>
      <c r="E68" t="s">
        <v>1385</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31">
        <v>2.7E-2</v>
      </c>
      <c r="AL68" s="43"/>
      <c r="AM68" s="41"/>
    </row>
    <row r="69" spans="1:39" ht="15" customHeight="1">
      <c r="A69" s="134"/>
      <c r="B69" t="s">
        <v>413</v>
      </c>
      <c r="D69" t="s">
        <v>2397</v>
      </c>
    </row>
    <row r="70" spans="1:39" ht="15" customHeight="1">
      <c r="A70" s="66" t="s">
        <v>412</v>
      </c>
      <c r="B70" t="s">
        <v>1906</v>
      </c>
      <c r="C70" t="s">
        <v>2398</v>
      </c>
      <c r="D70" t="s">
        <v>2399</v>
      </c>
      <c r="E70" t="s">
        <v>1385</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31">
        <v>5.0999999999999997E-2</v>
      </c>
      <c r="AL70" s="36"/>
      <c r="AM70" s="37"/>
    </row>
    <row r="71" spans="1:39" ht="15" customHeight="1">
      <c r="A71" s="66" t="s">
        <v>411</v>
      </c>
      <c r="B71" t="s">
        <v>1921</v>
      </c>
      <c r="C71" t="s">
        <v>2400</v>
      </c>
      <c r="D71" t="s">
        <v>2401</v>
      </c>
      <c r="E71" t="s">
        <v>1385</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31">
        <v>5.6000000000000001E-2</v>
      </c>
      <c r="AL71" s="36"/>
      <c r="AM71" s="37"/>
    </row>
    <row r="72" spans="1:39" ht="15" customHeight="1">
      <c r="A72" s="66" t="s">
        <v>410</v>
      </c>
      <c r="B72" t="s">
        <v>1922</v>
      </c>
      <c r="C72" t="s">
        <v>2402</v>
      </c>
      <c r="D72" t="s">
        <v>2403</v>
      </c>
      <c r="E72" t="s">
        <v>1385</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31">
        <v>5.0999999999999997E-2</v>
      </c>
      <c r="AL72" s="36"/>
      <c r="AM72" s="37"/>
    </row>
    <row r="73" spans="1:39" ht="15" customHeight="1">
      <c r="A73" s="66" t="s">
        <v>409</v>
      </c>
      <c r="B73" t="s">
        <v>1923</v>
      </c>
      <c r="C73" t="s">
        <v>2404</v>
      </c>
      <c r="D73" t="s">
        <v>2405</v>
      </c>
      <c r="E73" t="s">
        <v>1385</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31">
        <v>3.2000000000000001E-2</v>
      </c>
      <c r="AL73" s="36"/>
      <c r="AM73" s="37"/>
    </row>
    <row r="74" spans="1:39" ht="15" customHeight="1">
      <c r="A74" s="66" t="s">
        <v>408</v>
      </c>
      <c r="B74" t="s">
        <v>1907</v>
      </c>
      <c r="C74" t="s">
        <v>2406</v>
      </c>
      <c r="D74" t="s">
        <v>2407</v>
      </c>
      <c r="E74" t="s">
        <v>1385</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31">
        <v>5.8000000000000003E-2</v>
      </c>
      <c r="AL74" s="36"/>
      <c r="AM74" s="37"/>
    </row>
    <row r="75" spans="1:39" ht="15" customHeight="1">
      <c r="A75" s="66" t="s">
        <v>407</v>
      </c>
      <c r="B75" t="s">
        <v>1921</v>
      </c>
      <c r="C75" t="s">
        <v>2408</v>
      </c>
      <c r="D75" t="s">
        <v>2409</v>
      </c>
      <c r="E75" t="s">
        <v>1385</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31">
        <v>6.7000000000000004E-2</v>
      </c>
      <c r="AL75" s="36"/>
      <c r="AM75" s="37"/>
    </row>
    <row r="76" spans="1:39" ht="15" customHeight="1">
      <c r="A76" s="66" t="s">
        <v>406</v>
      </c>
      <c r="B76" t="s">
        <v>1922</v>
      </c>
      <c r="C76" t="s">
        <v>2410</v>
      </c>
      <c r="D76" t="s">
        <v>2411</v>
      </c>
      <c r="E76" t="s">
        <v>1385</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31">
        <v>5.1999999999999998E-2</v>
      </c>
      <c r="AL76" s="36"/>
      <c r="AM76" s="37"/>
    </row>
    <row r="77" spans="1:39" ht="15" customHeight="1">
      <c r="A77" s="66" t="s">
        <v>405</v>
      </c>
      <c r="B77" t="s">
        <v>1923</v>
      </c>
      <c r="C77" t="s">
        <v>2412</v>
      </c>
      <c r="D77" t="s">
        <v>2413</v>
      </c>
      <c r="E77" t="s">
        <v>1385</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31">
        <v>4.7E-2</v>
      </c>
      <c r="AL77" s="36"/>
      <c r="AM77" s="37"/>
    </row>
    <row r="78" spans="1:39" ht="15" customHeight="1">
      <c r="A78" s="66" t="s">
        <v>404</v>
      </c>
      <c r="B78" t="s">
        <v>1908</v>
      </c>
      <c r="C78" t="s">
        <v>2414</v>
      </c>
      <c r="D78" t="s">
        <v>2415</v>
      </c>
      <c r="E78" t="s">
        <v>1385</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31">
        <v>0.05</v>
      </c>
      <c r="AL78" s="36"/>
      <c r="AM78" s="37"/>
    </row>
    <row r="79" spans="1:39" ht="15" customHeight="1">
      <c r="A79" s="66" t="s">
        <v>403</v>
      </c>
      <c r="B79" t="s">
        <v>1921</v>
      </c>
      <c r="C79" t="s">
        <v>2416</v>
      </c>
      <c r="D79" t="s">
        <v>2417</v>
      </c>
      <c r="E79" t="s">
        <v>1385</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31">
        <v>5.3999999999999999E-2</v>
      </c>
      <c r="AL79" s="36"/>
      <c r="AM79" s="37"/>
    </row>
    <row r="80" spans="1:39" ht="15" customHeight="1">
      <c r="A80" s="66" t="s">
        <v>402</v>
      </c>
      <c r="B80" t="s">
        <v>1922</v>
      </c>
      <c r="C80" t="s">
        <v>2418</v>
      </c>
      <c r="D80" t="s">
        <v>2419</v>
      </c>
      <c r="E80" t="s">
        <v>1385</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31">
        <v>4.4999999999999998E-2</v>
      </c>
      <c r="AL80" s="36"/>
      <c r="AM80" s="37"/>
    </row>
    <row r="81" spans="1:39" ht="15" customHeight="1">
      <c r="A81" s="66" t="s">
        <v>401</v>
      </c>
      <c r="B81" t="s">
        <v>1923</v>
      </c>
      <c r="C81" t="s">
        <v>2420</v>
      </c>
      <c r="D81" t="s">
        <v>2421</v>
      </c>
      <c r="E81" t="s">
        <v>1385</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31">
        <v>3.9E-2</v>
      </c>
      <c r="AL81" s="36"/>
      <c r="AM81" s="37"/>
    </row>
    <row r="82" spans="1:39" ht="15" customHeight="1">
      <c r="A82" s="66" t="s">
        <v>400</v>
      </c>
      <c r="B82" t="s">
        <v>1909</v>
      </c>
      <c r="C82" t="s">
        <v>2422</v>
      </c>
      <c r="D82" t="s">
        <v>2423</v>
      </c>
      <c r="E82" t="s">
        <v>1385</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31">
        <v>7.1999999999999995E-2</v>
      </c>
      <c r="AL82" s="36"/>
      <c r="AM82" s="37"/>
    </row>
    <row r="83" spans="1:39" ht="15" customHeight="1">
      <c r="A83" s="66" t="s">
        <v>399</v>
      </c>
      <c r="B83" t="s">
        <v>1921</v>
      </c>
      <c r="C83" t="s">
        <v>2424</v>
      </c>
      <c r="D83" t="s">
        <v>2425</v>
      </c>
      <c r="E83" t="s">
        <v>1385</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31">
        <v>8.2000000000000003E-2</v>
      </c>
      <c r="AL83" s="36"/>
      <c r="AM83" s="37"/>
    </row>
    <row r="84" spans="1:39" ht="15" customHeight="1">
      <c r="A84" s="66" t="s">
        <v>398</v>
      </c>
      <c r="B84" t="s">
        <v>1922</v>
      </c>
      <c r="C84" t="s">
        <v>2426</v>
      </c>
      <c r="D84" t="s">
        <v>2427</v>
      </c>
      <c r="E84" t="s">
        <v>1385</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31">
        <v>5.0999999999999997E-2</v>
      </c>
      <c r="AL84" s="36"/>
      <c r="AM84" s="37"/>
    </row>
    <row r="85" spans="1:39" ht="15" customHeight="1">
      <c r="A85" s="66" t="s">
        <v>397</v>
      </c>
      <c r="B85" t="s">
        <v>1923</v>
      </c>
      <c r="C85" t="s">
        <v>2428</v>
      </c>
      <c r="D85" t="s">
        <v>2429</v>
      </c>
      <c r="E85" t="s">
        <v>1385</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31">
        <v>4.7E-2</v>
      </c>
      <c r="AL85" s="36"/>
      <c r="AM85" s="37"/>
    </row>
    <row r="86" spans="1:39" ht="15" customHeight="1">
      <c r="A86" s="66" t="s">
        <v>396</v>
      </c>
      <c r="B86" t="s">
        <v>1910</v>
      </c>
      <c r="C86" t="s">
        <v>2430</v>
      </c>
      <c r="D86" t="s">
        <v>2431</v>
      </c>
      <c r="E86" t="s">
        <v>1385</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31">
        <v>6.0999999999999999E-2</v>
      </c>
      <c r="AL86" s="36"/>
      <c r="AM86" s="37"/>
    </row>
    <row r="87" spans="1:39" ht="15" customHeight="1">
      <c r="A87" s="66" t="s">
        <v>395</v>
      </c>
      <c r="B87" t="s">
        <v>1921</v>
      </c>
      <c r="C87" t="s">
        <v>2432</v>
      </c>
      <c r="D87" t="s">
        <v>2433</v>
      </c>
      <c r="E87" t="s">
        <v>1385</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31">
        <v>6.5000000000000002E-2</v>
      </c>
      <c r="AL87" s="36"/>
      <c r="AM87" s="37"/>
    </row>
    <row r="88" spans="1:39" ht="15" customHeight="1">
      <c r="A88" s="66" t="s">
        <v>394</v>
      </c>
      <c r="B88" t="s">
        <v>1922</v>
      </c>
      <c r="C88" t="s">
        <v>2434</v>
      </c>
      <c r="D88" t="s">
        <v>2435</v>
      </c>
      <c r="E88" t="s">
        <v>1385</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31">
        <v>5.6000000000000001E-2</v>
      </c>
      <c r="AL88" s="36"/>
      <c r="AM88" s="37"/>
    </row>
    <row r="89" spans="1:39" ht="15" customHeight="1">
      <c r="A89" s="66" t="s">
        <v>393</v>
      </c>
      <c r="B89" t="s">
        <v>1923</v>
      </c>
      <c r="C89" t="s">
        <v>2436</v>
      </c>
      <c r="D89" t="s">
        <v>2437</v>
      </c>
      <c r="E89" t="s">
        <v>1385</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31">
        <v>4.2000000000000003E-2</v>
      </c>
      <c r="AL89" s="36"/>
      <c r="AM89" s="37"/>
    </row>
    <row r="90" spans="1:39" ht="15" customHeight="1">
      <c r="A90" s="66" t="s">
        <v>392</v>
      </c>
      <c r="B90" t="s">
        <v>1911</v>
      </c>
      <c r="C90" t="s">
        <v>2438</v>
      </c>
      <c r="D90" t="s">
        <v>2439</v>
      </c>
      <c r="E90" t="s">
        <v>1385</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31">
        <v>8.7999999999999995E-2</v>
      </c>
      <c r="AL90" s="36"/>
      <c r="AM90" s="37"/>
    </row>
    <row r="91" spans="1:39" ht="15" customHeight="1">
      <c r="A91" s="66" t="s">
        <v>391</v>
      </c>
      <c r="B91" t="s">
        <v>1921</v>
      </c>
      <c r="C91" t="s">
        <v>2440</v>
      </c>
      <c r="D91" t="s">
        <v>2441</v>
      </c>
      <c r="E91" t="s">
        <v>1385</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31">
        <v>0.10199999999999999</v>
      </c>
      <c r="AL91" s="36"/>
      <c r="AM91" s="37"/>
    </row>
    <row r="92" spans="1:39" ht="15" customHeight="1">
      <c r="A92" s="66" t="s">
        <v>390</v>
      </c>
      <c r="B92" t="s">
        <v>1922</v>
      </c>
      <c r="C92" t="s">
        <v>2442</v>
      </c>
      <c r="D92" t="s">
        <v>2443</v>
      </c>
      <c r="E92" t="s">
        <v>1385</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31">
        <v>5.8999999999999997E-2</v>
      </c>
      <c r="AL92" s="36"/>
      <c r="AM92" s="37"/>
    </row>
    <row r="93" spans="1:39" ht="15" customHeight="1">
      <c r="A93" s="66" t="s">
        <v>389</v>
      </c>
      <c r="B93" t="s">
        <v>1923</v>
      </c>
      <c r="C93" t="s">
        <v>2444</v>
      </c>
      <c r="D93" t="s">
        <v>2445</v>
      </c>
      <c r="E93" t="s">
        <v>1385</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31">
        <v>8.4000000000000005E-2</v>
      </c>
      <c r="AL93" s="36"/>
      <c r="AM93" s="37"/>
    </row>
    <row r="94" spans="1:39" ht="15" customHeight="1">
      <c r="A94" s="66" t="s">
        <v>388</v>
      </c>
      <c r="B94" t="s">
        <v>1912</v>
      </c>
      <c r="C94" t="s">
        <v>2446</v>
      </c>
      <c r="D94" t="s">
        <v>2447</v>
      </c>
      <c r="E94" t="s">
        <v>1385</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31">
        <v>6.2E-2</v>
      </c>
      <c r="AL94" s="36"/>
      <c r="AM94" s="37"/>
    </row>
    <row r="95" spans="1:39" ht="15" customHeight="1">
      <c r="A95" s="66" t="s">
        <v>387</v>
      </c>
      <c r="B95" t="s">
        <v>1921</v>
      </c>
      <c r="C95" t="s">
        <v>2448</v>
      </c>
      <c r="D95" t="s">
        <v>2449</v>
      </c>
      <c r="E95" t="s">
        <v>1385</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31">
        <v>7.2999999999999995E-2</v>
      </c>
      <c r="AL95" s="36"/>
      <c r="AM95" s="37"/>
    </row>
    <row r="96" spans="1:39" ht="15" customHeight="1">
      <c r="A96" s="66" t="s">
        <v>386</v>
      </c>
      <c r="B96" t="s">
        <v>1922</v>
      </c>
      <c r="C96" t="s">
        <v>2450</v>
      </c>
      <c r="D96" t="s">
        <v>2451</v>
      </c>
      <c r="E96" t="s">
        <v>1385</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31">
        <v>5.1999999999999998E-2</v>
      </c>
      <c r="AL96" s="36"/>
      <c r="AM96" s="37"/>
    </row>
    <row r="97" spans="1:39" ht="15" customHeight="1">
      <c r="A97" s="66" t="s">
        <v>385</v>
      </c>
      <c r="B97" t="s">
        <v>1923</v>
      </c>
      <c r="C97" t="s">
        <v>2452</v>
      </c>
      <c r="D97" t="s">
        <v>2453</v>
      </c>
      <c r="E97" t="s">
        <v>1385</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31">
        <v>7.0000000000000007E-2</v>
      </c>
      <c r="AL97" s="36"/>
      <c r="AM97" s="37"/>
    </row>
    <row r="98" spans="1:39" ht="15" customHeight="1">
      <c r="A98" s="66" t="s">
        <v>384</v>
      </c>
      <c r="B98" t="s">
        <v>1913</v>
      </c>
      <c r="C98" t="s">
        <v>2454</v>
      </c>
      <c r="D98" t="s">
        <v>2455</v>
      </c>
      <c r="E98" t="s">
        <v>1385</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31">
        <v>5.3999999999999999E-2</v>
      </c>
      <c r="AL98" s="36"/>
      <c r="AM98" s="37"/>
    </row>
    <row r="99" spans="1:39" ht="15" customHeight="1">
      <c r="A99" s="66" t="s">
        <v>383</v>
      </c>
      <c r="B99" t="s">
        <v>1921</v>
      </c>
      <c r="C99" t="s">
        <v>2456</v>
      </c>
      <c r="D99" t="s">
        <v>2457</v>
      </c>
      <c r="E99" t="s">
        <v>1385</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31">
        <v>6.3E-2</v>
      </c>
      <c r="AL99" s="36"/>
      <c r="AM99" s="37"/>
    </row>
    <row r="100" spans="1:39" ht="15" customHeight="1">
      <c r="A100" s="66" t="s">
        <v>382</v>
      </c>
      <c r="B100" t="s">
        <v>1922</v>
      </c>
      <c r="C100" t="s">
        <v>2458</v>
      </c>
      <c r="D100" t="s">
        <v>2459</v>
      </c>
      <c r="E100" t="s">
        <v>1385</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31">
        <v>0.06</v>
      </c>
      <c r="AL100" s="36"/>
      <c r="AM100" s="37"/>
    </row>
    <row r="101" spans="1:39" ht="15" customHeight="1">
      <c r="A101" s="66" t="s">
        <v>381</v>
      </c>
      <c r="B101" t="s">
        <v>1923</v>
      </c>
      <c r="C101" t="s">
        <v>2460</v>
      </c>
      <c r="D101" t="s">
        <v>2461</v>
      </c>
      <c r="E101" t="s">
        <v>1385</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31">
        <v>1.9E-2</v>
      </c>
      <c r="AL101" s="36"/>
      <c r="AM101" s="37"/>
    </row>
    <row r="102" spans="1:39" ht="15" customHeight="1">
      <c r="A102" s="66" t="s">
        <v>380</v>
      </c>
      <c r="B102" t="s">
        <v>1914</v>
      </c>
      <c r="C102" t="s">
        <v>2462</v>
      </c>
      <c r="D102" t="s">
        <v>2463</v>
      </c>
      <c r="E102" t="s">
        <v>1385</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31">
        <v>5.1999999999999998E-2</v>
      </c>
      <c r="AL102" s="36"/>
      <c r="AM102" s="37"/>
    </row>
    <row r="103" spans="1:39" ht="15" customHeight="1">
      <c r="A103" s="66" t="s">
        <v>379</v>
      </c>
      <c r="B103" t="s">
        <v>1921</v>
      </c>
      <c r="C103" t="s">
        <v>2464</v>
      </c>
      <c r="D103" t="s">
        <v>2465</v>
      </c>
      <c r="E103" t="s">
        <v>1385</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31">
        <v>5.3999999999999999E-2</v>
      </c>
      <c r="AL103" s="36"/>
      <c r="AM103" s="37"/>
    </row>
    <row r="104" spans="1:39" ht="15" customHeight="1">
      <c r="A104" s="66" t="s">
        <v>378</v>
      </c>
      <c r="B104" t="s">
        <v>1922</v>
      </c>
      <c r="C104" t="s">
        <v>2466</v>
      </c>
      <c r="D104" t="s">
        <v>2467</v>
      </c>
      <c r="E104" t="s">
        <v>1385</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31">
        <v>4.2999999999999997E-2</v>
      </c>
      <c r="AL104" s="36"/>
      <c r="AM104" s="37"/>
    </row>
    <row r="105" spans="1:39" ht="15" customHeight="1">
      <c r="A105" s="66" t="s">
        <v>377</v>
      </c>
      <c r="B105" t="s">
        <v>1923</v>
      </c>
      <c r="C105" t="s">
        <v>2468</v>
      </c>
      <c r="D105" t="s">
        <v>2469</v>
      </c>
      <c r="E105" t="s">
        <v>1385</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31">
        <v>2.1000000000000001E-2</v>
      </c>
      <c r="AL105" s="36"/>
      <c r="AM105" s="37"/>
    </row>
    <row r="106" spans="1:39" ht="15" customHeight="1">
      <c r="A106" s="66" t="s">
        <v>376</v>
      </c>
      <c r="B106" t="s">
        <v>1915</v>
      </c>
      <c r="C106" t="s">
        <v>2470</v>
      </c>
      <c r="D106" t="s">
        <v>2471</v>
      </c>
      <c r="E106" t="s">
        <v>1385</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31">
        <v>3.2000000000000001E-2</v>
      </c>
      <c r="AL106" s="36"/>
      <c r="AM106" s="37"/>
    </row>
    <row r="107" spans="1:39" ht="15" customHeight="1">
      <c r="A107" s="66" t="s">
        <v>375</v>
      </c>
      <c r="B107" t="s">
        <v>1921</v>
      </c>
      <c r="C107" t="s">
        <v>2472</v>
      </c>
      <c r="D107" t="s">
        <v>2473</v>
      </c>
      <c r="E107" t="s">
        <v>1385</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31">
        <v>3.6999999999999998E-2</v>
      </c>
      <c r="AL107" s="36"/>
      <c r="AM107" s="37"/>
    </row>
    <row r="108" spans="1:39" ht="15" customHeight="1">
      <c r="A108" s="66" t="s">
        <v>374</v>
      </c>
      <c r="B108" t="s">
        <v>1922</v>
      </c>
      <c r="C108" t="s">
        <v>2474</v>
      </c>
      <c r="D108" t="s">
        <v>2475</v>
      </c>
      <c r="E108" t="s">
        <v>1385</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31">
        <v>3.2000000000000001E-2</v>
      </c>
      <c r="AL108" s="36"/>
      <c r="AM108" s="37"/>
    </row>
    <row r="109" spans="1:39" ht="15" customHeight="1">
      <c r="A109" s="66" t="s">
        <v>373</v>
      </c>
      <c r="B109" t="s">
        <v>1923</v>
      </c>
      <c r="C109" t="s">
        <v>2476</v>
      </c>
      <c r="D109" t="s">
        <v>2477</v>
      </c>
      <c r="E109" t="s">
        <v>1385</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31">
        <v>3.0000000000000001E-3</v>
      </c>
      <c r="AL109" s="36"/>
      <c r="AM109" s="37"/>
    </row>
    <row r="110" spans="1:39" ht="15" customHeight="1">
      <c r="A110" s="66" t="s">
        <v>372</v>
      </c>
      <c r="B110" t="s">
        <v>1916</v>
      </c>
      <c r="C110" t="s">
        <v>2478</v>
      </c>
      <c r="D110" t="s">
        <v>2479</v>
      </c>
      <c r="E110" t="s">
        <v>1385</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31">
        <v>5.5E-2</v>
      </c>
      <c r="AL110" s="36"/>
      <c r="AM110" s="37"/>
    </row>
    <row r="111" spans="1:39" ht="15" customHeight="1">
      <c r="A111" s="66" t="s">
        <v>371</v>
      </c>
      <c r="B111" t="s">
        <v>1921</v>
      </c>
      <c r="C111" t="s">
        <v>2480</v>
      </c>
      <c r="D111" t="s">
        <v>2481</v>
      </c>
      <c r="E111" t="s">
        <v>1385</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31">
        <v>6.3E-2</v>
      </c>
      <c r="AL111" s="36"/>
      <c r="AM111" s="37"/>
    </row>
    <row r="112" spans="1:39" ht="15" customHeight="1">
      <c r="A112" s="66" t="s">
        <v>370</v>
      </c>
      <c r="B112" t="s">
        <v>1922</v>
      </c>
      <c r="C112" t="s">
        <v>2482</v>
      </c>
      <c r="D112" t="s">
        <v>2483</v>
      </c>
      <c r="E112" t="s">
        <v>1385</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31">
        <v>4.2999999999999997E-2</v>
      </c>
      <c r="AL112" s="36"/>
      <c r="AM112" s="37"/>
    </row>
    <row r="113" spans="1:39" ht="15" customHeight="1">
      <c r="A113" s="66" t="s">
        <v>369</v>
      </c>
      <c r="B113" t="s">
        <v>1923</v>
      </c>
      <c r="C113" t="s">
        <v>2484</v>
      </c>
      <c r="D113" t="s">
        <v>2485</v>
      </c>
      <c r="E113" t="s">
        <v>1385</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31">
        <v>3.5999999999999997E-2</v>
      </c>
      <c r="AL113" s="36"/>
      <c r="AM113" s="37"/>
    </row>
    <row r="114" spans="1:39" ht="15" customHeight="1">
      <c r="A114" s="66" t="s">
        <v>368</v>
      </c>
      <c r="B114" t="s">
        <v>1917</v>
      </c>
      <c r="C114" t="s">
        <v>2486</v>
      </c>
      <c r="D114" t="s">
        <v>2487</v>
      </c>
      <c r="E114" t="s">
        <v>1385</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31">
        <v>0.08</v>
      </c>
      <c r="AL114" s="36"/>
      <c r="AM114" s="37"/>
    </row>
    <row r="115" spans="1:39" ht="15" customHeight="1">
      <c r="A115" s="66" t="s">
        <v>367</v>
      </c>
      <c r="B115" t="s">
        <v>1921</v>
      </c>
      <c r="C115" t="s">
        <v>2488</v>
      </c>
      <c r="D115" t="s">
        <v>2489</v>
      </c>
      <c r="E115" t="s">
        <v>1385</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31">
        <v>8.4000000000000005E-2</v>
      </c>
      <c r="AL115" s="36"/>
      <c r="AM115" s="37"/>
    </row>
    <row r="116" spans="1:39" ht="15" customHeight="1">
      <c r="A116" s="66" t="s">
        <v>366</v>
      </c>
      <c r="B116" t="s">
        <v>1922</v>
      </c>
      <c r="C116" t="s">
        <v>2490</v>
      </c>
      <c r="D116" t="s">
        <v>2491</v>
      </c>
      <c r="E116" t="s">
        <v>1385</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31">
        <v>7.3999999999999996E-2</v>
      </c>
      <c r="AL116" s="36"/>
      <c r="AM116" s="37"/>
    </row>
    <row r="117" spans="1:39" ht="15" customHeight="1">
      <c r="A117" s="66" t="s">
        <v>365</v>
      </c>
      <c r="B117" t="s">
        <v>1923</v>
      </c>
      <c r="C117" t="s">
        <v>2492</v>
      </c>
      <c r="D117" t="s">
        <v>2493</v>
      </c>
      <c r="E117" t="s">
        <v>1385</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31">
        <v>5.7000000000000002E-2</v>
      </c>
      <c r="AL117" s="36"/>
      <c r="AM117" s="37"/>
    </row>
    <row r="118" spans="1:39" ht="15" customHeight="1">
      <c r="A118" s="66" t="s">
        <v>364</v>
      </c>
      <c r="B118" t="s">
        <v>1918</v>
      </c>
      <c r="C118" t="s">
        <v>2494</v>
      </c>
      <c r="D118" t="s">
        <v>2495</v>
      </c>
      <c r="E118" t="s">
        <v>1385</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31">
        <v>6.4000000000000001E-2</v>
      </c>
      <c r="AL118" s="36"/>
      <c r="AM118" s="37"/>
    </row>
    <row r="119" spans="1:39" ht="15" customHeight="1">
      <c r="A119" s="66" t="s">
        <v>363</v>
      </c>
      <c r="B119" t="s">
        <v>1921</v>
      </c>
      <c r="C119" t="s">
        <v>2496</v>
      </c>
      <c r="D119" t="s">
        <v>2497</v>
      </c>
      <c r="E119" t="s">
        <v>1385</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31">
        <v>7.1999999999999995E-2</v>
      </c>
      <c r="AL119" s="36"/>
      <c r="AM119" s="37"/>
    </row>
    <row r="120" spans="1:39" ht="15" customHeight="1">
      <c r="A120" s="66" t="s">
        <v>362</v>
      </c>
      <c r="B120" t="s">
        <v>1922</v>
      </c>
      <c r="C120" t="s">
        <v>2498</v>
      </c>
      <c r="D120" t="s">
        <v>2499</v>
      </c>
      <c r="E120" t="s">
        <v>1385</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31">
        <v>5.5E-2</v>
      </c>
      <c r="AL120" s="36"/>
      <c r="AM120" s="37"/>
    </row>
    <row r="121" spans="1:39" ht="15" customHeight="1">
      <c r="A121" s="66" t="s">
        <v>361</v>
      </c>
      <c r="B121" t="s">
        <v>1923</v>
      </c>
      <c r="C121" t="s">
        <v>2500</v>
      </c>
      <c r="D121" t="s">
        <v>2501</v>
      </c>
      <c r="E121" t="s">
        <v>1385</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31">
        <v>5.5E-2</v>
      </c>
      <c r="AL121" s="36"/>
      <c r="AM121" s="37"/>
    </row>
    <row r="122" spans="1:39" ht="15" customHeight="1">
      <c r="A122" s="66" t="s">
        <v>360</v>
      </c>
      <c r="B122" t="s">
        <v>153</v>
      </c>
      <c r="C122" t="s">
        <v>2502</v>
      </c>
      <c r="D122" t="s">
        <v>2503</v>
      </c>
      <c r="E122" t="s">
        <v>1385</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31">
        <v>5.8000000000000003E-2</v>
      </c>
      <c r="AL122" s="43"/>
      <c r="AM122" s="41"/>
    </row>
    <row r="123" spans="1:39" ht="15" customHeight="1">
      <c r="A123" s="134"/>
      <c r="B123" t="s">
        <v>359</v>
      </c>
      <c r="D123" t="s">
        <v>2504</v>
      </c>
    </row>
    <row r="124" spans="1:39" ht="15" customHeight="1">
      <c r="A124" s="66" t="s">
        <v>358</v>
      </c>
      <c r="B124" t="s">
        <v>1906</v>
      </c>
      <c r="C124" t="s">
        <v>2505</v>
      </c>
      <c r="D124" t="s">
        <v>2506</v>
      </c>
      <c r="E124" t="s">
        <v>1385</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31">
        <v>-0.106</v>
      </c>
      <c r="AL124" s="36"/>
      <c r="AM124" s="37"/>
    </row>
    <row r="125" spans="1:39" ht="15" customHeight="1">
      <c r="A125" s="66" t="s">
        <v>357</v>
      </c>
      <c r="B125" t="s">
        <v>1921</v>
      </c>
      <c r="C125" t="s">
        <v>2507</v>
      </c>
      <c r="D125" t="s">
        <v>2508</v>
      </c>
      <c r="E125" t="s">
        <v>1385</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6"/>
      <c r="AM125" s="37"/>
    </row>
    <row r="126" spans="1:39" ht="15" customHeight="1">
      <c r="A126" s="66" t="s">
        <v>356</v>
      </c>
      <c r="B126" t="s">
        <v>1922</v>
      </c>
      <c r="C126" t="s">
        <v>2509</v>
      </c>
      <c r="D126" t="s">
        <v>2510</v>
      </c>
      <c r="E126" t="s">
        <v>1385</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6"/>
      <c r="AM126" s="37"/>
    </row>
    <row r="127" spans="1:39" ht="15" customHeight="1">
      <c r="A127" s="66" t="s">
        <v>355</v>
      </c>
      <c r="B127" t="s">
        <v>1923</v>
      </c>
      <c r="C127" t="s">
        <v>2511</v>
      </c>
      <c r="D127" t="s">
        <v>2512</v>
      </c>
      <c r="E127" t="s">
        <v>1385</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31">
        <v>-0.08</v>
      </c>
      <c r="AL127" s="36"/>
      <c r="AM127" s="37"/>
    </row>
    <row r="128" spans="1:39" ht="15" customHeight="1">
      <c r="A128" s="66" t="s">
        <v>354</v>
      </c>
      <c r="B128" t="s">
        <v>1907</v>
      </c>
      <c r="C128" t="s">
        <v>2513</v>
      </c>
      <c r="D128" t="s">
        <v>2514</v>
      </c>
      <c r="E128" t="s">
        <v>1385</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31">
        <v>-0.109</v>
      </c>
      <c r="AL128" s="36"/>
      <c r="AM128" s="37"/>
    </row>
    <row r="129" spans="1:39" ht="15" customHeight="1">
      <c r="A129" s="66" t="s">
        <v>353</v>
      </c>
      <c r="B129" t="s">
        <v>1921</v>
      </c>
      <c r="C129" t="s">
        <v>2515</v>
      </c>
      <c r="D129" t="s">
        <v>2516</v>
      </c>
      <c r="E129" t="s">
        <v>1385</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6"/>
      <c r="AM129" s="37"/>
    </row>
    <row r="130" spans="1:39" ht="15" customHeight="1">
      <c r="A130" s="66" t="s">
        <v>352</v>
      </c>
      <c r="B130" t="s">
        <v>1922</v>
      </c>
      <c r="C130" t="s">
        <v>2517</v>
      </c>
      <c r="D130" t="s">
        <v>2518</v>
      </c>
      <c r="E130" t="s">
        <v>1385</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6"/>
      <c r="AM130" s="37"/>
    </row>
    <row r="131" spans="1:39" ht="15" customHeight="1">
      <c r="A131" s="66" t="s">
        <v>351</v>
      </c>
      <c r="B131" t="s">
        <v>1923</v>
      </c>
      <c r="C131" t="s">
        <v>2519</v>
      </c>
      <c r="D131" t="s">
        <v>2520</v>
      </c>
      <c r="E131" t="s">
        <v>1385</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31">
        <v>-9.0999999999999998E-2</v>
      </c>
      <c r="AL131" s="36"/>
      <c r="AM131" s="37"/>
    </row>
    <row r="132" spans="1:39" ht="15" customHeight="1">
      <c r="A132" s="66" t="s">
        <v>350</v>
      </c>
      <c r="B132" t="s">
        <v>1908</v>
      </c>
      <c r="C132" t="s">
        <v>2521</v>
      </c>
      <c r="D132" t="s">
        <v>2522</v>
      </c>
      <c r="E132" t="s">
        <v>1385</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31">
        <v>-0.19500000000000001</v>
      </c>
      <c r="AL132" s="36"/>
      <c r="AM132" s="37"/>
    </row>
    <row r="133" spans="1:39" ht="15" customHeight="1">
      <c r="A133" s="66" t="s">
        <v>349</v>
      </c>
      <c r="B133" t="s">
        <v>1921</v>
      </c>
      <c r="C133" t="s">
        <v>2523</v>
      </c>
      <c r="D133" t="s">
        <v>2524</v>
      </c>
      <c r="E133" t="s">
        <v>1385</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6"/>
      <c r="AM133" s="37"/>
    </row>
    <row r="134" spans="1:39" ht="15" customHeight="1">
      <c r="A134" s="66" t="s">
        <v>348</v>
      </c>
      <c r="B134" t="s">
        <v>1922</v>
      </c>
      <c r="C134" t="s">
        <v>2525</v>
      </c>
      <c r="D134" t="s">
        <v>2526</v>
      </c>
      <c r="E134" t="s">
        <v>1385</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6"/>
      <c r="AM134" s="37"/>
    </row>
    <row r="135" spans="1:39" ht="15" customHeight="1">
      <c r="A135" s="66" t="s">
        <v>347</v>
      </c>
      <c r="B135" t="s">
        <v>1923</v>
      </c>
      <c r="C135" t="s">
        <v>2527</v>
      </c>
      <c r="D135" t="s">
        <v>2528</v>
      </c>
      <c r="E135" t="s">
        <v>1385</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31">
        <v>-0.17299999999999999</v>
      </c>
      <c r="AL135" s="36"/>
      <c r="AM135" s="37"/>
    </row>
    <row r="136" spans="1:39" ht="15" customHeight="1">
      <c r="A136" s="66" t="s">
        <v>346</v>
      </c>
      <c r="B136" t="s">
        <v>1909</v>
      </c>
      <c r="C136" t="s">
        <v>2529</v>
      </c>
      <c r="D136" t="s">
        <v>2530</v>
      </c>
      <c r="E136" t="s">
        <v>1385</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31">
        <v>-7.6999999999999999E-2</v>
      </c>
      <c r="AL136" s="36"/>
      <c r="AM136" s="37"/>
    </row>
    <row r="137" spans="1:39" ht="15" customHeight="1">
      <c r="A137" s="66" t="s">
        <v>345</v>
      </c>
      <c r="B137" t="s">
        <v>1921</v>
      </c>
      <c r="C137" t="s">
        <v>2531</v>
      </c>
      <c r="D137" t="s">
        <v>2532</v>
      </c>
      <c r="E137" t="s">
        <v>1385</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6"/>
      <c r="AM137" s="37"/>
    </row>
    <row r="138" spans="1:39" ht="15" customHeight="1">
      <c r="A138" s="66" t="s">
        <v>344</v>
      </c>
      <c r="B138" t="s">
        <v>1922</v>
      </c>
      <c r="C138" t="s">
        <v>2533</v>
      </c>
      <c r="D138" t="s">
        <v>2534</v>
      </c>
      <c r="E138" t="s">
        <v>1385</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6"/>
      <c r="AM138" s="37"/>
    </row>
    <row r="139" spans="1:39" ht="15" customHeight="1">
      <c r="A139" s="66" t="s">
        <v>343</v>
      </c>
      <c r="B139" t="s">
        <v>1923</v>
      </c>
      <c r="C139" t="s">
        <v>2535</v>
      </c>
      <c r="D139" t="s">
        <v>2536</v>
      </c>
      <c r="E139" t="s">
        <v>1385</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31">
        <v>-0.04</v>
      </c>
      <c r="AL139" s="36"/>
      <c r="AM139" s="37"/>
    </row>
    <row r="140" spans="1:39" ht="15" customHeight="1">
      <c r="A140" s="66" t="s">
        <v>342</v>
      </c>
      <c r="B140" t="s">
        <v>1910</v>
      </c>
      <c r="C140" t="s">
        <v>2537</v>
      </c>
      <c r="D140" t="s">
        <v>2538</v>
      </c>
      <c r="E140" t="s">
        <v>1385</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6"/>
      <c r="AM140" s="37"/>
    </row>
    <row r="141" spans="1:39" ht="15" customHeight="1">
      <c r="A141" s="66" t="s">
        <v>341</v>
      </c>
      <c r="B141" t="s">
        <v>1921</v>
      </c>
      <c r="C141" t="s">
        <v>2539</v>
      </c>
      <c r="D141" t="s">
        <v>2540</v>
      </c>
      <c r="E141" t="s">
        <v>1385</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6"/>
      <c r="AM141" s="37"/>
    </row>
    <row r="142" spans="1:39" ht="15" customHeight="1">
      <c r="A142" s="66" t="s">
        <v>340</v>
      </c>
      <c r="B142" t="s">
        <v>1922</v>
      </c>
      <c r="C142" t="s">
        <v>2541</v>
      </c>
      <c r="D142" t="s">
        <v>2542</v>
      </c>
      <c r="E142" t="s">
        <v>1385</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6"/>
      <c r="AM142" s="37"/>
    </row>
    <row r="143" spans="1:39" ht="15" customHeight="1">
      <c r="A143" s="66" t="s">
        <v>339</v>
      </c>
      <c r="B143" t="s">
        <v>1923</v>
      </c>
      <c r="C143" t="s">
        <v>2543</v>
      </c>
      <c r="D143" t="s">
        <v>2544</v>
      </c>
      <c r="E143" t="s">
        <v>1385</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6"/>
      <c r="AM143" s="37"/>
    </row>
    <row r="144" spans="1:39" ht="15" customHeight="1">
      <c r="A144" s="66" t="s">
        <v>338</v>
      </c>
      <c r="B144" t="s">
        <v>1911</v>
      </c>
      <c r="C144" t="s">
        <v>2545</v>
      </c>
      <c r="D144" t="s">
        <v>2546</v>
      </c>
      <c r="E144" t="s">
        <v>1385</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31">
        <v>-0.159</v>
      </c>
      <c r="AL144" s="36"/>
      <c r="AM144" s="37"/>
    </row>
    <row r="145" spans="1:39" ht="15" customHeight="1">
      <c r="A145" s="66" t="s">
        <v>337</v>
      </c>
      <c r="B145" t="s">
        <v>1921</v>
      </c>
      <c r="C145" t="s">
        <v>2547</v>
      </c>
      <c r="D145" t="s">
        <v>2548</v>
      </c>
      <c r="E145" t="s">
        <v>1385</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6"/>
      <c r="AM145" s="37"/>
    </row>
    <row r="146" spans="1:39" ht="15" customHeight="1">
      <c r="A146" s="66" t="s">
        <v>336</v>
      </c>
      <c r="B146" t="s">
        <v>1922</v>
      </c>
      <c r="C146" t="s">
        <v>2549</v>
      </c>
      <c r="D146" t="s">
        <v>2550</v>
      </c>
      <c r="E146" t="s">
        <v>1385</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6"/>
      <c r="AM146" s="37"/>
    </row>
    <row r="147" spans="1:39" ht="15" customHeight="1">
      <c r="A147" s="66" t="s">
        <v>335</v>
      </c>
      <c r="B147" t="s">
        <v>1923</v>
      </c>
      <c r="C147" t="s">
        <v>2551</v>
      </c>
      <c r="D147" t="s">
        <v>2552</v>
      </c>
      <c r="E147" t="s">
        <v>1385</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31">
        <v>-0.13900000000000001</v>
      </c>
      <c r="AL147" s="36"/>
      <c r="AM147" s="37"/>
    </row>
    <row r="148" spans="1:39" ht="15" customHeight="1">
      <c r="A148" s="66" t="s">
        <v>334</v>
      </c>
      <c r="B148" t="s">
        <v>1912</v>
      </c>
      <c r="C148" t="s">
        <v>2553</v>
      </c>
      <c r="D148" t="s">
        <v>2554</v>
      </c>
      <c r="E148" t="s">
        <v>1385</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31">
        <v>-8.1000000000000003E-2</v>
      </c>
      <c r="AL148" s="36"/>
      <c r="AM148" s="37"/>
    </row>
    <row r="149" spans="1:39" ht="15" customHeight="1">
      <c r="A149" s="66" t="s">
        <v>333</v>
      </c>
      <c r="B149" t="s">
        <v>1921</v>
      </c>
      <c r="C149" t="s">
        <v>2555</v>
      </c>
      <c r="D149" t="s">
        <v>2556</v>
      </c>
      <c r="E149" t="s">
        <v>1385</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31">
        <v>-7.0999999999999994E-2</v>
      </c>
      <c r="AL149" s="36"/>
      <c r="AM149" s="37"/>
    </row>
    <row r="150" spans="1:39" ht="15" customHeight="1">
      <c r="A150" s="66" t="s">
        <v>332</v>
      </c>
      <c r="B150" t="s">
        <v>1922</v>
      </c>
      <c r="C150" t="s">
        <v>2557</v>
      </c>
      <c r="D150" t="s">
        <v>2558</v>
      </c>
      <c r="E150" t="s">
        <v>1385</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6"/>
      <c r="AM150" s="37"/>
    </row>
    <row r="151" spans="1:39" ht="15" customHeight="1">
      <c r="A151" s="66" t="s">
        <v>331</v>
      </c>
      <c r="B151" t="s">
        <v>1923</v>
      </c>
      <c r="C151" t="s">
        <v>2559</v>
      </c>
      <c r="D151" t="s">
        <v>2560</v>
      </c>
      <c r="E151" t="s">
        <v>1385</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31">
        <v>-5.8999999999999997E-2</v>
      </c>
      <c r="AL151" s="36"/>
      <c r="AM151" s="37"/>
    </row>
    <row r="152" spans="1:39" ht="15" customHeight="1">
      <c r="A152" s="66" t="s">
        <v>330</v>
      </c>
      <c r="B152" t="s">
        <v>1913</v>
      </c>
      <c r="C152" t="s">
        <v>2561</v>
      </c>
      <c r="D152" t="s">
        <v>2562</v>
      </c>
      <c r="E152" t="s">
        <v>1385</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31">
        <v>-0.06</v>
      </c>
      <c r="AL152" s="36"/>
      <c r="AM152" s="37"/>
    </row>
    <row r="153" spans="1:39" ht="15" customHeight="1">
      <c r="A153" s="66" t="s">
        <v>329</v>
      </c>
      <c r="B153" t="s">
        <v>1921</v>
      </c>
      <c r="C153" t="s">
        <v>2563</v>
      </c>
      <c r="D153" t="s">
        <v>2564</v>
      </c>
      <c r="E153" t="s">
        <v>1385</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31">
        <v>-6.9000000000000006E-2</v>
      </c>
      <c r="AL153" s="36"/>
      <c r="AM153" s="37"/>
    </row>
    <row r="154" spans="1:39" ht="15" customHeight="1">
      <c r="A154" s="66" t="s">
        <v>328</v>
      </c>
      <c r="B154" t="s">
        <v>1922</v>
      </c>
      <c r="C154" t="s">
        <v>2565</v>
      </c>
      <c r="D154" t="s">
        <v>2566</v>
      </c>
      <c r="E154" t="s">
        <v>1385</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6"/>
      <c r="AM154" s="37"/>
    </row>
    <row r="155" spans="1:39" ht="15" customHeight="1">
      <c r="A155" s="66" t="s">
        <v>327</v>
      </c>
      <c r="B155" t="s">
        <v>1923</v>
      </c>
      <c r="C155" t="s">
        <v>2567</v>
      </c>
      <c r="D155" t="s">
        <v>2568</v>
      </c>
      <c r="E155" t="s">
        <v>1385</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31">
        <v>-3.7999999999999999E-2</v>
      </c>
      <c r="AL155" s="36"/>
      <c r="AM155" s="37"/>
    </row>
    <row r="156" spans="1:39" ht="15" customHeight="1">
      <c r="A156" s="66" t="s">
        <v>326</v>
      </c>
      <c r="B156" t="s">
        <v>1914</v>
      </c>
      <c r="C156" t="s">
        <v>2569</v>
      </c>
      <c r="D156" t="s">
        <v>2570</v>
      </c>
      <c r="E156" t="s">
        <v>1385</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31">
        <v>-0.129</v>
      </c>
      <c r="AL156" s="36"/>
      <c r="AM156" s="37"/>
    </row>
    <row r="157" spans="1:39" ht="15" customHeight="1">
      <c r="A157" s="66" t="s">
        <v>325</v>
      </c>
      <c r="B157" t="s">
        <v>1921</v>
      </c>
      <c r="C157" t="s">
        <v>2571</v>
      </c>
      <c r="D157" t="s">
        <v>2572</v>
      </c>
      <c r="E157" t="s">
        <v>1385</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6"/>
      <c r="AM157" s="37"/>
    </row>
    <row r="158" spans="1:39" ht="15" customHeight="1">
      <c r="A158" s="66" t="s">
        <v>324</v>
      </c>
      <c r="B158" t="s">
        <v>1922</v>
      </c>
      <c r="C158" t="s">
        <v>2573</v>
      </c>
      <c r="D158" t="s">
        <v>2574</v>
      </c>
      <c r="E158" t="s">
        <v>1385</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6"/>
      <c r="AM158" s="37"/>
    </row>
    <row r="159" spans="1:39" ht="15" customHeight="1">
      <c r="A159" s="66" t="s">
        <v>323</v>
      </c>
      <c r="B159" t="s">
        <v>1923</v>
      </c>
      <c r="C159" t="s">
        <v>2575</v>
      </c>
      <c r="D159" t="s">
        <v>2576</v>
      </c>
      <c r="E159" t="s">
        <v>1385</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31">
        <v>-5.7000000000000002E-2</v>
      </c>
      <c r="AL159" s="36"/>
      <c r="AM159" s="37"/>
    </row>
    <row r="160" spans="1:39" ht="15" customHeight="1">
      <c r="A160" s="66" t="s">
        <v>322</v>
      </c>
      <c r="B160" t="s">
        <v>1915</v>
      </c>
      <c r="C160" t="s">
        <v>2577</v>
      </c>
      <c r="D160" t="s">
        <v>2578</v>
      </c>
      <c r="E160" t="s">
        <v>1385</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31">
        <v>-9.5000000000000001E-2</v>
      </c>
      <c r="AL160" s="36"/>
      <c r="AM160" s="37"/>
    </row>
    <row r="161" spans="1:39" ht="15" customHeight="1">
      <c r="A161" s="66" t="s">
        <v>321</v>
      </c>
      <c r="B161" t="s">
        <v>1921</v>
      </c>
      <c r="C161" t="s">
        <v>2579</v>
      </c>
      <c r="D161" t="s">
        <v>2580</v>
      </c>
      <c r="E161" t="s">
        <v>1385</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31">
        <v>-7.1999999999999995E-2</v>
      </c>
      <c r="AL161" s="36"/>
      <c r="AM161" s="37"/>
    </row>
    <row r="162" spans="1:39" ht="15" customHeight="1">
      <c r="A162" s="66" t="s">
        <v>320</v>
      </c>
      <c r="B162" t="s">
        <v>1922</v>
      </c>
      <c r="C162" t="s">
        <v>2581</v>
      </c>
      <c r="D162" t="s">
        <v>2582</v>
      </c>
      <c r="E162" t="s">
        <v>1385</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6"/>
      <c r="AM162" s="37"/>
    </row>
    <row r="163" spans="1:39" ht="15" customHeight="1">
      <c r="A163" s="66" t="s">
        <v>319</v>
      </c>
      <c r="B163" t="s">
        <v>1923</v>
      </c>
      <c r="C163" t="s">
        <v>2583</v>
      </c>
      <c r="D163" t="s">
        <v>2584</v>
      </c>
      <c r="E163" t="s">
        <v>1385</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6"/>
      <c r="AM163" s="37"/>
    </row>
    <row r="164" spans="1:39" ht="15" customHeight="1">
      <c r="A164" s="66" t="s">
        <v>318</v>
      </c>
      <c r="B164" t="s">
        <v>1916</v>
      </c>
      <c r="C164" t="s">
        <v>2585</v>
      </c>
      <c r="D164" t="s">
        <v>2586</v>
      </c>
      <c r="E164" t="s">
        <v>1385</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31">
        <v>-9.5000000000000001E-2</v>
      </c>
      <c r="AL164" s="36"/>
      <c r="AM164" s="37"/>
    </row>
    <row r="165" spans="1:39" ht="15" customHeight="1">
      <c r="A165" s="66" t="s">
        <v>317</v>
      </c>
      <c r="B165" t="s">
        <v>1921</v>
      </c>
      <c r="C165" t="s">
        <v>2587</v>
      </c>
      <c r="D165" t="s">
        <v>2588</v>
      </c>
      <c r="E165" t="s">
        <v>1385</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6"/>
      <c r="AM165" s="37"/>
    </row>
    <row r="166" spans="1:39" ht="15" customHeight="1">
      <c r="A166" s="66" t="s">
        <v>316</v>
      </c>
      <c r="B166" t="s">
        <v>1922</v>
      </c>
      <c r="C166" t="s">
        <v>2589</v>
      </c>
      <c r="D166" t="s">
        <v>2590</v>
      </c>
      <c r="E166" t="s">
        <v>1385</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6"/>
      <c r="AM166" s="37"/>
    </row>
    <row r="167" spans="1:39" ht="15" customHeight="1">
      <c r="A167" s="66" t="s">
        <v>315</v>
      </c>
      <c r="B167" t="s">
        <v>1923</v>
      </c>
      <c r="C167" t="s">
        <v>2591</v>
      </c>
      <c r="D167" t="s">
        <v>2592</v>
      </c>
      <c r="E167" t="s">
        <v>1385</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31">
        <v>-5.0999999999999997E-2</v>
      </c>
      <c r="AL167" s="36"/>
      <c r="AM167" s="37"/>
    </row>
    <row r="168" spans="1:39" ht="15" customHeight="1">
      <c r="A168" s="66" t="s">
        <v>314</v>
      </c>
      <c r="B168" t="s">
        <v>1917</v>
      </c>
      <c r="C168" t="s">
        <v>2593</v>
      </c>
      <c r="D168" t="s">
        <v>2594</v>
      </c>
      <c r="E168" t="s">
        <v>1385</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31">
        <v>-0.13300000000000001</v>
      </c>
      <c r="AL168" s="36"/>
      <c r="AM168" s="37"/>
    </row>
    <row r="169" spans="1:39" ht="15" customHeight="1">
      <c r="A169" s="66" t="s">
        <v>313</v>
      </c>
      <c r="B169" t="s">
        <v>1921</v>
      </c>
      <c r="C169" t="s">
        <v>2595</v>
      </c>
      <c r="D169" t="s">
        <v>2596</v>
      </c>
      <c r="E169" t="s">
        <v>1385</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6"/>
      <c r="AM169" s="37"/>
    </row>
    <row r="170" spans="1:39" ht="15" customHeight="1">
      <c r="A170" s="66" t="s">
        <v>312</v>
      </c>
      <c r="B170" t="s">
        <v>1922</v>
      </c>
      <c r="C170" t="s">
        <v>2597</v>
      </c>
      <c r="D170" t="s">
        <v>2598</v>
      </c>
      <c r="E170" t="s">
        <v>1385</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6"/>
      <c r="AM170" s="37"/>
    </row>
    <row r="171" spans="1:39" ht="15" customHeight="1">
      <c r="A171" s="66" t="s">
        <v>311</v>
      </c>
      <c r="B171" t="s">
        <v>1923</v>
      </c>
      <c r="C171" t="s">
        <v>2599</v>
      </c>
      <c r="D171" t="s">
        <v>2600</v>
      </c>
      <c r="E171" t="s">
        <v>1385</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31">
        <v>-8.4000000000000005E-2</v>
      </c>
      <c r="AL171" s="36"/>
      <c r="AM171" s="37"/>
    </row>
    <row r="172" spans="1:39" ht="15" customHeight="1">
      <c r="A172" s="66" t="s">
        <v>310</v>
      </c>
      <c r="B172" t="s">
        <v>1918</v>
      </c>
      <c r="C172" t="s">
        <v>2601</v>
      </c>
      <c r="D172" t="s">
        <v>2602</v>
      </c>
      <c r="E172" t="s">
        <v>1385</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31">
        <v>-0.13300000000000001</v>
      </c>
      <c r="AL172" s="36"/>
      <c r="AM172" s="37"/>
    </row>
    <row r="173" spans="1:39" ht="15" customHeight="1">
      <c r="A173" s="66" t="s">
        <v>309</v>
      </c>
      <c r="B173" t="s">
        <v>1921</v>
      </c>
      <c r="C173" t="s">
        <v>2603</v>
      </c>
      <c r="D173" t="s">
        <v>2604</v>
      </c>
      <c r="E173" t="s">
        <v>1385</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6"/>
      <c r="AM173" s="37"/>
    </row>
    <row r="174" spans="1:39" ht="15" customHeight="1">
      <c r="A174" s="66" t="s">
        <v>308</v>
      </c>
      <c r="B174" t="s">
        <v>1922</v>
      </c>
      <c r="C174" t="s">
        <v>2605</v>
      </c>
      <c r="D174" t="s">
        <v>2606</v>
      </c>
      <c r="E174" t="s">
        <v>1385</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31">
        <v>-7.2999999999999995E-2</v>
      </c>
      <c r="AL174" s="36"/>
      <c r="AM174" s="37"/>
    </row>
    <row r="175" spans="1:39" ht="15" customHeight="1">
      <c r="A175" s="66" t="s">
        <v>307</v>
      </c>
      <c r="B175" t="s">
        <v>1923</v>
      </c>
      <c r="C175" t="s">
        <v>2607</v>
      </c>
      <c r="D175" t="s">
        <v>2608</v>
      </c>
      <c r="E175" t="s">
        <v>1385</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6"/>
      <c r="AM175" s="37"/>
    </row>
    <row r="176" spans="1:39" ht="15" customHeight="1">
      <c r="A176" s="66" t="s">
        <v>306</v>
      </c>
      <c r="B176" t="s">
        <v>153</v>
      </c>
      <c r="C176" t="s">
        <v>2609</v>
      </c>
      <c r="D176" t="s">
        <v>2610</v>
      </c>
      <c r="E176" t="s">
        <v>1385</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31">
        <v>-0.104</v>
      </c>
      <c r="AL176" s="43"/>
      <c r="AM176" s="41"/>
    </row>
    <row r="177" spans="1:39" ht="15" customHeight="1">
      <c r="A177" s="134"/>
      <c r="B177" t="s">
        <v>305</v>
      </c>
      <c r="D177" t="s">
        <v>2611</v>
      </c>
    </row>
    <row r="178" spans="1:39" ht="15" customHeight="1">
      <c r="A178" s="66" t="s">
        <v>304</v>
      </c>
      <c r="B178" t="s">
        <v>1906</v>
      </c>
      <c r="C178" t="s">
        <v>2612</v>
      </c>
      <c r="D178" t="s">
        <v>2613</v>
      </c>
      <c r="E178" t="s">
        <v>1385</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31">
        <v>1.7000000000000001E-2</v>
      </c>
      <c r="AL178" s="36"/>
      <c r="AM178" s="37"/>
    </row>
    <row r="179" spans="1:39" ht="15" customHeight="1">
      <c r="A179" s="66" t="s">
        <v>303</v>
      </c>
      <c r="B179" t="s">
        <v>1907</v>
      </c>
      <c r="C179" t="s">
        <v>2614</v>
      </c>
      <c r="D179" t="s">
        <v>2615</v>
      </c>
      <c r="E179" t="s">
        <v>1385</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31">
        <v>4.0000000000000001E-3</v>
      </c>
      <c r="AL179" s="36"/>
      <c r="AM179" s="37"/>
    </row>
    <row r="180" spans="1:39" ht="15" customHeight="1">
      <c r="A180" s="66" t="s">
        <v>302</v>
      </c>
      <c r="B180" t="s">
        <v>1908</v>
      </c>
      <c r="C180" t="s">
        <v>2616</v>
      </c>
      <c r="D180" t="s">
        <v>2617</v>
      </c>
      <c r="E180" t="s">
        <v>1385</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31">
        <v>1.7999999999999999E-2</v>
      </c>
      <c r="AL180" s="36"/>
      <c r="AM180" s="37"/>
    </row>
    <row r="181" spans="1:39" ht="15" customHeight="1">
      <c r="A181" s="66" t="s">
        <v>301</v>
      </c>
      <c r="B181" t="s">
        <v>1909</v>
      </c>
      <c r="C181" t="s">
        <v>2618</v>
      </c>
      <c r="D181" t="s">
        <v>2619</v>
      </c>
      <c r="E181" t="s">
        <v>1385</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31">
        <v>0.01</v>
      </c>
      <c r="AL181" s="36"/>
      <c r="AM181" s="37"/>
    </row>
    <row r="182" spans="1:39" ht="15" customHeight="1">
      <c r="A182" s="66" t="s">
        <v>300</v>
      </c>
      <c r="B182" t="s">
        <v>1910</v>
      </c>
      <c r="C182" t="s">
        <v>2620</v>
      </c>
      <c r="D182" t="s">
        <v>2621</v>
      </c>
      <c r="E182" t="s">
        <v>1385</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31">
        <v>7.0000000000000001E-3</v>
      </c>
      <c r="AL182" s="36"/>
      <c r="AM182" s="37"/>
    </row>
    <row r="183" spans="1:39" ht="15" customHeight="1">
      <c r="A183" s="66" t="s">
        <v>299</v>
      </c>
      <c r="B183" t="s">
        <v>1911</v>
      </c>
      <c r="C183" t="s">
        <v>2622</v>
      </c>
      <c r="D183" t="s">
        <v>2623</v>
      </c>
      <c r="E183" t="s">
        <v>1385</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31">
        <v>2.1000000000000001E-2</v>
      </c>
      <c r="AL183" s="36"/>
      <c r="AM183" s="37"/>
    </row>
    <row r="184" spans="1:39" ht="15" customHeight="1">
      <c r="A184" s="66" t="s">
        <v>298</v>
      </c>
      <c r="B184" t="s">
        <v>1912</v>
      </c>
      <c r="C184" t="s">
        <v>2624</v>
      </c>
      <c r="D184" t="s">
        <v>2625</v>
      </c>
      <c r="E184" t="s">
        <v>1385</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31">
        <v>2.3E-2</v>
      </c>
      <c r="AL184" s="36"/>
      <c r="AM184" s="37"/>
    </row>
    <row r="185" spans="1:39" ht="15" customHeight="1">
      <c r="A185" s="66" t="s">
        <v>297</v>
      </c>
      <c r="B185" t="s">
        <v>1913</v>
      </c>
      <c r="C185" t="s">
        <v>2626</v>
      </c>
      <c r="D185" t="s">
        <v>2627</v>
      </c>
      <c r="E185" t="s">
        <v>1385</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31">
        <v>2.1000000000000001E-2</v>
      </c>
      <c r="AL185" s="36"/>
      <c r="AM185" s="37"/>
    </row>
    <row r="186" spans="1:39" ht="15" customHeight="1">
      <c r="A186" s="66" t="s">
        <v>296</v>
      </c>
      <c r="B186" t="s">
        <v>1914</v>
      </c>
      <c r="C186" t="s">
        <v>2628</v>
      </c>
      <c r="D186" t="s">
        <v>2629</v>
      </c>
      <c r="E186" t="s">
        <v>1385</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31">
        <v>0.02</v>
      </c>
      <c r="AL186" s="36"/>
      <c r="AM186" s="37"/>
    </row>
    <row r="187" spans="1:39" ht="15" customHeight="1">
      <c r="A187" s="66" t="s">
        <v>295</v>
      </c>
      <c r="B187" t="s">
        <v>1915</v>
      </c>
      <c r="C187" t="s">
        <v>2630</v>
      </c>
      <c r="D187" t="s">
        <v>2631</v>
      </c>
      <c r="E187" t="s">
        <v>1385</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31">
        <v>8.9999999999999993E-3</v>
      </c>
      <c r="AL187" s="36"/>
      <c r="AM187" s="37"/>
    </row>
    <row r="188" spans="1:39" ht="15" customHeight="1">
      <c r="A188" s="66" t="s">
        <v>294</v>
      </c>
      <c r="B188" t="s">
        <v>1916</v>
      </c>
      <c r="C188" t="s">
        <v>2632</v>
      </c>
      <c r="D188" t="s">
        <v>2633</v>
      </c>
      <c r="E188" t="s">
        <v>1385</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31">
        <v>0.02</v>
      </c>
      <c r="AL188" s="36"/>
      <c r="AM188" s="37"/>
    </row>
    <row r="189" spans="1:39" ht="15" customHeight="1">
      <c r="A189" s="66" t="s">
        <v>293</v>
      </c>
      <c r="B189" t="s">
        <v>1917</v>
      </c>
      <c r="C189" t="s">
        <v>2634</v>
      </c>
      <c r="D189" t="s">
        <v>2635</v>
      </c>
      <c r="E189" t="s">
        <v>1385</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31">
        <v>0.03</v>
      </c>
      <c r="AL189" s="36"/>
      <c r="AM189" s="37"/>
    </row>
    <row r="190" spans="1:39" ht="15" customHeight="1">
      <c r="A190" s="66" t="s">
        <v>292</v>
      </c>
      <c r="B190" t="s">
        <v>1918</v>
      </c>
      <c r="C190" t="s">
        <v>2636</v>
      </c>
      <c r="D190" t="s">
        <v>2637</v>
      </c>
      <c r="E190" t="s">
        <v>1385</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31">
        <v>2.9000000000000001E-2</v>
      </c>
      <c r="AL190" s="36"/>
      <c r="AM190" s="37"/>
    </row>
    <row r="191" spans="1:39" ht="15" customHeight="1" thickBot="1">
      <c r="A191" s="66" t="s">
        <v>291</v>
      </c>
      <c r="B191" t="s">
        <v>153</v>
      </c>
      <c r="C191" t="s">
        <v>2638</v>
      </c>
      <c r="D191" t="s">
        <v>2639</v>
      </c>
      <c r="E191" t="s">
        <v>1385</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31">
        <v>1.6E-2</v>
      </c>
      <c r="AL191" s="43"/>
      <c r="AM191" s="41"/>
    </row>
    <row r="192" spans="1:39" ht="15" customHeight="1">
      <c r="A192" s="134"/>
      <c r="AL192" s="86"/>
      <c r="AM192" s="86"/>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70"/>
  <sheetViews>
    <sheetView workbookViewId="0"/>
  </sheetViews>
  <sheetFormatPr defaultRowHeight="14.5"/>
  <cols>
    <col min="1" max="1" width="37.1796875" style="51" customWidth="1"/>
  </cols>
  <sheetData>
    <row r="1" spans="1:37" ht="15" customHeigh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10" spans="1:37" ht="15" customHeight="1">
      <c r="A10" s="133" t="s">
        <v>857</v>
      </c>
    </row>
    <row r="11" spans="1:37" ht="15" customHeight="1">
      <c r="B11" t="s">
        <v>2640</v>
      </c>
    </row>
    <row r="12" spans="1:37" ht="15" customHeight="1">
      <c r="B12" t="s">
        <v>2641</v>
      </c>
    </row>
    <row r="13" spans="1:37" ht="15" customHeight="1">
      <c r="B13" t="s">
        <v>2642</v>
      </c>
    </row>
    <row r="14" spans="1:37" ht="15" customHeight="1">
      <c r="B14" t="s">
        <v>1294</v>
      </c>
    </row>
    <row r="15" spans="1:37" ht="15" customHeight="1">
      <c r="C15" t="s">
        <v>1295</v>
      </c>
      <c r="D15" t="s">
        <v>1384</v>
      </c>
      <c r="E15" t="s">
        <v>1385</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1386</v>
      </c>
    </row>
    <row r="16" spans="1:37">
      <c r="B16" t="s">
        <v>856</v>
      </c>
      <c r="D16" t="s">
        <v>2667</v>
      </c>
    </row>
    <row r="17" spans="1:37" ht="15" customHeight="1">
      <c r="B17" t="s">
        <v>2643</v>
      </c>
      <c r="D17" t="s">
        <v>2668</v>
      </c>
    </row>
    <row r="18" spans="1:37" ht="15" customHeight="1">
      <c r="B18" t="s">
        <v>1317</v>
      </c>
      <c r="D18" t="s">
        <v>2669</v>
      </c>
    </row>
    <row r="19" spans="1:37" ht="15" customHeight="1">
      <c r="A19" s="133" t="s">
        <v>855</v>
      </c>
      <c r="B19" t="s">
        <v>1362</v>
      </c>
      <c r="C19" t="s">
        <v>2670</v>
      </c>
      <c r="D19" t="s">
        <v>2671</v>
      </c>
      <c r="E19" t="s">
        <v>1990</v>
      </c>
      <c r="F19">
        <v>44.303615999999998</v>
      </c>
      <c r="G19">
        <v>46.468510000000002</v>
      </c>
      <c r="H19">
        <v>48.643810000000002</v>
      </c>
      <c r="I19">
        <v>49.786850000000001</v>
      </c>
      <c r="J19">
        <v>50.975181999999997</v>
      </c>
      <c r="K19">
        <v>52.169327000000003</v>
      </c>
      <c r="L19">
        <v>53.003295999999999</v>
      </c>
      <c r="M19">
        <v>53.847748000000003</v>
      </c>
      <c r="N19">
        <v>54.920650000000002</v>
      </c>
      <c r="O19">
        <v>56.083548999999998</v>
      </c>
      <c r="P19">
        <v>57.405665999999997</v>
      </c>
      <c r="Q19">
        <v>58.769748999999997</v>
      </c>
      <c r="R19">
        <v>60.050925999999997</v>
      </c>
      <c r="S19">
        <v>61.100974999999998</v>
      </c>
      <c r="T19">
        <v>62.185032</v>
      </c>
      <c r="U19">
        <v>63.344462999999998</v>
      </c>
      <c r="V19">
        <v>64.250336000000004</v>
      </c>
      <c r="W19">
        <v>64.989425999999995</v>
      </c>
      <c r="X19">
        <v>65.736892999999995</v>
      </c>
      <c r="Y19">
        <v>66.457367000000005</v>
      </c>
      <c r="Z19">
        <v>66.942749000000006</v>
      </c>
      <c r="AA19">
        <v>67.447044000000005</v>
      </c>
      <c r="AB19">
        <v>67.93074</v>
      </c>
      <c r="AC19">
        <v>68.498481999999996</v>
      </c>
      <c r="AD19">
        <v>68.873763999999994</v>
      </c>
      <c r="AE19">
        <v>69.274085999999997</v>
      </c>
      <c r="AF19">
        <v>69.495872000000006</v>
      </c>
      <c r="AG19">
        <v>69.753058999999993</v>
      </c>
      <c r="AH19">
        <v>70.158630000000002</v>
      </c>
      <c r="AI19">
        <v>70.541718000000003</v>
      </c>
      <c r="AJ19">
        <v>70.972908000000004</v>
      </c>
      <c r="AK19" s="131">
        <v>1.6E-2</v>
      </c>
    </row>
    <row r="20" spans="1:37" ht="15" customHeight="1">
      <c r="A20" s="133" t="s">
        <v>854</v>
      </c>
      <c r="B20" t="s">
        <v>1448</v>
      </c>
      <c r="C20" t="s">
        <v>2672</v>
      </c>
      <c r="D20" t="s">
        <v>2673</v>
      </c>
      <c r="E20" t="s">
        <v>1990</v>
      </c>
      <c r="F20">
        <v>11.670487</v>
      </c>
      <c r="G20">
        <v>12.01163</v>
      </c>
      <c r="H20">
        <v>12.329393</v>
      </c>
      <c r="I20">
        <v>12.398815000000001</v>
      </c>
      <c r="J20">
        <v>12.497584</v>
      </c>
      <c r="K20">
        <v>12.633912</v>
      </c>
      <c r="L20">
        <v>12.742443</v>
      </c>
      <c r="M20">
        <v>12.904199</v>
      </c>
      <c r="N20">
        <v>13.156378</v>
      </c>
      <c r="O20">
        <v>13.473269999999999</v>
      </c>
      <c r="P20">
        <v>13.869823</v>
      </c>
      <c r="Q20">
        <v>14.298347</v>
      </c>
      <c r="R20">
        <v>14.758368000000001</v>
      </c>
      <c r="S20">
        <v>15.217307999999999</v>
      </c>
      <c r="T20">
        <v>15.705617</v>
      </c>
      <c r="U20">
        <v>16.229514999999999</v>
      </c>
      <c r="V20">
        <v>16.727058</v>
      </c>
      <c r="W20">
        <v>17.217386000000001</v>
      </c>
      <c r="X20">
        <v>17.729655999999999</v>
      </c>
      <c r="Y20">
        <v>18.240947999999999</v>
      </c>
      <c r="Z20">
        <v>18.703652999999999</v>
      </c>
      <c r="AA20">
        <v>19.203287</v>
      </c>
      <c r="AB20">
        <v>19.709454000000001</v>
      </c>
      <c r="AC20">
        <v>20.256686999999999</v>
      </c>
      <c r="AD20">
        <v>20.762129000000002</v>
      </c>
      <c r="AE20">
        <v>21.284573000000002</v>
      </c>
      <c r="AF20">
        <v>21.763905999999999</v>
      </c>
      <c r="AG20">
        <v>22.258033999999999</v>
      </c>
      <c r="AH20">
        <v>22.800196</v>
      </c>
      <c r="AI20">
        <v>23.335905</v>
      </c>
      <c r="AJ20">
        <v>23.896128000000001</v>
      </c>
      <c r="AK20" s="131">
        <v>2.4E-2</v>
      </c>
    </row>
    <row r="21" spans="1:37" ht="15" customHeight="1">
      <c r="A21" s="133" t="s">
        <v>853</v>
      </c>
      <c r="B21" t="s">
        <v>1369</v>
      </c>
      <c r="C21" t="s">
        <v>2674</v>
      </c>
      <c r="D21" t="s">
        <v>2675</v>
      </c>
      <c r="E21" t="s">
        <v>1990</v>
      </c>
      <c r="F21">
        <v>1.2333999999999999E-2</v>
      </c>
      <c r="G21">
        <v>1.8280999999999999E-2</v>
      </c>
      <c r="H21">
        <v>2.4646000000000001E-2</v>
      </c>
      <c r="I21">
        <v>3.0636E-2</v>
      </c>
      <c r="J21">
        <v>3.6720000000000003E-2</v>
      </c>
      <c r="K21">
        <v>4.2852000000000001E-2</v>
      </c>
      <c r="L21">
        <v>4.8634999999999998E-2</v>
      </c>
      <c r="M21">
        <v>5.4350999999999997E-2</v>
      </c>
      <c r="N21">
        <v>6.0353999999999998E-2</v>
      </c>
      <c r="O21">
        <v>6.658E-2</v>
      </c>
      <c r="P21">
        <v>7.3035000000000003E-2</v>
      </c>
      <c r="Q21">
        <v>7.9679E-2</v>
      </c>
      <c r="R21">
        <v>8.6453000000000002E-2</v>
      </c>
      <c r="S21">
        <v>9.3168000000000001E-2</v>
      </c>
      <c r="T21">
        <v>0.10013</v>
      </c>
      <c r="U21">
        <v>0.107483</v>
      </c>
      <c r="V21">
        <v>0.114736</v>
      </c>
      <c r="W21">
        <v>0.122013</v>
      </c>
      <c r="X21">
        <v>0.129664</v>
      </c>
      <c r="Y21">
        <v>0.13758400000000001</v>
      </c>
      <c r="Z21">
        <v>0.145181</v>
      </c>
      <c r="AA21">
        <v>0.153057</v>
      </c>
      <c r="AB21">
        <v>0.16120200000000001</v>
      </c>
      <c r="AC21">
        <v>0.16979</v>
      </c>
      <c r="AD21">
        <v>0.17819299999999999</v>
      </c>
      <c r="AE21">
        <v>0.18707599999999999</v>
      </c>
      <c r="AF21">
        <v>0.19586799999999999</v>
      </c>
      <c r="AG21">
        <v>0.20515700000000001</v>
      </c>
      <c r="AH21">
        <v>0.215387</v>
      </c>
      <c r="AI21">
        <v>0.22609299999999999</v>
      </c>
      <c r="AJ21">
        <v>0.237484</v>
      </c>
      <c r="AK21" s="131">
        <v>0.104</v>
      </c>
    </row>
    <row r="22" spans="1:37" ht="15" customHeight="1">
      <c r="A22" s="133" t="s">
        <v>852</v>
      </c>
      <c r="B22" t="s">
        <v>1378</v>
      </c>
      <c r="C22" t="s">
        <v>2676</v>
      </c>
      <c r="D22" t="s">
        <v>2677</v>
      </c>
      <c r="E22" t="s">
        <v>1990</v>
      </c>
      <c r="F22">
        <v>6.5100000000000002E-3</v>
      </c>
      <c r="G22">
        <v>9.3749999999999997E-3</v>
      </c>
      <c r="H22">
        <v>1.2326999999999999E-2</v>
      </c>
      <c r="I22">
        <v>1.4945E-2</v>
      </c>
      <c r="J22">
        <v>1.7472000000000001E-2</v>
      </c>
      <c r="K22">
        <v>1.9890999999999999E-2</v>
      </c>
      <c r="L22">
        <v>2.2037999999999999E-2</v>
      </c>
      <c r="M22">
        <v>2.4058E-2</v>
      </c>
      <c r="N22">
        <v>2.6100000000000002E-2</v>
      </c>
      <c r="O22">
        <v>2.8133999999999999E-2</v>
      </c>
      <c r="P22">
        <v>3.0169999999999999E-2</v>
      </c>
      <c r="Q22">
        <v>3.2181000000000001E-2</v>
      </c>
      <c r="R22">
        <v>3.4136E-2</v>
      </c>
      <c r="S22">
        <v>3.5962000000000001E-2</v>
      </c>
      <c r="T22">
        <v>3.7782999999999997E-2</v>
      </c>
      <c r="U22">
        <v>3.9641999999999997E-2</v>
      </c>
      <c r="V22">
        <v>4.1355000000000003E-2</v>
      </c>
      <c r="W22">
        <v>4.2966999999999998E-2</v>
      </c>
      <c r="X22">
        <v>4.4603999999999998E-2</v>
      </c>
      <c r="Y22">
        <v>4.6205000000000003E-2</v>
      </c>
      <c r="Z22">
        <v>4.7577000000000001E-2</v>
      </c>
      <c r="AA22">
        <v>4.8953000000000003E-2</v>
      </c>
      <c r="AB22">
        <v>5.033E-2</v>
      </c>
      <c r="AC22">
        <v>5.1773E-2</v>
      </c>
      <c r="AD22">
        <v>5.3101000000000002E-2</v>
      </c>
      <c r="AE22">
        <v>5.4510999999999997E-2</v>
      </c>
      <c r="AF22">
        <v>5.586E-2</v>
      </c>
      <c r="AG22">
        <v>5.7356999999999998E-2</v>
      </c>
      <c r="AH22">
        <v>5.9117999999999997E-2</v>
      </c>
      <c r="AI22">
        <v>6.1026999999999998E-2</v>
      </c>
      <c r="AJ22">
        <v>6.3146999999999995E-2</v>
      </c>
      <c r="AK22" s="131">
        <v>7.9000000000000001E-2</v>
      </c>
    </row>
    <row r="23" spans="1:37" ht="15" customHeight="1">
      <c r="A23" s="133" t="s">
        <v>851</v>
      </c>
      <c r="B23" t="s">
        <v>2644</v>
      </c>
      <c r="C23" t="s">
        <v>2678</v>
      </c>
      <c r="D23" t="s">
        <v>2679</v>
      </c>
      <c r="E23" t="s">
        <v>1990</v>
      </c>
      <c r="F23">
        <v>4.1170429999999998</v>
      </c>
      <c r="G23">
        <v>4.5403880000000001</v>
      </c>
      <c r="H23">
        <v>4.9633260000000003</v>
      </c>
      <c r="I23">
        <v>5.2811959999999996</v>
      </c>
      <c r="J23">
        <v>5.608263</v>
      </c>
      <c r="K23">
        <v>5.9431419999999999</v>
      </c>
      <c r="L23">
        <v>6.2620319999999996</v>
      </c>
      <c r="M23">
        <v>6.6127320000000003</v>
      </c>
      <c r="N23">
        <v>7.0103549999999997</v>
      </c>
      <c r="O23">
        <v>7.4512809999999998</v>
      </c>
      <c r="P23">
        <v>7.9248000000000003</v>
      </c>
      <c r="Q23">
        <v>8.4236280000000008</v>
      </c>
      <c r="R23">
        <v>8.9424360000000007</v>
      </c>
      <c r="S23">
        <v>9.4621189999999995</v>
      </c>
      <c r="T23">
        <v>10.000749000000001</v>
      </c>
      <c r="U23">
        <v>10.569487000000001</v>
      </c>
      <c r="V23">
        <v>11.123409000000001</v>
      </c>
      <c r="W23">
        <v>11.685357</v>
      </c>
      <c r="X23">
        <v>12.272736999999999</v>
      </c>
      <c r="Y23">
        <v>12.885431000000001</v>
      </c>
      <c r="Z23">
        <v>13.488982999999999</v>
      </c>
      <c r="AA23">
        <v>14.153807</v>
      </c>
      <c r="AB23">
        <v>14.881503</v>
      </c>
      <c r="AC23">
        <v>15.670287</v>
      </c>
      <c r="AD23">
        <v>16.454726999999998</v>
      </c>
      <c r="AE23">
        <v>17.294906999999998</v>
      </c>
      <c r="AF23">
        <v>18.134250999999999</v>
      </c>
      <c r="AG23">
        <v>19.022991000000001</v>
      </c>
      <c r="AH23">
        <v>19.985868</v>
      </c>
      <c r="AI23">
        <v>20.989632</v>
      </c>
      <c r="AJ23">
        <v>22.046140999999999</v>
      </c>
      <c r="AK23" s="131">
        <v>5.8000000000000003E-2</v>
      </c>
    </row>
    <row r="24" spans="1:37" ht="15" customHeight="1">
      <c r="A24" s="133" t="s">
        <v>850</v>
      </c>
      <c r="B24" t="s">
        <v>1673</v>
      </c>
      <c r="C24" t="s">
        <v>2680</v>
      </c>
      <c r="D24" t="s">
        <v>2681</v>
      </c>
      <c r="E24" t="s">
        <v>1990</v>
      </c>
      <c r="F24">
        <v>5.3699999999999998E-3</v>
      </c>
      <c r="G24">
        <v>1.0534999999999999E-2</v>
      </c>
      <c r="H24">
        <v>1.6449999999999999E-2</v>
      </c>
      <c r="I24">
        <v>2.2447999999999999E-2</v>
      </c>
      <c r="J24">
        <v>2.8750000000000001E-2</v>
      </c>
      <c r="K24">
        <v>3.5237999999999998E-2</v>
      </c>
      <c r="L24">
        <v>4.1526E-2</v>
      </c>
      <c r="M24">
        <v>4.7812E-2</v>
      </c>
      <c r="N24">
        <v>5.4346999999999999E-2</v>
      </c>
      <c r="O24">
        <v>6.1032999999999997E-2</v>
      </c>
      <c r="P24">
        <v>6.7904000000000006E-2</v>
      </c>
      <c r="Q24">
        <v>7.4933E-2</v>
      </c>
      <c r="R24">
        <v>8.2057000000000005E-2</v>
      </c>
      <c r="S24">
        <v>8.9079000000000005E-2</v>
      </c>
      <c r="T24">
        <v>9.6354999999999996E-2</v>
      </c>
      <c r="U24">
        <v>0.104059</v>
      </c>
      <c r="V24">
        <v>0.111743</v>
      </c>
      <c r="W24">
        <v>0.119563</v>
      </c>
      <c r="X24">
        <v>0.127863</v>
      </c>
      <c r="Y24">
        <v>0.13644100000000001</v>
      </c>
      <c r="Z24">
        <v>0.144896</v>
      </c>
      <c r="AA24">
        <v>0.15373899999999999</v>
      </c>
      <c r="AB24">
        <v>0.162937</v>
      </c>
      <c r="AC24">
        <v>0.17247299999999999</v>
      </c>
      <c r="AD24">
        <v>0.18170600000000001</v>
      </c>
      <c r="AE24">
        <v>0.19128800000000001</v>
      </c>
      <c r="AF24">
        <v>0.20072100000000001</v>
      </c>
      <c r="AG24">
        <v>0.21058099999999999</v>
      </c>
      <c r="AH24">
        <v>0.22128300000000001</v>
      </c>
      <c r="AI24">
        <v>0.23241600000000001</v>
      </c>
      <c r="AJ24">
        <v>0.24429999999999999</v>
      </c>
      <c r="AK24" s="131">
        <v>0.13600000000000001</v>
      </c>
    </row>
    <row r="25" spans="1:37" ht="15" customHeight="1">
      <c r="A25" s="133" t="s">
        <v>849</v>
      </c>
      <c r="B25" t="s">
        <v>2645</v>
      </c>
      <c r="C25" t="s">
        <v>2682</v>
      </c>
      <c r="D25" t="s">
        <v>2683</v>
      </c>
      <c r="E25" t="s">
        <v>1990</v>
      </c>
      <c r="F25">
        <v>4.6670000000000001E-3</v>
      </c>
      <c r="G25">
        <v>1.022E-2</v>
      </c>
      <c r="H25">
        <v>1.6645E-2</v>
      </c>
      <c r="I25">
        <v>2.3188E-2</v>
      </c>
      <c r="J25">
        <v>3.0054000000000001E-2</v>
      </c>
      <c r="K25">
        <v>3.7111999999999999E-2</v>
      </c>
      <c r="L25">
        <v>4.3949000000000002E-2</v>
      </c>
      <c r="M25">
        <v>5.0771999999999998E-2</v>
      </c>
      <c r="N25">
        <v>5.7853000000000002E-2</v>
      </c>
      <c r="O25">
        <v>6.5107999999999999E-2</v>
      </c>
      <c r="P25">
        <v>7.2574E-2</v>
      </c>
      <c r="Q25">
        <v>8.0206E-2</v>
      </c>
      <c r="R25">
        <v>8.7937000000000001E-2</v>
      </c>
      <c r="S25">
        <v>9.5592999999999997E-2</v>
      </c>
      <c r="T25">
        <v>0.103528</v>
      </c>
      <c r="U25">
        <v>0.11190700000000001</v>
      </c>
      <c r="V25">
        <v>0.12025</v>
      </c>
      <c r="W25">
        <v>0.12872900000000001</v>
      </c>
      <c r="X25">
        <v>0.137715</v>
      </c>
      <c r="Y25">
        <v>0.14699599999999999</v>
      </c>
      <c r="Z25">
        <v>0.15613199999999999</v>
      </c>
      <c r="AA25">
        <v>0.16567799999999999</v>
      </c>
      <c r="AB25">
        <v>0.17560600000000001</v>
      </c>
      <c r="AC25">
        <v>0.18590400000000001</v>
      </c>
      <c r="AD25">
        <v>0.19588900000000001</v>
      </c>
      <c r="AE25">
        <v>0.20625199999999999</v>
      </c>
      <c r="AF25">
        <v>0.216448</v>
      </c>
      <c r="AG25">
        <v>0.22709799999999999</v>
      </c>
      <c r="AH25">
        <v>0.238653</v>
      </c>
      <c r="AI25">
        <v>0.25066899999999998</v>
      </c>
      <c r="AJ25">
        <v>0.26349099999999998</v>
      </c>
      <c r="AK25" s="131">
        <v>0.14399999999999999</v>
      </c>
    </row>
    <row r="26" spans="1:37" ht="15" customHeight="1">
      <c r="A26" s="133" t="s">
        <v>848</v>
      </c>
      <c r="B26" t="s">
        <v>2646</v>
      </c>
      <c r="C26" t="s">
        <v>2684</v>
      </c>
      <c r="D26" t="s">
        <v>2685</v>
      </c>
      <c r="E26" t="s">
        <v>1990</v>
      </c>
      <c r="F26">
        <v>4.7369999999999999E-3</v>
      </c>
      <c r="G26">
        <v>1.0373E-2</v>
      </c>
      <c r="H26">
        <v>1.6895E-2</v>
      </c>
      <c r="I26">
        <v>2.3536000000000001E-2</v>
      </c>
      <c r="J26">
        <v>3.0505000000000001E-2</v>
      </c>
      <c r="K26">
        <v>3.7669000000000001E-2</v>
      </c>
      <c r="L26">
        <v>4.4608000000000002E-2</v>
      </c>
      <c r="M26">
        <v>5.1534000000000003E-2</v>
      </c>
      <c r="N26">
        <v>5.8721000000000002E-2</v>
      </c>
      <c r="O26">
        <v>6.6085000000000005E-2</v>
      </c>
      <c r="P26">
        <v>7.3662000000000005E-2</v>
      </c>
      <c r="Q26">
        <v>8.1408999999999995E-2</v>
      </c>
      <c r="R26">
        <v>8.9257000000000003E-2</v>
      </c>
      <c r="S26">
        <v>9.7027000000000002E-2</v>
      </c>
      <c r="T26">
        <v>0.10508099999999999</v>
      </c>
      <c r="U26">
        <v>0.11358600000000001</v>
      </c>
      <c r="V26">
        <v>0.122054</v>
      </c>
      <c r="W26">
        <v>0.13066</v>
      </c>
      <c r="X26">
        <v>0.13978099999999999</v>
      </c>
      <c r="Y26">
        <v>0.149201</v>
      </c>
      <c r="Z26">
        <v>0.158475</v>
      </c>
      <c r="AA26">
        <v>0.16816300000000001</v>
      </c>
      <c r="AB26">
        <v>0.17824100000000001</v>
      </c>
      <c r="AC26">
        <v>0.188694</v>
      </c>
      <c r="AD26">
        <v>0.198828</v>
      </c>
      <c r="AE26">
        <v>0.20934700000000001</v>
      </c>
      <c r="AF26">
        <v>0.219695</v>
      </c>
      <c r="AG26">
        <v>0.23050499999999999</v>
      </c>
      <c r="AH26">
        <v>0.242233</v>
      </c>
      <c r="AI26">
        <v>0.25442999999999999</v>
      </c>
      <c r="AJ26">
        <v>0.26744499999999999</v>
      </c>
      <c r="AK26" s="131">
        <v>0.14399999999999999</v>
      </c>
    </row>
    <row r="27" spans="1:37" ht="15" customHeight="1">
      <c r="A27" s="133" t="s">
        <v>847</v>
      </c>
      <c r="B27" t="s">
        <v>1677</v>
      </c>
      <c r="C27" t="s">
        <v>2686</v>
      </c>
      <c r="D27" t="s">
        <v>2687</v>
      </c>
      <c r="E27" t="s">
        <v>1990</v>
      </c>
      <c r="F27">
        <v>1.9999999999999999E-6</v>
      </c>
      <c r="G27">
        <v>5.0000000000000004E-6</v>
      </c>
      <c r="H27">
        <v>7.9999999999999996E-6</v>
      </c>
      <c r="I27">
        <v>1.1E-5</v>
      </c>
      <c r="J27">
        <v>1.4E-5</v>
      </c>
      <c r="K27">
        <v>1.7E-5</v>
      </c>
      <c r="L27">
        <v>1.9000000000000001E-5</v>
      </c>
      <c r="M27">
        <v>2.1999999999999999E-5</v>
      </c>
      <c r="N27">
        <v>2.4000000000000001E-5</v>
      </c>
      <c r="O27">
        <v>2.6999999999999999E-5</v>
      </c>
      <c r="P27">
        <v>2.9E-5</v>
      </c>
      <c r="Q27">
        <v>3.1000000000000001E-5</v>
      </c>
      <c r="R27">
        <v>3.4E-5</v>
      </c>
      <c r="S27">
        <v>3.4999999999999997E-5</v>
      </c>
      <c r="T27">
        <v>3.6999999999999998E-5</v>
      </c>
      <c r="U27">
        <v>3.8999999999999999E-5</v>
      </c>
      <c r="V27">
        <v>4.0000000000000003E-5</v>
      </c>
      <c r="W27">
        <v>4.1999999999999998E-5</v>
      </c>
      <c r="X27">
        <v>4.3000000000000002E-5</v>
      </c>
      <c r="Y27">
        <v>4.3999999999999999E-5</v>
      </c>
      <c r="Z27">
        <v>4.5000000000000003E-5</v>
      </c>
      <c r="AA27">
        <v>4.6E-5</v>
      </c>
      <c r="AB27">
        <v>4.6999999999999997E-5</v>
      </c>
      <c r="AC27">
        <v>4.6999999999999997E-5</v>
      </c>
      <c r="AD27">
        <v>4.8000000000000001E-5</v>
      </c>
      <c r="AE27">
        <v>4.8000000000000001E-5</v>
      </c>
      <c r="AF27">
        <v>4.8000000000000001E-5</v>
      </c>
      <c r="AG27">
        <v>4.8000000000000001E-5</v>
      </c>
      <c r="AH27">
        <v>4.6999999999999997E-5</v>
      </c>
      <c r="AI27">
        <v>4.6999999999999997E-5</v>
      </c>
      <c r="AJ27">
        <v>4.6999999999999997E-5</v>
      </c>
      <c r="AK27" s="131">
        <v>0.106</v>
      </c>
    </row>
    <row r="28" spans="1:37" ht="15" customHeight="1">
      <c r="A28" s="133" t="s">
        <v>846</v>
      </c>
      <c r="B28" t="s">
        <v>2647</v>
      </c>
      <c r="C28" t="s">
        <v>2688</v>
      </c>
      <c r="D28" t="s">
        <v>2689</v>
      </c>
      <c r="E28" t="s">
        <v>1990</v>
      </c>
      <c r="F28">
        <v>60.124729000000002</v>
      </c>
      <c r="G28">
        <v>63.079326999999999</v>
      </c>
      <c r="H28">
        <v>66.023560000000003</v>
      </c>
      <c r="I28">
        <v>67.581619000000003</v>
      </c>
      <c r="J28">
        <v>69.224518000000003</v>
      </c>
      <c r="K28">
        <v>70.919121000000004</v>
      </c>
      <c r="L28">
        <v>72.208495999999997</v>
      </c>
      <c r="M28">
        <v>73.593200999999993</v>
      </c>
      <c r="N28">
        <v>75.344855999999993</v>
      </c>
      <c r="O28">
        <v>77.295067000000003</v>
      </c>
      <c r="P28">
        <v>79.517669999999995</v>
      </c>
      <c r="Q28">
        <v>81.840125999999998</v>
      </c>
      <c r="R28">
        <v>84.131516000000005</v>
      </c>
      <c r="S28">
        <v>86.191360000000003</v>
      </c>
      <c r="T28">
        <v>88.334434999999999</v>
      </c>
      <c r="U28">
        <v>90.620223999999993</v>
      </c>
      <c r="V28">
        <v>92.610786000000004</v>
      </c>
      <c r="W28">
        <v>94.436133999999996</v>
      </c>
      <c r="X28">
        <v>96.318832</v>
      </c>
      <c r="Y28">
        <v>98.200080999999997</v>
      </c>
      <c r="Z28">
        <v>99.787696999999994</v>
      </c>
      <c r="AA28">
        <v>101.493889</v>
      </c>
      <c r="AB28">
        <v>103.250038</v>
      </c>
      <c r="AC28">
        <v>105.194016</v>
      </c>
      <c r="AD28">
        <v>106.89825399999999</v>
      </c>
      <c r="AE28">
        <v>108.70193500000001</v>
      </c>
      <c r="AF28">
        <v>110.282471</v>
      </c>
      <c r="AG28">
        <v>111.964691</v>
      </c>
      <c r="AH28">
        <v>113.92124200000001</v>
      </c>
      <c r="AI28">
        <v>115.891792</v>
      </c>
      <c r="AJ28">
        <v>117.991058</v>
      </c>
      <c r="AK28" s="131">
        <v>2.3E-2</v>
      </c>
    </row>
    <row r="29" spans="1:37" ht="15" customHeight="1">
      <c r="B29" t="s">
        <v>1319</v>
      </c>
      <c r="D29" t="s">
        <v>2690</v>
      </c>
    </row>
    <row r="30" spans="1:37" ht="15" customHeight="1">
      <c r="A30" s="133" t="s">
        <v>845</v>
      </c>
      <c r="B30" t="s">
        <v>1362</v>
      </c>
      <c r="C30" t="s">
        <v>2691</v>
      </c>
      <c r="D30" t="s">
        <v>2692</v>
      </c>
      <c r="E30" t="s">
        <v>1990</v>
      </c>
      <c r="F30">
        <v>34.473965</v>
      </c>
      <c r="G30">
        <v>35.473495</v>
      </c>
      <c r="H30">
        <v>36.957549999999998</v>
      </c>
      <c r="I30">
        <v>37.959640999999998</v>
      </c>
      <c r="J30">
        <v>39.124969</v>
      </c>
      <c r="K30">
        <v>40.335887999999997</v>
      </c>
      <c r="L30">
        <v>41.264000000000003</v>
      </c>
      <c r="M30">
        <v>42.068516000000002</v>
      </c>
      <c r="N30">
        <v>42.910355000000003</v>
      </c>
      <c r="O30">
        <v>43.759945000000002</v>
      </c>
      <c r="P30">
        <v>44.713017000000001</v>
      </c>
      <c r="Q30">
        <v>45.715141000000003</v>
      </c>
      <c r="R30">
        <v>46.789397999999998</v>
      </c>
      <c r="S30">
        <v>47.786670999999998</v>
      </c>
      <c r="T30">
        <v>48.873032000000002</v>
      </c>
      <c r="U30">
        <v>50.144362999999998</v>
      </c>
      <c r="V30">
        <v>51.413058999999997</v>
      </c>
      <c r="W30">
        <v>52.670658000000003</v>
      </c>
      <c r="X30">
        <v>54.011184999999998</v>
      </c>
      <c r="Y30">
        <v>55.482284999999997</v>
      </c>
      <c r="Z30">
        <v>56.955432999999999</v>
      </c>
      <c r="AA30">
        <v>58.566901999999999</v>
      </c>
      <c r="AB30">
        <v>60.255966000000001</v>
      </c>
      <c r="AC30">
        <v>62.128014</v>
      </c>
      <c r="AD30">
        <v>63.896785999999999</v>
      </c>
      <c r="AE30">
        <v>65.736037999999994</v>
      </c>
      <c r="AF30">
        <v>67.480141000000003</v>
      </c>
      <c r="AG30">
        <v>69.220253</v>
      </c>
      <c r="AH30">
        <v>71.089843999999999</v>
      </c>
      <c r="AI30">
        <v>73.088111999999995</v>
      </c>
      <c r="AJ30">
        <v>75.230225000000004</v>
      </c>
      <c r="AK30" s="131">
        <v>2.5999999999999999E-2</v>
      </c>
    </row>
    <row r="31" spans="1:37" ht="15" customHeight="1">
      <c r="A31" s="133" t="s">
        <v>844</v>
      </c>
      <c r="B31" t="s">
        <v>1448</v>
      </c>
      <c r="C31" t="s">
        <v>2693</v>
      </c>
      <c r="D31" t="s">
        <v>2694</v>
      </c>
      <c r="E31" t="s">
        <v>1990</v>
      </c>
      <c r="F31">
        <v>16.394169000000002</v>
      </c>
      <c r="G31">
        <v>16.582535</v>
      </c>
      <c r="H31">
        <v>16.901983000000001</v>
      </c>
      <c r="I31">
        <v>16.961668</v>
      </c>
      <c r="J31">
        <v>17.099653</v>
      </c>
      <c r="K31">
        <v>17.240475</v>
      </c>
      <c r="L31">
        <v>17.329367000000001</v>
      </c>
      <c r="M31">
        <v>17.432796</v>
      </c>
      <c r="N31">
        <v>17.610531000000002</v>
      </c>
      <c r="O31">
        <v>17.829197000000001</v>
      </c>
      <c r="P31">
        <v>18.10059</v>
      </c>
      <c r="Q31">
        <v>18.393978000000001</v>
      </c>
      <c r="R31">
        <v>18.731877999999998</v>
      </c>
      <c r="S31">
        <v>19.043507000000002</v>
      </c>
      <c r="T31">
        <v>19.403744</v>
      </c>
      <c r="U31">
        <v>19.829401000000001</v>
      </c>
      <c r="V31">
        <v>20.229514999999999</v>
      </c>
      <c r="W31">
        <v>20.658173000000001</v>
      </c>
      <c r="X31">
        <v>21.11458</v>
      </c>
      <c r="Y31">
        <v>21.643822</v>
      </c>
      <c r="Z31">
        <v>22.157523999999999</v>
      </c>
      <c r="AA31">
        <v>22.724648999999999</v>
      </c>
      <c r="AB31">
        <v>23.321432000000001</v>
      </c>
      <c r="AC31">
        <v>23.983839</v>
      </c>
      <c r="AD31">
        <v>24.599024</v>
      </c>
      <c r="AE31">
        <v>25.222774999999999</v>
      </c>
      <c r="AF31">
        <v>25.802208</v>
      </c>
      <c r="AG31">
        <v>26.379553000000001</v>
      </c>
      <c r="AH31">
        <v>26.998093000000001</v>
      </c>
      <c r="AI31">
        <v>27.652967</v>
      </c>
      <c r="AJ31">
        <v>28.344539999999999</v>
      </c>
      <c r="AK31" s="131">
        <v>1.7999999999999999E-2</v>
      </c>
    </row>
    <row r="32" spans="1:37" ht="15" customHeight="1">
      <c r="A32" s="133" t="s">
        <v>843</v>
      </c>
      <c r="B32" t="s">
        <v>1369</v>
      </c>
      <c r="C32" t="s">
        <v>2695</v>
      </c>
      <c r="D32" t="s">
        <v>2696</v>
      </c>
      <c r="E32" t="s">
        <v>1990</v>
      </c>
      <c r="F32">
        <v>4.2376999999999998E-2</v>
      </c>
      <c r="G32">
        <v>4.3694999999999998E-2</v>
      </c>
      <c r="H32">
        <v>4.5803999999999997E-2</v>
      </c>
      <c r="I32">
        <v>4.7490999999999998E-2</v>
      </c>
      <c r="J32">
        <v>4.9514000000000002E-2</v>
      </c>
      <c r="K32">
        <v>5.1737999999999999E-2</v>
      </c>
      <c r="L32">
        <v>5.3755999999999998E-2</v>
      </c>
      <c r="M32">
        <v>5.5728E-2</v>
      </c>
      <c r="N32">
        <v>5.7872E-2</v>
      </c>
      <c r="O32">
        <v>6.0160999999999999E-2</v>
      </c>
      <c r="P32">
        <v>6.2822000000000003E-2</v>
      </c>
      <c r="Q32">
        <v>6.5789E-2</v>
      </c>
      <c r="R32">
        <v>6.9166000000000005E-2</v>
      </c>
      <c r="S32">
        <v>7.2886000000000006E-2</v>
      </c>
      <c r="T32">
        <v>7.7104000000000006E-2</v>
      </c>
      <c r="U32">
        <v>8.1527000000000002E-2</v>
      </c>
      <c r="V32">
        <v>8.6134000000000002E-2</v>
      </c>
      <c r="W32">
        <v>9.0969999999999995E-2</v>
      </c>
      <c r="X32">
        <v>9.6263000000000001E-2</v>
      </c>
      <c r="Y32">
        <v>0.10208399999999999</v>
      </c>
      <c r="Z32">
        <v>0.10828500000000001</v>
      </c>
      <c r="AA32">
        <v>0.11512799999999999</v>
      </c>
      <c r="AB32">
        <v>0.12245499999999999</v>
      </c>
      <c r="AC32">
        <v>0.130414</v>
      </c>
      <c r="AD32">
        <v>0.13841500000000001</v>
      </c>
      <c r="AE32">
        <v>0.146872</v>
      </c>
      <c r="AF32">
        <v>0.15545900000000001</v>
      </c>
      <c r="AG32">
        <v>0.16434000000000001</v>
      </c>
      <c r="AH32">
        <v>0.173872</v>
      </c>
      <c r="AI32">
        <v>0.18373600000000001</v>
      </c>
      <c r="AJ32">
        <v>0.19453000000000001</v>
      </c>
      <c r="AK32" s="131">
        <v>5.1999999999999998E-2</v>
      </c>
    </row>
    <row r="33" spans="1:37" ht="15" customHeight="1">
      <c r="A33" s="133" t="s">
        <v>842</v>
      </c>
      <c r="B33" t="s">
        <v>1378</v>
      </c>
      <c r="C33" t="s">
        <v>2697</v>
      </c>
      <c r="D33" t="s">
        <v>2698</v>
      </c>
      <c r="E33" t="s">
        <v>1990</v>
      </c>
      <c r="F33">
        <v>5.1877E-2</v>
      </c>
      <c r="G33">
        <v>6.0930999999999999E-2</v>
      </c>
      <c r="H33">
        <v>7.1687000000000001E-2</v>
      </c>
      <c r="I33">
        <v>8.1669000000000005E-2</v>
      </c>
      <c r="J33">
        <v>9.1757000000000005E-2</v>
      </c>
      <c r="K33">
        <v>0.10162599999999999</v>
      </c>
      <c r="L33">
        <v>0.110331</v>
      </c>
      <c r="M33">
        <v>0.118092</v>
      </c>
      <c r="N33">
        <v>0.12551499999999999</v>
      </c>
      <c r="O33">
        <v>0.13251499999999999</v>
      </c>
      <c r="P33">
        <v>0.139316</v>
      </c>
      <c r="Q33">
        <v>0.14588799999999999</v>
      </c>
      <c r="R33">
        <v>0.15228900000000001</v>
      </c>
      <c r="S33">
        <v>0.15817000000000001</v>
      </c>
      <c r="T33">
        <v>0.16405500000000001</v>
      </c>
      <c r="U33">
        <v>0.17025100000000001</v>
      </c>
      <c r="V33">
        <v>0.176231</v>
      </c>
      <c r="W33">
        <v>0.18218400000000001</v>
      </c>
      <c r="X33">
        <v>0.18856400000000001</v>
      </c>
      <c r="Y33">
        <v>0.19545000000000001</v>
      </c>
      <c r="Z33">
        <v>0.20253099999999999</v>
      </c>
      <c r="AA33">
        <v>0.21024399999999999</v>
      </c>
      <c r="AB33">
        <v>0.218386</v>
      </c>
      <c r="AC33">
        <v>0.22706699999999999</v>
      </c>
      <c r="AD33">
        <v>0.23535400000000001</v>
      </c>
      <c r="AE33">
        <v>0.24406</v>
      </c>
      <c r="AF33">
        <v>0.25259399999999999</v>
      </c>
      <c r="AG33">
        <v>0.26127600000000001</v>
      </c>
      <c r="AH33">
        <v>0.27061400000000002</v>
      </c>
      <c r="AI33">
        <v>0.28072200000000003</v>
      </c>
      <c r="AJ33">
        <v>0.29178999999999999</v>
      </c>
      <c r="AK33" s="131">
        <v>5.8999999999999997E-2</v>
      </c>
    </row>
    <row r="34" spans="1:37" ht="15" customHeight="1">
      <c r="A34" s="133" t="s">
        <v>841</v>
      </c>
      <c r="B34" t="s">
        <v>2644</v>
      </c>
      <c r="C34" t="s">
        <v>2699</v>
      </c>
      <c r="D34" t="s">
        <v>2700</v>
      </c>
      <c r="E34" t="s">
        <v>1990</v>
      </c>
      <c r="F34">
        <v>0.559701</v>
      </c>
      <c r="G34">
        <v>0.63309700000000002</v>
      </c>
      <c r="H34">
        <v>0.71984000000000004</v>
      </c>
      <c r="I34">
        <v>0.79714799999999997</v>
      </c>
      <c r="J34">
        <v>0.87512100000000004</v>
      </c>
      <c r="K34">
        <v>0.95147499999999996</v>
      </c>
      <c r="L34">
        <v>1.0193970000000001</v>
      </c>
      <c r="M34">
        <v>1.082565</v>
      </c>
      <c r="N34">
        <v>1.146466</v>
      </c>
      <c r="O34">
        <v>1.2119850000000001</v>
      </c>
      <c r="P34">
        <v>1.283031</v>
      </c>
      <c r="Q34">
        <v>1.3584590000000001</v>
      </c>
      <c r="R34">
        <v>1.439514</v>
      </c>
      <c r="S34">
        <v>1.5214160000000001</v>
      </c>
      <c r="T34">
        <v>1.612492</v>
      </c>
      <c r="U34">
        <v>1.7139439999999999</v>
      </c>
      <c r="V34">
        <v>1.8170459999999999</v>
      </c>
      <c r="W34">
        <v>1.927241</v>
      </c>
      <c r="X34">
        <v>2.0424229999999999</v>
      </c>
      <c r="Y34">
        <v>2.17048</v>
      </c>
      <c r="Z34">
        <v>2.3054549999999998</v>
      </c>
      <c r="AA34">
        <v>2.452369</v>
      </c>
      <c r="AB34">
        <v>2.6084019999999999</v>
      </c>
      <c r="AC34">
        <v>2.7770570000000001</v>
      </c>
      <c r="AD34">
        <v>2.9457680000000002</v>
      </c>
      <c r="AE34">
        <v>3.1239020000000002</v>
      </c>
      <c r="AF34">
        <v>3.3047219999999999</v>
      </c>
      <c r="AG34">
        <v>3.4920789999999999</v>
      </c>
      <c r="AH34">
        <v>3.6928519999999998</v>
      </c>
      <c r="AI34">
        <v>3.9100199999999998</v>
      </c>
      <c r="AJ34">
        <v>4.1454469999999999</v>
      </c>
      <c r="AK34" s="131">
        <v>6.9000000000000006E-2</v>
      </c>
    </row>
    <row r="35" spans="1:37" ht="15" customHeight="1">
      <c r="A35" s="133" t="s">
        <v>840</v>
      </c>
      <c r="B35" t="s">
        <v>1673</v>
      </c>
      <c r="C35" t="s">
        <v>2701</v>
      </c>
      <c r="D35" t="s">
        <v>2702</v>
      </c>
      <c r="E35" t="s">
        <v>1990</v>
      </c>
      <c r="F35">
        <v>5.4200000000000003E-3</v>
      </c>
      <c r="G35">
        <v>9.4289999999999999E-3</v>
      </c>
      <c r="H35">
        <v>1.4236E-2</v>
      </c>
      <c r="I35">
        <v>1.9151000000000001E-2</v>
      </c>
      <c r="J35">
        <v>2.4204E-2</v>
      </c>
      <c r="K35">
        <v>2.9276E-2</v>
      </c>
      <c r="L35">
        <v>3.4014000000000003E-2</v>
      </c>
      <c r="M35">
        <v>3.8429999999999999E-2</v>
      </c>
      <c r="N35">
        <v>4.2784999999999997E-2</v>
      </c>
      <c r="O35">
        <v>4.7170999999999998E-2</v>
      </c>
      <c r="P35">
        <v>5.1713000000000002E-2</v>
      </c>
      <c r="Q35">
        <v>5.6411000000000003E-2</v>
      </c>
      <c r="R35">
        <v>6.1312999999999999E-2</v>
      </c>
      <c r="S35">
        <v>6.6289000000000001E-2</v>
      </c>
      <c r="T35">
        <v>7.1549000000000001E-2</v>
      </c>
      <c r="U35">
        <v>7.7276999999999998E-2</v>
      </c>
      <c r="V35">
        <v>8.3154000000000006E-2</v>
      </c>
      <c r="W35">
        <v>8.9199000000000001E-2</v>
      </c>
      <c r="X35">
        <v>9.5702999999999996E-2</v>
      </c>
      <c r="Y35">
        <v>0.10258</v>
      </c>
      <c r="Z35">
        <v>0.109815</v>
      </c>
      <c r="AA35">
        <v>0.11763800000000001</v>
      </c>
      <c r="AB35">
        <v>0.12590699999999999</v>
      </c>
      <c r="AC35">
        <v>0.134794</v>
      </c>
      <c r="AD35">
        <v>0.143706</v>
      </c>
      <c r="AE35">
        <v>0.15309500000000001</v>
      </c>
      <c r="AF35">
        <v>0.16265199999999999</v>
      </c>
      <c r="AG35">
        <v>0.17255000000000001</v>
      </c>
      <c r="AH35">
        <v>0.183171</v>
      </c>
      <c r="AI35">
        <v>0.194604</v>
      </c>
      <c r="AJ35">
        <v>0.20696000000000001</v>
      </c>
      <c r="AK35" s="131">
        <v>0.129</v>
      </c>
    </row>
    <row r="36" spans="1:37" ht="15" customHeight="1">
      <c r="A36" s="133" t="s">
        <v>839</v>
      </c>
      <c r="B36" t="s">
        <v>2645</v>
      </c>
      <c r="C36" t="s">
        <v>2703</v>
      </c>
      <c r="D36" t="s">
        <v>2704</v>
      </c>
      <c r="E36" t="s">
        <v>1990</v>
      </c>
      <c r="F36">
        <v>3.8600000000000001E-3</v>
      </c>
      <c r="G36">
        <v>8.2190000000000006E-3</v>
      </c>
      <c r="H36">
        <v>1.3495E-2</v>
      </c>
      <c r="I36">
        <v>1.8939999999999999E-2</v>
      </c>
      <c r="J36">
        <v>2.4531000000000001E-2</v>
      </c>
      <c r="K36">
        <v>3.0138000000000002E-2</v>
      </c>
      <c r="L36">
        <v>3.5383999999999999E-2</v>
      </c>
      <c r="M36">
        <v>4.027E-2</v>
      </c>
      <c r="N36">
        <v>4.5076999999999999E-2</v>
      </c>
      <c r="O36">
        <v>4.9907E-2</v>
      </c>
      <c r="P36">
        <v>5.4896E-2</v>
      </c>
      <c r="Q36">
        <v>6.0041999999999998E-2</v>
      </c>
      <c r="R36">
        <v>6.54E-2</v>
      </c>
      <c r="S36">
        <v>7.0827000000000001E-2</v>
      </c>
      <c r="T36">
        <v>7.6567999999999997E-2</v>
      </c>
      <c r="U36">
        <v>8.2784999999999997E-2</v>
      </c>
      <c r="V36">
        <v>8.9194999999999997E-2</v>
      </c>
      <c r="W36">
        <v>9.5802999999999999E-2</v>
      </c>
      <c r="X36">
        <v>0.102856</v>
      </c>
      <c r="Y36">
        <v>0.110317</v>
      </c>
      <c r="Z36">
        <v>0.11816400000000001</v>
      </c>
      <c r="AA36">
        <v>0.12664400000000001</v>
      </c>
      <c r="AB36">
        <v>0.13560700000000001</v>
      </c>
      <c r="AC36">
        <v>0.145236</v>
      </c>
      <c r="AD36">
        <v>0.154893</v>
      </c>
      <c r="AE36">
        <v>0.16506599999999999</v>
      </c>
      <c r="AF36">
        <v>0.17541899999999999</v>
      </c>
      <c r="AG36">
        <v>0.18614</v>
      </c>
      <c r="AH36">
        <v>0.19764200000000001</v>
      </c>
      <c r="AI36">
        <v>0.21002999999999999</v>
      </c>
      <c r="AJ36">
        <v>0.223412</v>
      </c>
      <c r="AK36" s="131">
        <v>0.14499999999999999</v>
      </c>
    </row>
    <row r="37" spans="1:37" ht="15" customHeight="1">
      <c r="A37" s="133" t="s">
        <v>838</v>
      </c>
      <c r="B37" t="s">
        <v>2646</v>
      </c>
      <c r="C37" t="s">
        <v>2705</v>
      </c>
      <c r="D37" t="s">
        <v>2706</v>
      </c>
      <c r="E37" t="s">
        <v>1990</v>
      </c>
      <c r="F37">
        <v>3.6250000000000002E-3</v>
      </c>
      <c r="G37">
        <v>7.7190000000000002E-3</v>
      </c>
      <c r="H37">
        <v>1.2674E-2</v>
      </c>
      <c r="I37">
        <v>1.7787000000000001E-2</v>
      </c>
      <c r="J37">
        <v>2.3037999999999999E-2</v>
      </c>
      <c r="K37">
        <v>2.8303999999999999E-2</v>
      </c>
      <c r="L37">
        <v>3.3230000000000003E-2</v>
      </c>
      <c r="M37">
        <v>3.7817999999999997E-2</v>
      </c>
      <c r="N37">
        <v>4.2333000000000003E-2</v>
      </c>
      <c r="O37">
        <v>4.6869000000000001E-2</v>
      </c>
      <c r="P37">
        <v>5.1554000000000003E-2</v>
      </c>
      <c r="Q37">
        <v>5.6387E-2</v>
      </c>
      <c r="R37">
        <v>6.1419000000000001E-2</v>
      </c>
      <c r="S37">
        <v>6.6516000000000006E-2</v>
      </c>
      <c r="T37">
        <v>7.1906999999999999E-2</v>
      </c>
      <c r="U37">
        <v>7.7745999999999996E-2</v>
      </c>
      <c r="V37">
        <v>8.3765999999999993E-2</v>
      </c>
      <c r="W37">
        <v>8.9970999999999995E-2</v>
      </c>
      <c r="X37">
        <v>9.6595E-2</v>
      </c>
      <c r="Y37">
        <v>0.103602</v>
      </c>
      <c r="Z37">
        <v>0.110972</v>
      </c>
      <c r="AA37">
        <v>0.118936</v>
      </c>
      <c r="AB37">
        <v>0.12735299999999999</v>
      </c>
      <c r="AC37">
        <v>0.13639599999999999</v>
      </c>
      <c r="AD37">
        <v>0.14546500000000001</v>
      </c>
      <c r="AE37">
        <v>0.15501799999999999</v>
      </c>
      <c r="AF37">
        <v>0.164742</v>
      </c>
      <c r="AG37">
        <v>0.17480999999999999</v>
      </c>
      <c r="AH37">
        <v>0.185612</v>
      </c>
      <c r="AI37">
        <v>0.197246</v>
      </c>
      <c r="AJ37">
        <v>0.209813</v>
      </c>
      <c r="AK37" s="131">
        <v>0.14499999999999999</v>
      </c>
    </row>
    <row r="38" spans="1:37" ht="15" customHeight="1">
      <c r="A38" s="133" t="s">
        <v>837</v>
      </c>
      <c r="B38" t="s">
        <v>1677</v>
      </c>
      <c r="C38" t="s">
        <v>2707</v>
      </c>
      <c r="D38" t="s">
        <v>2708</v>
      </c>
      <c r="E38" t="s">
        <v>1990</v>
      </c>
      <c r="F38">
        <v>5.9309999999999996E-3</v>
      </c>
      <c r="G38">
        <v>1.2626999999999999E-2</v>
      </c>
      <c r="H38">
        <v>2.0733000000000001E-2</v>
      </c>
      <c r="I38">
        <v>2.9097000000000001E-2</v>
      </c>
      <c r="J38">
        <v>3.7686999999999998E-2</v>
      </c>
      <c r="K38">
        <v>4.6300000000000001E-2</v>
      </c>
      <c r="L38">
        <v>5.4358999999999998E-2</v>
      </c>
      <c r="M38">
        <v>6.1865000000000003E-2</v>
      </c>
      <c r="N38">
        <v>6.9250000000000006E-2</v>
      </c>
      <c r="O38">
        <v>7.6671000000000003E-2</v>
      </c>
      <c r="P38">
        <v>8.4334999999999993E-2</v>
      </c>
      <c r="Q38">
        <v>9.2241000000000004E-2</v>
      </c>
      <c r="R38">
        <v>0.10047200000000001</v>
      </c>
      <c r="S38">
        <v>0.10881</v>
      </c>
      <c r="T38">
        <v>0.117629</v>
      </c>
      <c r="U38">
        <v>0.12717999999999999</v>
      </c>
      <c r="V38">
        <v>0.13702900000000001</v>
      </c>
      <c r="W38">
        <v>0.147179</v>
      </c>
      <c r="X38">
        <v>0.15801499999999999</v>
      </c>
      <c r="Y38">
        <v>0.16947699999999999</v>
      </c>
      <c r="Z38">
        <v>0.181532</v>
      </c>
      <c r="AA38">
        <v>0.19456100000000001</v>
      </c>
      <c r="AB38">
        <v>0.20832999999999999</v>
      </c>
      <c r="AC38">
        <v>0.22312299999999999</v>
      </c>
      <c r="AD38">
        <v>0.237958</v>
      </c>
      <c r="AE38">
        <v>0.25358599999999998</v>
      </c>
      <c r="AF38">
        <v>0.26949200000000001</v>
      </c>
      <c r="AG38">
        <v>0.28596199999999999</v>
      </c>
      <c r="AH38">
        <v>0.30363299999999999</v>
      </c>
      <c r="AI38">
        <v>0.32266400000000001</v>
      </c>
      <c r="AJ38">
        <v>0.34322200000000003</v>
      </c>
      <c r="AK38" s="131">
        <v>0.14499999999999999</v>
      </c>
    </row>
    <row r="39" spans="1:37" ht="15" customHeight="1">
      <c r="A39" s="133" t="s">
        <v>836</v>
      </c>
      <c r="B39" t="s">
        <v>2648</v>
      </c>
      <c r="C39" t="s">
        <v>2709</v>
      </c>
      <c r="D39" t="s">
        <v>2710</v>
      </c>
      <c r="E39" t="s">
        <v>1990</v>
      </c>
      <c r="F39">
        <v>51.540877999999999</v>
      </c>
      <c r="G39">
        <v>52.831715000000003</v>
      </c>
      <c r="H39">
        <v>54.758040999999999</v>
      </c>
      <c r="I39">
        <v>55.932628999999999</v>
      </c>
      <c r="J39">
        <v>57.350430000000003</v>
      </c>
      <c r="K39">
        <v>58.815109</v>
      </c>
      <c r="L39">
        <v>59.933838000000002</v>
      </c>
      <c r="M39">
        <v>60.935946999999999</v>
      </c>
      <c r="N39">
        <v>62.050060000000002</v>
      </c>
      <c r="O39">
        <v>63.214333000000003</v>
      </c>
      <c r="P39">
        <v>64.541161000000002</v>
      </c>
      <c r="Q39">
        <v>65.944243999999998</v>
      </c>
      <c r="R39">
        <v>67.470680000000002</v>
      </c>
      <c r="S39">
        <v>68.894958000000003</v>
      </c>
      <c r="T39">
        <v>70.468140000000005</v>
      </c>
      <c r="U39">
        <v>72.304412999999997</v>
      </c>
      <c r="V39">
        <v>74.11515</v>
      </c>
      <c r="W39">
        <v>75.951415999999995</v>
      </c>
      <c r="X39">
        <v>77.906181000000004</v>
      </c>
      <c r="Y39">
        <v>80.080230999999998</v>
      </c>
      <c r="Z39">
        <v>82.249786</v>
      </c>
      <c r="AA39">
        <v>84.627112999999994</v>
      </c>
      <c r="AB39">
        <v>87.123671999999999</v>
      </c>
      <c r="AC39">
        <v>89.885834000000003</v>
      </c>
      <c r="AD39">
        <v>92.497275999999999</v>
      </c>
      <c r="AE39">
        <v>95.200439000000003</v>
      </c>
      <c r="AF39">
        <v>97.767455999999996</v>
      </c>
      <c r="AG39">
        <v>100.33699799999999</v>
      </c>
      <c r="AH39">
        <v>103.095596</v>
      </c>
      <c r="AI39">
        <v>106.039688</v>
      </c>
      <c r="AJ39">
        <v>109.19001799999999</v>
      </c>
      <c r="AK39" s="131">
        <v>2.5000000000000001E-2</v>
      </c>
    </row>
    <row r="40" spans="1:37" ht="15" customHeight="1">
      <c r="B40" t="s">
        <v>2649</v>
      </c>
      <c r="D40" t="s">
        <v>2711</v>
      </c>
    </row>
    <row r="41" spans="1:37" ht="15" customHeight="1">
      <c r="A41" s="133" t="s">
        <v>835</v>
      </c>
      <c r="B41" t="s">
        <v>1362</v>
      </c>
      <c r="C41" t="s">
        <v>2712</v>
      </c>
      <c r="D41" t="s">
        <v>2713</v>
      </c>
      <c r="E41" t="s">
        <v>1990</v>
      </c>
      <c r="F41">
        <v>160.74234000000001</v>
      </c>
      <c r="G41">
        <v>164.693558</v>
      </c>
      <c r="H41">
        <v>170.25006099999999</v>
      </c>
      <c r="I41">
        <v>173.45579499999999</v>
      </c>
      <c r="J41">
        <v>177.35992400000001</v>
      </c>
      <c r="K41">
        <v>181.35458399999999</v>
      </c>
      <c r="L41">
        <v>183.780869</v>
      </c>
      <c r="M41">
        <v>185.086884</v>
      </c>
      <c r="N41">
        <v>185.88377399999999</v>
      </c>
      <c r="O41">
        <v>186.217941</v>
      </c>
      <c r="P41">
        <v>186.649078</v>
      </c>
      <c r="Q41">
        <v>187.107574</v>
      </c>
      <c r="R41">
        <v>187.66241500000001</v>
      </c>
      <c r="S41">
        <v>187.99203499999999</v>
      </c>
      <c r="T41">
        <v>188.75500500000001</v>
      </c>
      <c r="U41">
        <v>190.17984000000001</v>
      </c>
      <c r="V41">
        <v>191.44442699999999</v>
      </c>
      <c r="W41">
        <v>192.54530299999999</v>
      </c>
      <c r="X41">
        <v>193.78573600000001</v>
      </c>
      <c r="Y41">
        <v>195.14408900000001</v>
      </c>
      <c r="Z41">
        <v>196.307739</v>
      </c>
      <c r="AA41">
        <v>197.77810700000001</v>
      </c>
      <c r="AB41">
        <v>199.45315600000001</v>
      </c>
      <c r="AC41">
        <v>201.47020000000001</v>
      </c>
      <c r="AD41">
        <v>202.907623</v>
      </c>
      <c r="AE41">
        <v>204.33074999999999</v>
      </c>
      <c r="AF41">
        <v>205.217896</v>
      </c>
      <c r="AG41">
        <v>205.86509699999999</v>
      </c>
      <c r="AH41">
        <v>206.63888499999999</v>
      </c>
      <c r="AI41">
        <v>207.51411400000001</v>
      </c>
      <c r="AJ41">
        <v>208.57772800000001</v>
      </c>
      <c r="AK41" s="131">
        <v>8.9999999999999993E-3</v>
      </c>
    </row>
    <row r="42" spans="1:37" ht="15" customHeight="1">
      <c r="A42" s="133" t="s">
        <v>834</v>
      </c>
      <c r="B42" t="s">
        <v>1448</v>
      </c>
      <c r="C42" t="s">
        <v>2714</v>
      </c>
      <c r="D42" t="s">
        <v>2715</v>
      </c>
      <c r="E42" t="s">
        <v>1990</v>
      </c>
      <c r="F42">
        <v>0.16367399999999999</v>
      </c>
      <c r="G42">
        <v>0.14941399999999999</v>
      </c>
      <c r="H42">
        <v>0.13748099999999999</v>
      </c>
      <c r="I42">
        <v>0.12559699999999999</v>
      </c>
      <c r="J42">
        <v>0.11618100000000001</v>
      </c>
      <c r="K42">
        <v>0.108125</v>
      </c>
      <c r="L42">
        <v>0.101701</v>
      </c>
      <c r="M42">
        <v>9.7096000000000002E-2</v>
      </c>
      <c r="N42">
        <v>9.3618000000000007E-2</v>
      </c>
      <c r="O42">
        <v>9.0825000000000003E-2</v>
      </c>
      <c r="P42">
        <v>8.9443999999999996E-2</v>
      </c>
      <c r="Q42">
        <v>8.8321999999999998E-2</v>
      </c>
      <c r="R42">
        <v>8.7162000000000003E-2</v>
      </c>
      <c r="S42">
        <v>8.6112999999999995E-2</v>
      </c>
      <c r="T42">
        <v>8.5427000000000003E-2</v>
      </c>
      <c r="U42">
        <v>8.5232000000000002E-2</v>
      </c>
      <c r="V42">
        <v>8.4828000000000001E-2</v>
      </c>
      <c r="W42">
        <v>8.4626999999999994E-2</v>
      </c>
      <c r="X42">
        <v>8.4641999999999995E-2</v>
      </c>
      <c r="Y42">
        <v>8.4828000000000001E-2</v>
      </c>
      <c r="Z42">
        <v>8.4857000000000002E-2</v>
      </c>
      <c r="AA42">
        <v>8.5285E-2</v>
      </c>
      <c r="AB42">
        <v>8.5616999999999999E-2</v>
      </c>
      <c r="AC42">
        <v>8.6119000000000001E-2</v>
      </c>
      <c r="AD42">
        <v>8.6636000000000005E-2</v>
      </c>
      <c r="AE42">
        <v>8.7335999999999997E-2</v>
      </c>
      <c r="AF42">
        <v>8.7975999999999999E-2</v>
      </c>
      <c r="AG42">
        <v>8.8678999999999994E-2</v>
      </c>
      <c r="AH42">
        <v>8.9556999999999998E-2</v>
      </c>
      <c r="AI42">
        <v>9.0484999999999996E-2</v>
      </c>
      <c r="AJ42">
        <v>9.1512999999999997E-2</v>
      </c>
      <c r="AK42" s="131">
        <v>-1.9E-2</v>
      </c>
    </row>
    <row r="43" spans="1:37" ht="15" customHeight="1">
      <c r="A43" s="133" t="s">
        <v>833</v>
      </c>
      <c r="B43" t="s">
        <v>1369</v>
      </c>
      <c r="C43" t="s">
        <v>2716</v>
      </c>
      <c r="D43" t="s">
        <v>2717</v>
      </c>
      <c r="E43" t="s">
        <v>1990</v>
      </c>
      <c r="F43">
        <v>3.3450000000000001E-2</v>
      </c>
      <c r="G43">
        <v>3.7316000000000002E-2</v>
      </c>
      <c r="H43">
        <v>4.1474999999999998E-2</v>
      </c>
      <c r="I43">
        <v>4.4704000000000001E-2</v>
      </c>
      <c r="J43">
        <v>4.7662999999999997E-2</v>
      </c>
      <c r="K43">
        <v>5.0243000000000003E-2</v>
      </c>
      <c r="L43">
        <v>5.2096999999999997E-2</v>
      </c>
      <c r="M43">
        <v>5.3384000000000001E-2</v>
      </c>
      <c r="N43">
        <v>5.4332999999999999E-2</v>
      </c>
      <c r="O43">
        <v>5.4955999999999998E-2</v>
      </c>
      <c r="P43">
        <v>5.5497999999999999E-2</v>
      </c>
      <c r="Q43">
        <v>5.5923E-2</v>
      </c>
      <c r="R43">
        <v>5.6269E-2</v>
      </c>
      <c r="S43">
        <v>5.6578999999999997E-2</v>
      </c>
      <c r="T43">
        <v>5.7103000000000001E-2</v>
      </c>
      <c r="U43">
        <v>5.7867000000000002E-2</v>
      </c>
      <c r="V43">
        <v>5.8554000000000002E-2</v>
      </c>
      <c r="W43">
        <v>5.9261000000000001E-2</v>
      </c>
      <c r="X43">
        <v>6.012E-2</v>
      </c>
      <c r="Y43">
        <v>6.1075999999999998E-2</v>
      </c>
      <c r="Z43">
        <v>6.2068999999999999E-2</v>
      </c>
      <c r="AA43">
        <v>6.3270999999999994E-2</v>
      </c>
      <c r="AB43">
        <v>6.4588999999999994E-2</v>
      </c>
      <c r="AC43">
        <v>6.6087000000000007E-2</v>
      </c>
      <c r="AD43">
        <v>6.7456000000000002E-2</v>
      </c>
      <c r="AE43">
        <v>6.8887000000000004E-2</v>
      </c>
      <c r="AF43">
        <v>7.0239999999999997E-2</v>
      </c>
      <c r="AG43">
        <v>7.1601999999999999E-2</v>
      </c>
      <c r="AH43">
        <v>7.3094000000000006E-2</v>
      </c>
      <c r="AI43">
        <v>7.4689000000000005E-2</v>
      </c>
      <c r="AJ43">
        <v>7.6420000000000002E-2</v>
      </c>
      <c r="AK43" s="131">
        <v>2.8000000000000001E-2</v>
      </c>
    </row>
    <row r="44" spans="1:37" ht="15" customHeight="1">
      <c r="A44" s="133" t="s">
        <v>832</v>
      </c>
      <c r="B44" t="s">
        <v>1378</v>
      </c>
      <c r="C44" t="s">
        <v>2718</v>
      </c>
      <c r="D44" t="s">
        <v>2719</v>
      </c>
      <c r="E44" t="s">
        <v>1990</v>
      </c>
      <c r="F44">
        <v>1.935392</v>
      </c>
      <c r="G44">
        <v>2.0080930000000001</v>
      </c>
      <c r="H44">
        <v>2.077585</v>
      </c>
      <c r="I44">
        <v>2.0947990000000001</v>
      </c>
      <c r="J44">
        <v>2.0994199999999998</v>
      </c>
      <c r="K44">
        <v>2.0933250000000001</v>
      </c>
      <c r="L44">
        <v>2.0664760000000002</v>
      </c>
      <c r="M44">
        <v>2.0307599999999999</v>
      </c>
      <c r="N44">
        <v>1.9947900000000001</v>
      </c>
      <c r="O44">
        <v>1.9591369999999999</v>
      </c>
      <c r="P44">
        <v>1.930417</v>
      </c>
      <c r="Q44">
        <v>1.9092359999999999</v>
      </c>
      <c r="R44">
        <v>1.900709</v>
      </c>
      <c r="S44">
        <v>1.904166</v>
      </c>
      <c r="T44">
        <v>1.9262550000000001</v>
      </c>
      <c r="U44">
        <v>1.9688399999999999</v>
      </c>
      <c r="V44">
        <v>2.021522</v>
      </c>
      <c r="W44">
        <v>2.085245</v>
      </c>
      <c r="X44">
        <v>2.161508</v>
      </c>
      <c r="Y44">
        <v>2.2523930000000001</v>
      </c>
      <c r="Z44">
        <v>2.3585590000000001</v>
      </c>
      <c r="AA44">
        <v>2.486901</v>
      </c>
      <c r="AB44">
        <v>2.6355900000000001</v>
      </c>
      <c r="AC44">
        <v>2.8080120000000002</v>
      </c>
      <c r="AD44">
        <v>2.9925440000000001</v>
      </c>
      <c r="AE44">
        <v>3.2017600000000002</v>
      </c>
      <c r="AF44">
        <v>3.42943</v>
      </c>
      <c r="AG44">
        <v>3.6783540000000001</v>
      </c>
      <c r="AH44">
        <v>3.954189</v>
      </c>
      <c r="AI44">
        <v>4.2648529999999996</v>
      </c>
      <c r="AJ44">
        <v>4.6132759999999999</v>
      </c>
      <c r="AK44" s="131">
        <v>2.9000000000000001E-2</v>
      </c>
    </row>
    <row r="45" spans="1:37" ht="15" customHeight="1">
      <c r="A45" s="133" t="s">
        <v>831</v>
      </c>
      <c r="B45" t="s">
        <v>2644</v>
      </c>
      <c r="C45" t="s">
        <v>2720</v>
      </c>
      <c r="D45" t="s">
        <v>2721</v>
      </c>
      <c r="E45" t="s">
        <v>1990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830</v>
      </c>
      <c r="B46" t="s">
        <v>1673</v>
      </c>
      <c r="C46" t="s">
        <v>2722</v>
      </c>
      <c r="D46" t="s">
        <v>2723</v>
      </c>
      <c r="E46" t="s">
        <v>1990</v>
      </c>
      <c r="F46">
        <v>1.15E-3</v>
      </c>
      <c r="G46">
        <v>2.3010000000000001E-3</v>
      </c>
      <c r="H46">
        <v>3.689E-3</v>
      </c>
      <c r="I46">
        <v>5.1339999999999997E-3</v>
      </c>
      <c r="J46">
        <v>6.6420000000000003E-3</v>
      </c>
      <c r="K46">
        <v>8.1779999999999995E-3</v>
      </c>
      <c r="L46">
        <v>9.6419999999999995E-3</v>
      </c>
      <c r="M46">
        <v>1.1039E-2</v>
      </c>
      <c r="N46">
        <v>1.2421E-2</v>
      </c>
      <c r="O46">
        <v>1.379E-2</v>
      </c>
      <c r="P46">
        <v>1.5162999999999999E-2</v>
      </c>
      <c r="Q46">
        <v>1.6513E-2</v>
      </c>
      <c r="R46">
        <v>1.7829000000000001E-2</v>
      </c>
      <c r="S46">
        <v>1.9057999999999999E-2</v>
      </c>
      <c r="T46">
        <v>2.0261999999999999E-2</v>
      </c>
      <c r="U46">
        <v>2.1472000000000002E-2</v>
      </c>
      <c r="V46">
        <v>2.2612E-2</v>
      </c>
      <c r="W46">
        <v>2.3708E-2</v>
      </c>
      <c r="X46">
        <v>2.4840999999999998E-2</v>
      </c>
      <c r="Y46">
        <v>2.6009999999999998E-2</v>
      </c>
      <c r="Z46">
        <v>2.7150000000000001E-2</v>
      </c>
      <c r="AA46">
        <v>2.8354000000000001E-2</v>
      </c>
      <c r="AB46">
        <v>2.9631000000000001E-2</v>
      </c>
      <c r="AC46">
        <v>3.0995999999999999E-2</v>
      </c>
      <c r="AD46">
        <v>3.2318E-2</v>
      </c>
      <c r="AE46">
        <v>3.3686000000000001E-2</v>
      </c>
      <c r="AF46">
        <v>3.5028999999999998E-2</v>
      </c>
      <c r="AG46">
        <v>3.6401000000000003E-2</v>
      </c>
      <c r="AH46">
        <v>3.7858999999999997E-2</v>
      </c>
      <c r="AI46">
        <v>3.9392000000000003E-2</v>
      </c>
      <c r="AJ46">
        <v>4.1021000000000002E-2</v>
      </c>
      <c r="AK46" s="131">
        <v>0.127</v>
      </c>
    </row>
    <row r="47" spans="1:37" ht="15" customHeight="1">
      <c r="A47" s="133" t="s">
        <v>829</v>
      </c>
      <c r="B47" t="s">
        <v>2645</v>
      </c>
      <c r="C47" t="s">
        <v>2724</v>
      </c>
      <c r="D47" t="s">
        <v>2725</v>
      </c>
      <c r="E47" t="s">
        <v>1990</v>
      </c>
      <c r="F47">
        <v>2.284E-3</v>
      </c>
      <c r="G47">
        <v>3.9769999999999996E-3</v>
      </c>
      <c r="H47">
        <v>6.0419999999999996E-3</v>
      </c>
      <c r="I47">
        <v>8.1840000000000003E-3</v>
      </c>
      <c r="J47">
        <v>1.0418E-2</v>
      </c>
      <c r="K47">
        <v>1.2688E-2</v>
      </c>
      <c r="L47">
        <v>1.4844E-2</v>
      </c>
      <c r="M47">
        <v>1.6896999999999999E-2</v>
      </c>
      <c r="N47">
        <v>1.8922000000000001E-2</v>
      </c>
      <c r="O47">
        <v>2.0923000000000001E-2</v>
      </c>
      <c r="P47">
        <v>2.2925000000000001E-2</v>
      </c>
      <c r="Q47">
        <v>2.4889000000000001E-2</v>
      </c>
      <c r="R47">
        <v>2.6797000000000001E-2</v>
      </c>
      <c r="S47">
        <v>2.8576000000000001E-2</v>
      </c>
      <c r="T47">
        <v>3.0318000000000001E-2</v>
      </c>
      <c r="U47">
        <v>3.2076E-2</v>
      </c>
      <c r="V47">
        <v>3.3746999999999999E-2</v>
      </c>
      <c r="W47">
        <v>3.5371E-2</v>
      </c>
      <c r="X47">
        <v>3.7024000000000001E-2</v>
      </c>
      <c r="Y47">
        <v>3.8717000000000001E-2</v>
      </c>
      <c r="Z47">
        <v>4.0389000000000001E-2</v>
      </c>
      <c r="AA47">
        <v>4.2192E-2</v>
      </c>
      <c r="AB47">
        <v>4.4082000000000003E-2</v>
      </c>
      <c r="AC47">
        <v>4.6103999999999999E-2</v>
      </c>
      <c r="AD47">
        <v>4.8059999999999999E-2</v>
      </c>
      <c r="AE47">
        <v>5.0085999999999999E-2</v>
      </c>
      <c r="AF47">
        <v>5.2075000000000003E-2</v>
      </c>
      <c r="AG47">
        <v>5.4107000000000002E-2</v>
      </c>
      <c r="AH47">
        <v>5.6265999999999997E-2</v>
      </c>
      <c r="AI47">
        <v>5.8538E-2</v>
      </c>
      <c r="AJ47">
        <v>6.0951999999999999E-2</v>
      </c>
      <c r="AK47" s="131">
        <v>0.11600000000000001</v>
      </c>
    </row>
    <row r="48" spans="1:37" ht="15" customHeight="1">
      <c r="A48" s="133" t="s">
        <v>828</v>
      </c>
      <c r="B48" t="s">
        <v>2646</v>
      </c>
      <c r="C48" t="s">
        <v>2726</v>
      </c>
      <c r="D48" t="s">
        <v>2727</v>
      </c>
      <c r="E48" t="s">
        <v>1990</v>
      </c>
      <c r="F48">
        <v>2.5300000000000001E-3</v>
      </c>
      <c r="G48">
        <v>4.3959999999999997E-3</v>
      </c>
      <c r="H48">
        <v>6.672E-3</v>
      </c>
      <c r="I48">
        <v>9.0340000000000004E-3</v>
      </c>
      <c r="J48">
        <v>1.1495999999999999E-2</v>
      </c>
      <c r="K48">
        <v>1.3998E-2</v>
      </c>
      <c r="L48">
        <v>1.6375000000000001E-2</v>
      </c>
      <c r="M48">
        <v>1.8637000000000001E-2</v>
      </c>
      <c r="N48">
        <v>2.0868999999999999E-2</v>
      </c>
      <c r="O48">
        <v>2.3074000000000001E-2</v>
      </c>
      <c r="P48">
        <v>2.528E-2</v>
      </c>
      <c r="Q48">
        <v>2.7442999999999999E-2</v>
      </c>
      <c r="R48">
        <v>2.9545999999999999E-2</v>
      </c>
      <c r="S48">
        <v>3.1505999999999999E-2</v>
      </c>
      <c r="T48">
        <v>3.3425999999999997E-2</v>
      </c>
      <c r="U48">
        <v>3.5362999999999999E-2</v>
      </c>
      <c r="V48">
        <v>3.7204000000000001E-2</v>
      </c>
      <c r="W48">
        <v>3.8995000000000002E-2</v>
      </c>
      <c r="X48">
        <v>4.0815999999999998E-2</v>
      </c>
      <c r="Y48">
        <v>4.2680999999999997E-2</v>
      </c>
      <c r="Z48">
        <v>4.4525000000000002E-2</v>
      </c>
      <c r="AA48">
        <v>4.6511999999999998E-2</v>
      </c>
      <c r="AB48">
        <v>4.8594999999999999E-2</v>
      </c>
      <c r="AC48">
        <v>5.0824000000000001E-2</v>
      </c>
      <c r="AD48">
        <v>5.2979999999999999E-2</v>
      </c>
      <c r="AE48">
        <v>5.5213999999999999E-2</v>
      </c>
      <c r="AF48">
        <v>5.7405999999999999E-2</v>
      </c>
      <c r="AG48">
        <v>5.9645999999999998E-2</v>
      </c>
      <c r="AH48">
        <v>6.2025999999999998E-2</v>
      </c>
      <c r="AI48">
        <v>6.4530000000000004E-2</v>
      </c>
      <c r="AJ48">
        <v>6.7191000000000001E-2</v>
      </c>
      <c r="AK48" s="131">
        <v>0.11600000000000001</v>
      </c>
    </row>
    <row r="49" spans="1:37" ht="15" customHeight="1">
      <c r="A49" s="133" t="s">
        <v>827</v>
      </c>
      <c r="B49" t="s">
        <v>1677</v>
      </c>
      <c r="C49" t="s">
        <v>2728</v>
      </c>
      <c r="D49" t="s">
        <v>2729</v>
      </c>
      <c r="E49" t="s">
        <v>1990</v>
      </c>
      <c r="F49">
        <v>2.8630000000000001E-3</v>
      </c>
      <c r="G49">
        <v>5.1510000000000002E-3</v>
      </c>
      <c r="H49">
        <v>7.9419999999999994E-3</v>
      </c>
      <c r="I49">
        <v>1.0843E-2</v>
      </c>
      <c r="J49">
        <v>1.3868999999999999E-2</v>
      </c>
      <c r="K49">
        <v>1.6945999999999999E-2</v>
      </c>
      <c r="L49">
        <v>1.9872999999999998E-2</v>
      </c>
      <c r="M49">
        <v>2.266E-2</v>
      </c>
      <c r="N49">
        <v>2.5413000000000002E-2</v>
      </c>
      <c r="O49">
        <v>2.8133999999999999E-2</v>
      </c>
      <c r="P49">
        <v>3.0856999999999999E-2</v>
      </c>
      <c r="Q49">
        <v>3.3530999999999998E-2</v>
      </c>
      <c r="R49">
        <v>3.6129000000000001E-2</v>
      </c>
      <c r="S49">
        <v>3.8554999999999999E-2</v>
      </c>
      <c r="T49">
        <v>4.0927999999999999E-2</v>
      </c>
      <c r="U49">
        <v>4.3319000000000003E-2</v>
      </c>
      <c r="V49">
        <v>4.5588999999999998E-2</v>
      </c>
      <c r="W49">
        <v>4.7791E-2</v>
      </c>
      <c r="X49">
        <v>5.0037999999999999E-2</v>
      </c>
      <c r="Y49">
        <v>5.2339999999999998E-2</v>
      </c>
      <c r="Z49">
        <v>5.4609999999999999E-2</v>
      </c>
      <c r="AA49">
        <v>5.7045999999999999E-2</v>
      </c>
      <c r="AB49">
        <v>5.9604999999999998E-2</v>
      </c>
      <c r="AC49">
        <v>6.2343000000000003E-2</v>
      </c>
      <c r="AD49">
        <v>6.4991999999999994E-2</v>
      </c>
      <c r="AE49">
        <v>6.7735000000000004E-2</v>
      </c>
      <c r="AF49">
        <v>7.0427000000000003E-2</v>
      </c>
      <c r="AG49">
        <v>7.3178999999999994E-2</v>
      </c>
      <c r="AH49">
        <v>7.6103000000000004E-2</v>
      </c>
      <c r="AI49">
        <v>7.9177999999999998E-2</v>
      </c>
      <c r="AJ49">
        <v>8.2445000000000004E-2</v>
      </c>
      <c r="AK49" s="131">
        <v>0.11899999999999999</v>
      </c>
    </row>
    <row r="50" spans="1:37" ht="15" customHeight="1">
      <c r="A50" s="133" t="s">
        <v>826</v>
      </c>
      <c r="B50" t="s">
        <v>2650</v>
      </c>
      <c r="C50" t="s">
        <v>2730</v>
      </c>
      <c r="D50" t="s">
        <v>2731</v>
      </c>
      <c r="E50" t="s">
        <v>1990</v>
      </c>
      <c r="F50">
        <v>162.88360599999999</v>
      </c>
      <c r="G50">
        <v>166.903976</v>
      </c>
      <c r="H50">
        <v>172.531082</v>
      </c>
      <c r="I50">
        <v>175.754074</v>
      </c>
      <c r="J50">
        <v>179.66537500000001</v>
      </c>
      <c r="K50">
        <v>183.657791</v>
      </c>
      <c r="L50">
        <v>186.06140099999999</v>
      </c>
      <c r="M50">
        <v>187.337219</v>
      </c>
      <c r="N50">
        <v>188.103577</v>
      </c>
      <c r="O50">
        <v>188.40834000000001</v>
      </c>
      <c r="P50">
        <v>188.81806900000001</v>
      </c>
      <c r="Q50">
        <v>189.26286300000001</v>
      </c>
      <c r="R50">
        <v>189.81662</v>
      </c>
      <c r="S50">
        <v>190.15570099999999</v>
      </c>
      <c r="T50">
        <v>190.94825700000001</v>
      </c>
      <c r="U50">
        <v>192.42334</v>
      </c>
      <c r="V50">
        <v>193.74783300000001</v>
      </c>
      <c r="W50">
        <v>194.91963200000001</v>
      </c>
      <c r="X50">
        <v>196.24423200000001</v>
      </c>
      <c r="Y50">
        <v>197.702179</v>
      </c>
      <c r="Z50">
        <v>198.97949199999999</v>
      </c>
      <c r="AA50">
        <v>200.58725000000001</v>
      </c>
      <c r="AB50">
        <v>202.420151</v>
      </c>
      <c r="AC50">
        <v>204.620316</v>
      </c>
      <c r="AD50">
        <v>206.25250199999999</v>
      </c>
      <c r="AE50">
        <v>207.89480599999999</v>
      </c>
      <c r="AF50">
        <v>209.01950099999999</v>
      </c>
      <c r="AG50">
        <v>209.92610199999999</v>
      </c>
      <c r="AH50">
        <v>210.987549</v>
      </c>
      <c r="AI50">
        <v>212.185318</v>
      </c>
      <c r="AJ50">
        <v>213.61003099999999</v>
      </c>
      <c r="AK50" s="131">
        <v>8.9999999999999993E-3</v>
      </c>
    </row>
    <row r="51" spans="1:37" ht="15" customHeight="1">
      <c r="A51" s="133" t="s">
        <v>825</v>
      </c>
      <c r="B51" t="s">
        <v>2651</v>
      </c>
      <c r="C51" t="s">
        <v>2732</v>
      </c>
      <c r="D51" t="s">
        <v>2733</v>
      </c>
      <c r="E51" t="s">
        <v>1990</v>
      </c>
      <c r="F51">
        <v>274.54852299999999</v>
      </c>
      <c r="G51">
        <v>282.814301</v>
      </c>
      <c r="H51">
        <v>293.312073</v>
      </c>
      <c r="I51">
        <v>299.26715100000001</v>
      </c>
      <c r="J51">
        <v>306.24047899999999</v>
      </c>
      <c r="K51">
        <v>313.39068600000002</v>
      </c>
      <c r="L51">
        <v>318.203217</v>
      </c>
      <c r="M51">
        <v>321.866241</v>
      </c>
      <c r="N51">
        <v>325.49926799999997</v>
      </c>
      <c r="O51">
        <v>328.91821299999998</v>
      </c>
      <c r="P51">
        <v>332.877411</v>
      </c>
      <c r="Q51">
        <v>337.04809599999999</v>
      </c>
      <c r="R51">
        <v>341.41857900000002</v>
      </c>
      <c r="S51">
        <v>345.24200400000001</v>
      </c>
      <c r="T51">
        <v>349.75079299999999</v>
      </c>
      <c r="U51">
        <v>355.34707600000002</v>
      </c>
      <c r="V51">
        <v>360.47274800000002</v>
      </c>
      <c r="W51">
        <v>365.30658</v>
      </c>
      <c r="X51">
        <v>370.46896400000003</v>
      </c>
      <c r="Y51">
        <v>375.98138399999999</v>
      </c>
      <c r="Z51">
        <v>381.016144</v>
      </c>
      <c r="AA51">
        <v>386.70742799999999</v>
      </c>
      <c r="AB51">
        <v>392.79382299999997</v>
      </c>
      <c r="AC51">
        <v>399.70004299999999</v>
      </c>
      <c r="AD51">
        <v>405.647491</v>
      </c>
      <c r="AE51">
        <v>411.79632600000002</v>
      </c>
      <c r="AF51">
        <v>417.06875600000001</v>
      </c>
      <c r="AG51">
        <v>422.227417</v>
      </c>
      <c r="AH51">
        <v>428.00329599999998</v>
      </c>
      <c r="AI51">
        <v>434.116241</v>
      </c>
      <c r="AJ51">
        <v>440.78909299999998</v>
      </c>
      <c r="AK51" s="131">
        <v>1.6E-2</v>
      </c>
    </row>
    <row r="52" spans="1:37" ht="15" customHeight="1">
      <c r="B52" t="s">
        <v>2652</v>
      </c>
      <c r="D52" t="s">
        <v>2734</v>
      </c>
    </row>
    <row r="53" spans="1:37" ht="15" customHeight="1">
      <c r="B53" t="s">
        <v>1317</v>
      </c>
      <c r="D53" t="s">
        <v>2735</v>
      </c>
    </row>
    <row r="54" spans="1:37" ht="15" customHeight="1">
      <c r="A54" s="133" t="s">
        <v>824</v>
      </c>
      <c r="B54" t="s">
        <v>1362</v>
      </c>
      <c r="C54" t="s">
        <v>2736</v>
      </c>
      <c r="D54" t="s">
        <v>2737</v>
      </c>
      <c r="E54" t="s">
        <v>1390</v>
      </c>
      <c r="F54">
        <v>425.514252</v>
      </c>
      <c r="G54">
        <v>440.58371</v>
      </c>
      <c r="H54">
        <v>455.045502</v>
      </c>
      <c r="I54">
        <v>459.36520400000001</v>
      </c>
      <c r="J54">
        <v>463.56277499999999</v>
      </c>
      <c r="K54">
        <v>467.23700000000002</v>
      </c>
      <c r="L54">
        <v>467.36740099999997</v>
      </c>
      <c r="M54">
        <v>467.62799100000001</v>
      </c>
      <c r="N54">
        <v>470.19317599999999</v>
      </c>
      <c r="O54">
        <v>473.72711199999998</v>
      </c>
      <c r="P54">
        <v>479.00006100000002</v>
      </c>
      <c r="Q54">
        <v>485.02005000000003</v>
      </c>
      <c r="R54">
        <v>490.676849</v>
      </c>
      <c r="S54">
        <v>494.77630599999998</v>
      </c>
      <c r="T54">
        <v>499.55972300000002</v>
      </c>
      <c r="U54">
        <v>505.27166699999998</v>
      </c>
      <c r="V54">
        <v>509.22439600000001</v>
      </c>
      <c r="W54">
        <v>512.11676</v>
      </c>
      <c r="X54">
        <v>515.321594</v>
      </c>
      <c r="Y54">
        <v>518.63336200000003</v>
      </c>
      <c r="Z54">
        <v>520.38464399999998</v>
      </c>
      <c r="AA54">
        <v>522.54199200000005</v>
      </c>
      <c r="AB54">
        <v>524.75317399999994</v>
      </c>
      <c r="AC54">
        <v>527.86456299999998</v>
      </c>
      <c r="AD54">
        <v>529.69793700000002</v>
      </c>
      <c r="AE54">
        <v>531.86785899999995</v>
      </c>
      <c r="AF54">
        <v>532.77288799999997</v>
      </c>
      <c r="AG54">
        <v>534.08972200000005</v>
      </c>
      <c r="AH54">
        <v>536.65716599999996</v>
      </c>
      <c r="AI54">
        <v>539.11889599999995</v>
      </c>
      <c r="AJ54">
        <v>542.01916500000004</v>
      </c>
      <c r="AK54" s="131">
        <v>8.0000000000000002E-3</v>
      </c>
    </row>
    <row r="55" spans="1:37" ht="15" customHeight="1">
      <c r="A55" s="133" t="s">
        <v>823</v>
      </c>
      <c r="B55" t="s">
        <v>1448</v>
      </c>
      <c r="C55" t="s">
        <v>2738</v>
      </c>
      <c r="D55" t="s">
        <v>2739</v>
      </c>
      <c r="E55" t="s">
        <v>1390</v>
      </c>
      <c r="F55">
        <v>147.042542</v>
      </c>
      <c r="G55">
        <v>149.52404799999999</v>
      </c>
      <c r="H55">
        <v>151.48608400000001</v>
      </c>
      <c r="I55">
        <v>150.229477</v>
      </c>
      <c r="J55">
        <v>149.14489699999999</v>
      </c>
      <c r="K55">
        <v>148.344055</v>
      </c>
      <c r="L55">
        <v>147.12764000000001</v>
      </c>
      <c r="M55">
        <v>146.45103499999999</v>
      </c>
      <c r="N55">
        <v>146.826538</v>
      </c>
      <c r="O55">
        <v>147.87545800000001</v>
      </c>
      <c r="P55">
        <v>149.81079099999999</v>
      </c>
      <c r="Q55">
        <v>152.039917</v>
      </c>
      <c r="R55">
        <v>154.64556899999999</v>
      </c>
      <c r="S55">
        <v>157.307999</v>
      </c>
      <c r="T55">
        <v>160.32316599999999</v>
      </c>
      <c r="U55">
        <v>163.718872</v>
      </c>
      <c r="V55">
        <v>166.90434300000001</v>
      </c>
      <c r="W55">
        <v>170.068634</v>
      </c>
      <c r="X55">
        <v>173.46829199999999</v>
      </c>
      <c r="Y55">
        <v>176.86972</v>
      </c>
      <c r="Z55">
        <v>179.833527</v>
      </c>
      <c r="AA55">
        <v>183.256058</v>
      </c>
      <c r="AB55">
        <v>186.80432099999999</v>
      </c>
      <c r="AC55">
        <v>190.81556699999999</v>
      </c>
      <c r="AD55">
        <v>194.50808699999999</v>
      </c>
      <c r="AE55">
        <v>198.41192599999999</v>
      </c>
      <c r="AF55">
        <v>201.97335799999999</v>
      </c>
      <c r="AG55">
        <v>205.70529199999999</v>
      </c>
      <c r="AH55">
        <v>209.875427</v>
      </c>
      <c r="AI55">
        <v>213.98112499999999</v>
      </c>
      <c r="AJ55">
        <v>218.27652</v>
      </c>
      <c r="AK55" s="131">
        <v>1.2999999999999999E-2</v>
      </c>
    </row>
    <row r="56" spans="1:37" ht="15" customHeight="1">
      <c r="A56" s="133" t="s">
        <v>822</v>
      </c>
      <c r="B56" t="s">
        <v>1369</v>
      </c>
      <c r="C56" t="s">
        <v>2740</v>
      </c>
      <c r="D56" t="s">
        <v>2741</v>
      </c>
      <c r="E56" t="s">
        <v>1390</v>
      </c>
      <c r="F56">
        <v>0.13056999999999999</v>
      </c>
      <c r="G56">
        <v>0.189971</v>
      </c>
      <c r="H56">
        <v>0.25303599999999998</v>
      </c>
      <c r="I56">
        <v>0.311774</v>
      </c>
      <c r="J56">
        <v>0.37073299999999998</v>
      </c>
      <c r="K56">
        <v>0.42914099999999999</v>
      </c>
      <c r="L56">
        <v>0.48283599999999999</v>
      </c>
      <c r="M56">
        <v>0.53454900000000005</v>
      </c>
      <c r="N56">
        <v>0.58898700000000004</v>
      </c>
      <c r="O56">
        <v>0.64524099999999995</v>
      </c>
      <c r="P56">
        <v>0.70328999999999997</v>
      </c>
      <c r="Q56">
        <v>0.76344199999999995</v>
      </c>
      <c r="R56">
        <v>0.82449399999999995</v>
      </c>
      <c r="S56">
        <v>0.88470300000000002</v>
      </c>
      <c r="T56">
        <v>0.94727399999999995</v>
      </c>
      <c r="U56">
        <v>1.013298</v>
      </c>
      <c r="V56">
        <v>1.078138</v>
      </c>
      <c r="W56">
        <v>1.142968</v>
      </c>
      <c r="X56">
        <v>1.211041</v>
      </c>
      <c r="Y56">
        <v>1.2814030000000001</v>
      </c>
      <c r="Z56">
        <v>1.348374</v>
      </c>
      <c r="AA56">
        <v>1.4177839999999999</v>
      </c>
      <c r="AB56">
        <v>1.4895160000000001</v>
      </c>
      <c r="AC56">
        <v>1.565205</v>
      </c>
      <c r="AD56">
        <v>1.6390960000000001</v>
      </c>
      <c r="AE56">
        <v>1.7173430000000001</v>
      </c>
      <c r="AF56">
        <v>1.794788</v>
      </c>
      <c r="AG56">
        <v>1.876933</v>
      </c>
      <c r="AH56">
        <v>1.9679009999999999</v>
      </c>
      <c r="AI56">
        <v>2.0634030000000001</v>
      </c>
      <c r="AJ56">
        <v>2.16533</v>
      </c>
      <c r="AK56" s="131">
        <v>9.8000000000000004E-2</v>
      </c>
    </row>
    <row r="57" spans="1:37" ht="15" customHeight="1">
      <c r="A57" s="133" t="s">
        <v>821</v>
      </c>
      <c r="B57" t="s">
        <v>1378</v>
      </c>
      <c r="C57" t="s">
        <v>2742</v>
      </c>
      <c r="D57" t="s">
        <v>2743</v>
      </c>
      <c r="E57" t="s">
        <v>1390</v>
      </c>
      <c r="F57">
        <v>7.2439000000000003E-2</v>
      </c>
      <c r="G57">
        <v>0.101301</v>
      </c>
      <c r="H57">
        <v>0.13062799999999999</v>
      </c>
      <c r="I57">
        <v>0.15598200000000001</v>
      </c>
      <c r="J57">
        <v>0.17982699999999999</v>
      </c>
      <c r="K57">
        <v>0.2019</v>
      </c>
      <c r="L57">
        <v>0.22056000000000001</v>
      </c>
      <c r="M57">
        <v>0.23733099999999999</v>
      </c>
      <c r="N57">
        <v>0.25441399999999997</v>
      </c>
      <c r="O57">
        <v>0.27134900000000001</v>
      </c>
      <c r="P57">
        <v>0.28824100000000002</v>
      </c>
      <c r="Q57">
        <v>0.30485899999999999</v>
      </c>
      <c r="R57">
        <v>0.32100000000000001</v>
      </c>
      <c r="S57">
        <v>0.33602700000000002</v>
      </c>
      <c r="T57">
        <v>0.35114099999999998</v>
      </c>
      <c r="U57">
        <v>0.36674299999999999</v>
      </c>
      <c r="V57">
        <v>0.38111800000000001</v>
      </c>
      <c r="W57">
        <v>0.39468300000000001</v>
      </c>
      <c r="X57">
        <v>0.40857300000000002</v>
      </c>
      <c r="Y57">
        <v>0.42220400000000002</v>
      </c>
      <c r="Z57">
        <v>0.43360199999999999</v>
      </c>
      <c r="AA57">
        <v>0.44512000000000002</v>
      </c>
      <c r="AB57">
        <v>0.45674199999999998</v>
      </c>
      <c r="AC57">
        <v>0.46905599999999997</v>
      </c>
      <c r="AD57">
        <v>0.48045500000000002</v>
      </c>
      <c r="AE57">
        <v>0.49274600000000002</v>
      </c>
      <c r="AF57">
        <v>0.50465899999999997</v>
      </c>
      <c r="AG57">
        <v>0.51816300000000004</v>
      </c>
      <c r="AH57">
        <v>0.53425400000000001</v>
      </c>
      <c r="AI57">
        <v>0.55186900000000005</v>
      </c>
      <c r="AJ57">
        <v>0.57156700000000005</v>
      </c>
      <c r="AK57" s="131">
        <v>7.0999999999999994E-2</v>
      </c>
    </row>
    <row r="58" spans="1:37" ht="15" customHeight="1">
      <c r="A58" s="133" t="s">
        <v>820</v>
      </c>
      <c r="B58" t="s">
        <v>2644</v>
      </c>
      <c r="C58" t="s">
        <v>2744</v>
      </c>
      <c r="D58" t="s">
        <v>2745</v>
      </c>
      <c r="E58" t="s">
        <v>1390</v>
      </c>
      <c r="F58">
        <v>50.220936000000002</v>
      </c>
      <c r="G58">
        <v>54.809902000000001</v>
      </c>
      <c r="H58">
        <v>59.246746000000002</v>
      </c>
      <c r="I58">
        <v>62.290188000000001</v>
      </c>
      <c r="J58">
        <v>65.293396000000001</v>
      </c>
      <c r="K58">
        <v>68.233863999999997</v>
      </c>
      <c r="L58">
        <v>70.857208</v>
      </c>
      <c r="M58">
        <v>73.711028999999996</v>
      </c>
      <c r="N58">
        <v>77.058762000000002</v>
      </c>
      <c r="O58">
        <v>80.782852000000005</v>
      </c>
      <c r="P58">
        <v>84.774192999999997</v>
      </c>
      <c r="Q58">
        <v>88.953711999999996</v>
      </c>
      <c r="R58">
        <v>93.291579999999996</v>
      </c>
      <c r="S58">
        <v>97.603995999999995</v>
      </c>
      <c r="T58">
        <v>102.05886099999999</v>
      </c>
      <c r="U58">
        <v>106.791077</v>
      </c>
      <c r="V58">
        <v>111.35633900000001</v>
      </c>
      <c r="W58">
        <v>116.014099</v>
      </c>
      <c r="X58">
        <v>120.90815000000001</v>
      </c>
      <c r="Y58">
        <v>126.061455</v>
      </c>
      <c r="Z58">
        <v>131.14948999999999</v>
      </c>
      <c r="AA58">
        <v>136.878174</v>
      </c>
      <c r="AB58">
        <v>143.241196</v>
      </c>
      <c r="AC58">
        <v>150.219177</v>
      </c>
      <c r="AD58">
        <v>157.17939799999999</v>
      </c>
      <c r="AE58">
        <v>164.68933100000001</v>
      </c>
      <c r="AF58">
        <v>172.22413599999999</v>
      </c>
      <c r="AG58">
        <v>180.238068</v>
      </c>
      <c r="AH58">
        <v>188.953339</v>
      </c>
      <c r="AI58">
        <v>198.01341199999999</v>
      </c>
      <c r="AJ58">
        <v>207.539795</v>
      </c>
      <c r="AK58" s="131">
        <v>4.8000000000000001E-2</v>
      </c>
    </row>
    <row r="59" spans="1:37" ht="15" customHeight="1">
      <c r="A59" s="133" t="s">
        <v>819</v>
      </c>
      <c r="B59" t="s">
        <v>1673</v>
      </c>
      <c r="C59" t="s">
        <v>2746</v>
      </c>
      <c r="D59" t="s">
        <v>2747</v>
      </c>
      <c r="E59" t="s">
        <v>1390</v>
      </c>
      <c r="F59">
        <v>2.8212000000000001E-2</v>
      </c>
      <c r="G59">
        <v>5.4613000000000002E-2</v>
      </c>
      <c r="H59">
        <v>8.473E-2</v>
      </c>
      <c r="I59">
        <v>0.11513</v>
      </c>
      <c r="J59">
        <v>0.1469</v>
      </c>
      <c r="K59">
        <v>0.17934700000000001</v>
      </c>
      <c r="L59">
        <v>0.21044399999999999</v>
      </c>
      <c r="M59">
        <v>0.24113999999999999</v>
      </c>
      <c r="N59">
        <v>0.27280900000000002</v>
      </c>
      <c r="O59">
        <v>0.30480800000000002</v>
      </c>
      <c r="P59">
        <v>0.33736699999999997</v>
      </c>
      <c r="Q59">
        <v>0.37043199999999998</v>
      </c>
      <c r="R59">
        <v>0.40381800000000001</v>
      </c>
      <c r="S59">
        <v>0.43660599999999999</v>
      </c>
      <c r="T59">
        <v>0.470582</v>
      </c>
      <c r="U59">
        <v>0.50665099999999996</v>
      </c>
      <c r="V59">
        <v>0.54264699999999999</v>
      </c>
      <c r="W59">
        <v>0.57935899999999996</v>
      </c>
      <c r="X59">
        <v>0.61845000000000006</v>
      </c>
      <c r="Y59">
        <v>0.65891100000000002</v>
      </c>
      <c r="Z59">
        <v>0.69881099999999996</v>
      </c>
      <c r="AA59">
        <v>0.74059399999999997</v>
      </c>
      <c r="AB59">
        <v>0.78409099999999998</v>
      </c>
      <c r="AC59">
        <v>0.829372</v>
      </c>
      <c r="AD59">
        <v>0.87310699999999997</v>
      </c>
      <c r="AE59">
        <v>0.91846000000000005</v>
      </c>
      <c r="AF59">
        <v>0.96304000000000001</v>
      </c>
      <c r="AG59">
        <v>1.009612</v>
      </c>
      <c r="AH59">
        <v>1.0601529999999999</v>
      </c>
      <c r="AI59">
        <v>1.1127</v>
      </c>
      <c r="AJ59">
        <v>1.168803</v>
      </c>
      <c r="AK59" s="131">
        <v>0.13200000000000001</v>
      </c>
    </row>
    <row r="60" spans="1:37" ht="15" customHeight="1">
      <c r="A60" s="133" t="s">
        <v>818</v>
      </c>
      <c r="B60" t="s">
        <v>2645</v>
      </c>
      <c r="C60" t="s">
        <v>2748</v>
      </c>
      <c r="D60" t="s">
        <v>2749</v>
      </c>
      <c r="E60" t="s">
        <v>1390</v>
      </c>
      <c r="F60">
        <v>2.8601999999999999E-2</v>
      </c>
      <c r="G60">
        <v>6.2156000000000003E-2</v>
      </c>
      <c r="H60">
        <v>0.100355</v>
      </c>
      <c r="I60">
        <v>0.138655</v>
      </c>
      <c r="J60">
        <v>0.17801700000000001</v>
      </c>
      <c r="K60">
        <v>0.21732699999999999</v>
      </c>
      <c r="L60">
        <v>0.25406800000000002</v>
      </c>
      <c r="M60">
        <v>0.28933700000000001</v>
      </c>
      <c r="N60">
        <v>0.32529599999999997</v>
      </c>
      <c r="O60">
        <v>0.36086800000000002</v>
      </c>
      <c r="P60">
        <v>0.39654600000000001</v>
      </c>
      <c r="Q60">
        <v>0.43221500000000002</v>
      </c>
      <c r="R60">
        <v>0.46782000000000001</v>
      </c>
      <c r="S60">
        <v>0.50276799999999999</v>
      </c>
      <c r="T60">
        <v>0.53905700000000001</v>
      </c>
      <c r="U60">
        <v>0.57760900000000004</v>
      </c>
      <c r="V60">
        <v>0.61603699999999995</v>
      </c>
      <c r="W60">
        <v>0.65530200000000005</v>
      </c>
      <c r="X60">
        <v>0.69730800000000004</v>
      </c>
      <c r="Y60">
        <v>0.74086200000000002</v>
      </c>
      <c r="Z60">
        <v>0.783721</v>
      </c>
      <c r="AA60">
        <v>0.82865500000000003</v>
      </c>
      <c r="AB60">
        <v>0.87550099999999997</v>
      </c>
      <c r="AC60">
        <v>0.92393800000000004</v>
      </c>
      <c r="AD60">
        <v>0.970611</v>
      </c>
      <c r="AE60">
        <v>1.019007</v>
      </c>
      <c r="AF60">
        <v>1.0665009999999999</v>
      </c>
      <c r="AG60">
        <v>1.1162209999999999</v>
      </c>
      <c r="AH60">
        <v>1.1704129999999999</v>
      </c>
      <c r="AI60">
        <v>1.226974</v>
      </c>
      <c r="AJ60">
        <v>1.2877130000000001</v>
      </c>
      <c r="AK60" s="131">
        <v>0.13500000000000001</v>
      </c>
    </row>
    <row r="61" spans="1:37" ht="15" customHeight="1">
      <c r="A61" s="133" t="s">
        <v>817</v>
      </c>
      <c r="B61" t="s">
        <v>2646</v>
      </c>
      <c r="C61" t="s">
        <v>2750</v>
      </c>
      <c r="D61" t="s">
        <v>2751</v>
      </c>
      <c r="E61" t="s">
        <v>1390</v>
      </c>
      <c r="F61">
        <v>3.2344999999999999E-2</v>
      </c>
      <c r="G61">
        <v>7.0181999999999994E-2</v>
      </c>
      <c r="H61">
        <v>0.113773</v>
      </c>
      <c r="I61">
        <v>0.15784000000000001</v>
      </c>
      <c r="J61">
        <v>0.20366799999999999</v>
      </c>
      <c r="K61">
        <v>0.25022499999999998</v>
      </c>
      <c r="L61">
        <v>0.294601</v>
      </c>
      <c r="M61">
        <v>0.338057</v>
      </c>
      <c r="N61">
        <v>0.38284099999999999</v>
      </c>
      <c r="O61">
        <v>0.42812499999999998</v>
      </c>
      <c r="P61">
        <v>0.474302</v>
      </c>
      <c r="Q61">
        <v>0.52118500000000001</v>
      </c>
      <c r="R61">
        <v>0.568519</v>
      </c>
      <c r="S61">
        <v>0.61524400000000001</v>
      </c>
      <c r="T61">
        <v>0.66369400000000001</v>
      </c>
      <c r="U61">
        <v>0.71498099999999998</v>
      </c>
      <c r="V61">
        <v>0.76608799999999999</v>
      </c>
      <c r="W61">
        <v>0.81814200000000004</v>
      </c>
      <c r="X61">
        <v>0.87376600000000004</v>
      </c>
      <c r="Y61">
        <v>0.93124600000000002</v>
      </c>
      <c r="Z61">
        <v>0.98777000000000004</v>
      </c>
      <c r="AA61">
        <v>1.046797</v>
      </c>
      <c r="AB61">
        <v>1.1081019999999999</v>
      </c>
      <c r="AC61">
        <v>1.1714260000000001</v>
      </c>
      <c r="AD61">
        <v>1.2325569999999999</v>
      </c>
      <c r="AE61">
        <v>1.295715</v>
      </c>
      <c r="AF61">
        <v>1.3574900000000001</v>
      </c>
      <c r="AG61">
        <v>1.4218090000000001</v>
      </c>
      <c r="AH61">
        <v>1.4914849999999999</v>
      </c>
      <c r="AI61">
        <v>1.5638049999999999</v>
      </c>
      <c r="AJ61">
        <v>1.640979</v>
      </c>
      <c r="AK61" s="131">
        <v>0.14000000000000001</v>
      </c>
    </row>
    <row r="62" spans="1:37" ht="15" customHeight="1">
      <c r="A62" s="133" t="s">
        <v>816</v>
      </c>
      <c r="B62" t="s">
        <v>1677</v>
      </c>
      <c r="C62" t="s">
        <v>2752</v>
      </c>
      <c r="D62" t="s">
        <v>2753</v>
      </c>
      <c r="E62" t="s">
        <v>1390</v>
      </c>
      <c r="F62">
        <v>1.7E-5</v>
      </c>
      <c r="G62">
        <v>4.0000000000000003E-5</v>
      </c>
      <c r="H62">
        <v>6.4999999999999994E-5</v>
      </c>
      <c r="I62">
        <v>9.0000000000000006E-5</v>
      </c>
      <c r="J62">
        <v>1.15E-4</v>
      </c>
      <c r="K62">
        <v>1.3999999999999999E-4</v>
      </c>
      <c r="L62">
        <v>1.63E-4</v>
      </c>
      <c r="M62">
        <v>1.85E-4</v>
      </c>
      <c r="N62">
        <v>2.0699999999999999E-4</v>
      </c>
      <c r="O62">
        <v>2.2800000000000001E-4</v>
      </c>
      <c r="P62">
        <v>2.4800000000000001E-4</v>
      </c>
      <c r="Q62">
        <v>2.6699999999999998E-4</v>
      </c>
      <c r="R62">
        <v>2.8499999999999999E-4</v>
      </c>
      <c r="S62">
        <v>3.01E-4</v>
      </c>
      <c r="T62">
        <v>3.1599999999999998E-4</v>
      </c>
      <c r="U62">
        <v>3.3E-4</v>
      </c>
      <c r="V62">
        <v>3.4299999999999999E-4</v>
      </c>
      <c r="W62">
        <v>3.5399999999999999E-4</v>
      </c>
      <c r="X62">
        <v>3.6499999999999998E-4</v>
      </c>
      <c r="Y62">
        <v>3.7500000000000001E-4</v>
      </c>
      <c r="Z62">
        <v>3.8299999999999999E-4</v>
      </c>
      <c r="AA62">
        <v>3.8999999999999999E-4</v>
      </c>
      <c r="AB62">
        <v>3.97E-4</v>
      </c>
      <c r="AC62">
        <v>4.0200000000000001E-4</v>
      </c>
      <c r="AD62">
        <v>4.0499999999999998E-4</v>
      </c>
      <c r="AE62">
        <v>4.0700000000000003E-4</v>
      </c>
      <c r="AF62">
        <v>4.0700000000000003E-4</v>
      </c>
      <c r="AG62">
        <v>4.06E-4</v>
      </c>
      <c r="AH62">
        <v>4.0499999999999998E-4</v>
      </c>
      <c r="AI62">
        <v>4.0400000000000001E-4</v>
      </c>
      <c r="AJ62">
        <v>4.0200000000000001E-4</v>
      </c>
      <c r="AK62" s="131">
        <v>0.111</v>
      </c>
    </row>
    <row r="63" spans="1:37" ht="15" customHeight="1">
      <c r="A63" s="133" t="s">
        <v>815</v>
      </c>
      <c r="B63" t="s">
        <v>2647</v>
      </c>
      <c r="C63" t="s">
        <v>2754</v>
      </c>
      <c r="D63" t="s">
        <v>2755</v>
      </c>
      <c r="E63" t="s">
        <v>1390</v>
      </c>
      <c r="F63">
        <v>623.06994599999996</v>
      </c>
      <c r="G63">
        <v>645.39587400000005</v>
      </c>
      <c r="H63">
        <v>666.46087599999998</v>
      </c>
      <c r="I63">
        <v>672.76446499999997</v>
      </c>
      <c r="J63">
        <v>679.08032200000002</v>
      </c>
      <c r="K63">
        <v>685.09277299999997</v>
      </c>
      <c r="L63">
        <v>686.81475799999998</v>
      </c>
      <c r="M63">
        <v>689.43060300000002</v>
      </c>
      <c r="N63">
        <v>695.90295400000002</v>
      </c>
      <c r="O63">
        <v>704.39624000000003</v>
      </c>
      <c r="P63">
        <v>715.78527799999995</v>
      </c>
      <c r="Q63">
        <v>728.40618900000004</v>
      </c>
      <c r="R63">
        <v>741.20007299999997</v>
      </c>
      <c r="S63">
        <v>752.46386700000005</v>
      </c>
      <c r="T63">
        <v>764.91394000000003</v>
      </c>
      <c r="U63">
        <v>778.96130400000004</v>
      </c>
      <c r="V63">
        <v>790.869507</v>
      </c>
      <c r="W63">
        <v>801.79022199999997</v>
      </c>
      <c r="X63">
        <v>813.50762899999995</v>
      </c>
      <c r="Y63">
        <v>825.59960899999999</v>
      </c>
      <c r="Z63">
        <v>835.62017800000001</v>
      </c>
      <c r="AA63">
        <v>847.15576199999998</v>
      </c>
      <c r="AB63">
        <v>859.51342799999998</v>
      </c>
      <c r="AC63">
        <v>873.85906999999997</v>
      </c>
      <c r="AD63">
        <v>886.58233600000005</v>
      </c>
      <c r="AE63">
        <v>900.41235400000005</v>
      </c>
      <c r="AF63">
        <v>912.65747099999999</v>
      </c>
      <c r="AG63">
        <v>925.97619599999996</v>
      </c>
      <c r="AH63">
        <v>941.71032700000001</v>
      </c>
      <c r="AI63">
        <v>957.63287400000002</v>
      </c>
      <c r="AJ63">
        <v>974.67028800000003</v>
      </c>
      <c r="AK63" s="131">
        <v>1.4999999999999999E-2</v>
      </c>
    </row>
    <row r="64" spans="1:37" ht="15" customHeight="1">
      <c r="B64" t="s">
        <v>1319</v>
      </c>
      <c r="D64" t="s">
        <v>2756</v>
      </c>
    </row>
    <row r="65" spans="1:37" ht="15" customHeight="1">
      <c r="A65" s="133" t="s">
        <v>814</v>
      </c>
      <c r="B65" t="s">
        <v>1362</v>
      </c>
      <c r="C65" t="s">
        <v>2757</v>
      </c>
      <c r="D65" t="s">
        <v>2758</v>
      </c>
      <c r="E65" t="s">
        <v>1390</v>
      </c>
      <c r="F65">
        <v>534.81951900000001</v>
      </c>
      <c r="G65">
        <v>544.48022500000002</v>
      </c>
      <c r="H65">
        <v>559.88275099999998</v>
      </c>
      <c r="I65">
        <v>566.51361099999997</v>
      </c>
      <c r="J65">
        <v>574.28076199999998</v>
      </c>
      <c r="K65">
        <v>581.424622</v>
      </c>
      <c r="L65">
        <v>583.85455300000001</v>
      </c>
      <c r="M65">
        <v>584.34271200000001</v>
      </c>
      <c r="N65">
        <v>585.68908699999997</v>
      </c>
      <c r="O65">
        <v>586.55584699999997</v>
      </c>
      <c r="P65">
        <v>588.35607900000002</v>
      </c>
      <c r="Q65">
        <v>590.327271</v>
      </c>
      <c r="R65">
        <v>593.19872999999995</v>
      </c>
      <c r="S65">
        <v>595.59387200000003</v>
      </c>
      <c r="T65">
        <v>599.62841800000001</v>
      </c>
      <c r="U65">
        <v>606.46319600000004</v>
      </c>
      <c r="V65">
        <v>613.83325200000002</v>
      </c>
      <c r="W65">
        <v>621.91406199999994</v>
      </c>
      <c r="X65">
        <v>631.43450900000005</v>
      </c>
      <c r="Y65">
        <v>642.74420199999997</v>
      </c>
      <c r="Z65">
        <v>654.27716099999998</v>
      </c>
      <c r="AA65">
        <v>667.66039999999998</v>
      </c>
      <c r="AB65">
        <v>682.27301</v>
      </c>
      <c r="AC65">
        <v>699.462402</v>
      </c>
      <c r="AD65">
        <v>715.94714399999998</v>
      </c>
      <c r="AE65">
        <v>733.51348900000005</v>
      </c>
      <c r="AF65">
        <v>750.19097899999997</v>
      </c>
      <c r="AG65">
        <v>767.09625200000005</v>
      </c>
      <c r="AH65">
        <v>785.63812299999995</v>
      </c>
      <c r="AI65">
        <v>805.68536400000005</v>
      </c>
      <c r="AJ65">
        <v>827.36419699999999</v>
      </c>
      <c r="AK65" s="131">
        <v>1.4999999999999999E-2</v>
      </c>
    </row>
    <row r="66" spans="1:37" ht="15" customHeight="1">
      <c r="A66" s="133" t="s">
        <v>813</v>
      </c>
      <c r="B66" t="s">
        <v>1448</v>
      </c>
      <c r="C66" t="s">
        <v>2759</v>
      </c>
      <c r="D66" t="s">
        <v>2760</v>
      </c>
      <c r="E66" t="s">
        <v>1390</v>
      </c>
      <c r="F66">
        <v>310.04251099999999</v>
      </c>
      <c r="G66">
        <v>311.56781000000001</v>
      </c>
      <c r="H66">
        <v>314.92770400000001</v>
      </c>
      <c r="I66">
        <v>312.93221999999997</v>
      </c>
      <c r="J66">
        <v>311.96466099999998</v>
      </c>
      <c r="K66">
        <v>310.553314</v>
      </c>
      <c r="L66">
        <v>307.97042800000003</v>
      </c>
      <c r="M66">
        <v>305.52752700000002</v>
      </c>
      <c r="N66">
        <v>304.610748</v>
      </c>
      <c r="O66">
        <v>304.18536399999999</v>
      </c>
      <c r="P66">
        <v>304.41265900000002</v>
      </c>
      <c r="Q66">
        <v>304.74188199999998</v>
      </c>
      <c r="R66">
        <v>305.67434700000001</v>
      </c>
      <c r="S66">
        <v>306.14593500000001</v>
      </c>
      <c r="T66">
        <v>307.52005000000003</v>
      </c>
      <c r="U66">
        <v>310.02749599999999</v>
      </c>
      <c r="V66">
        <v>312.238495</v>
      </c>
      <c r="W66">
        <v>315.15887500000002</v>
      </c>
      <c r="X66">
        <v>318.65432700000002</v>
      </c>
      <c r="Y66">
        <v>323.41824300000002</v>
      </c>
      <c r="Z66">
        <v>327.99514799999997</v>
      </c>
      <c r="AA66">
        <v>333.49273699999998</v>
      </c>
      <c r="AB66">
        <v>339.58874500000002</v>
      </c>
      <c r="AC66">
        <v>346.850098</v>
      </c>
      <c r="AD66">
        <v>353.61157200000002</v>
      </c>
      <c r="AE66">
        <v>360.575378</v>
      </c>
      <c r="AF66">
        <v>366.97796599999998</v>
      </c>
      <c r="AG66">
        <v>373.43130500000001</v>
      </c>
      <c r="AH66">
        <v>380.58270299999998</v>
      </c>
      <c r="AI66">
        <v>388.32739299999997</v>
      </c>
      <c r="AJ66">
        <v>396.61309799999998</v>
      </c>
      <c r="AK66" s="131">
        <v>8.0000000000000002E-3</v>
      </c>
    </row>
    <row r="67" spans="1:37" ht="15" customHeight="1">
      <c r="A67" s="133" t="s">
        <v>812</v>
      </c>
      <c r="B67" t="s">
        <v>1369</v>
      </c>
      <c r="C67" t="s">
        <v>2761</v>
      </c>
      <c r="D67" t="s">
        <v>2762</v>
      </c>
      <c r="E67" t="s">
        <v>1390</v>
      </c>
      <c r="F67">
        <v>0.79686599999999996</v>
      </c>
      <c r="G67">
        <v>0.81642999999999999</v>
      </c>
      <c r="H67">
        <v>0.84825799999999996</v>
      </c>
      <c r="I67">
        <v>0.86946699999999999</v>
      </c>
      <c r="J67">
        <v>0.89390999999999998</v>
      </c>
      <c r="K67">
        <v>0.91880200000000001</v>
      </c>
      <c r="L67">
        <v>0.937446</v>
      </c>
      <c r="M67">
        <v>0.95346200000000003</v>
      </c>
      <c r="N67">
        <v>0.97265500000000005</v>
      </c>
      <c r="O67">
        <v>0.99309199999999997</v>
      </c>
      <c r="P67">
        <v>1.0188379999999999</v>
      </c>
      <c r="Q67">
        <v>1.0487390000000001</v>
      </c>
      <c r="R67">
        <v>1.085078</v>
      </c>
      <c r="S67">
        <v>1.1279250000000001</v>
      </c>
      <c r="T67">
        <v>1.1825239999999999</v>
      </c>
      <c r="U67">
        <v>1.2398149999999999</v>
      </c>
      <c r="V67">
        <v>1.29982</v>
      </c>
      <c r="W67">
        <v>1.363278</v>
      </c>
      <c r="X67">
        <v>1.4333359999999999</v>
      </c>
      <c r="Y67">
        <v>1.5103679999999999</v>
      </c>
      <c r="Z67">
        <v>1.5917840000000001</v>
      </c>
      <c r="AA67">
        <v>1.6815089999999999</v>
      </c>
      <c r="AB67">
        <v>1.7768109999999999</v>
      </c>
      <c r="AC67">
        <v>1.879729</v>
      </c>
      <c r="AD67">
        <v>1.981803</v>
      </c>
      <c r="AE67">
        <v>2.089156</v>
      </c>
      <c r="AF67">
        <v>2.1972740000000002</v>
      </c>
      <c r="AG67">
        <v>2.3089300000000001</v>
      </c>
      <c r="AH67">
        <v>2.4297689999999998</v>
      </c>
      <c r="AI67">
        <v>2.55315</v>
      </c>
      <c r="AJ67">
        <v>2.6900400000000002</v>
      </c>
      <c r="AK67" s="131">
        <v>4.1000000000000002E-2</v>
      </c>
    </row>
    <row r="68" spans="1:37" ht="15" customHeight="1">
      <c r="A68" s="133" t="s">
        <v>811</v>
      </c>
      <c r="B68" t="s">
        <v>1378</v>
      </c>
      <c r="C68" t="s">
        <v>2763</v>
      </c>
      <c r="D68" t="s">
        <v>2764</v>
      </c>
      <c r="E68" t="s">
        <v>1390</v>
      </c>
      <c r="F68">
        <v>0.96256699999999995</v>
      </c>
      <c r="G68">
        <v>1.1128640000000001</v>
      </c>
      <c r="H68">
        <v>1.2875220000000001</v>
      </c>
      <c r="I68">
        <v>1.441317</v>
      </c>
      <c r="J68">
        <v>1.589669</v>
      </c>
      <c r="K68">
        <v>1.726599</v>
      </c>
      <c r="L68">
        <v>1.8379810000000001</v>
      </c>
      <c r="M68">
        <v>1.9300649999999999</v>
      </c>
      <c r="N68">
        <v>2.0170919999999999</v>
      </c>
      <c r="O68">
        <v>2.0937209999999999</v>
      </c>
      <c r="P68">
        <v>2.1638510000000002</v>
      </c>
      <c r="Q68">
        <v>2.2272699999999999</v>
      </c>
      <c r="R68">
        <v>2.286187</v>
      </c>
      <c r="S68">
        <v>2.3373840000000001</v>
      </c>
      <c r="T68">
        <v>2.38903</v>
      </c>
      <c r="U68">
        <v>2.4463279999999998</v>
      </c>
      <c r="V68">
        <v>2.502103</v>
      </c>
      <c r="W68">
        <v>2.5600619999999998</v>
      </c>
      <c r="X68">
        <v>2.626703</v>
      </c>
      <c r="Y68">
        <v>2.7025139999999999</v>
      </c>
      <c r="Z68">
        <v>2.7830149999999998</v>
      </c>
      <c r="AA68">
        <v>2.873675</v>
      </c>
      <c r="AB68">
        <v>2.9719709999999999</v>
      </c>
      <c r="AC68">
        <v>3.0779489999999998</v>
      </c>
      <c r="AD68">
        <v>3.1791740000000002</v>
      </c>
      <c r="AE68">
        <v>3.287293</v>
      </c>
      <c r="AF68">
        <v>3.3939020000000002</v>
      </c>
      <c r="AG68">
        <v>3.5026920000000001</v>
      </c>
      <c r="AH68">
        <v>3.6202719999999999</v>
      </c>
      <c r="AI68">
        <v>3.7482250000000001</v>
      </c>
      <c r="AJ68">
        <v>3.8891830000000001</v>
      </c>
      <c r="AK68" s="131">
        <v>4.8000000000000001E-2</v>
      </c>
    </row>
    <row r="69" spans="1:37" ht="15" customHeight="1">
      <c r="A69" s="133" t="s">
        <v>810</v>
      </c>
      <c r="B69" t="s">
        <v>2644</v>
      </c>
      <c r="C69" t="s">
        <v>2765</v>
      </c>
      <c r="D69" t="s">
        <v>2766</v>
      </c>
      <c r="E69" t="s">
        <v>1390</v>
      </c>
      <c r="F69">
        <v>10.247214</v>
      </c>
      <c r="G69">
        <v>11.489172999999999</v>
      </c>
      <c r="H69">
        <v>12.928862000000001</v>
      </c>
      <c r="I69">
        <v>14.153947000000001</v>
      </c>
      <c r="J69">
        <v>15.344151999999999</v>
      </c>
      <c r="K69">
        <v>16.456365999999999</v>
      </c>
      <c r="L69">
        <v>17.381163000000001</v>
      </c>
      <c r="M69">
        <v>18.192287</v>
      </c>
      <c r="N69">
        <v>19.01568</v>
      </c>
      <c r="O69">
        <v>19.82667</v>
      </c>
      <c r="P69">
        <v>20.694773000000001</v>
      </c>
      <c r="Q69">
        <v>21.591989999999999</v>
      </c>
      <c r="R69">
        <v>22.546734000000001</v>
      </c>
      <c r="S69">
        <v>23.492044</v>
      </c>
      <c r="T69">
        <v>24.582377999999999</v>
      </c>
      <c r="U69">
        <v>25.826678999999999</v>
      </c>
      <c r="V69">
        <v>27.091518000000001</v>
      </c>
      <c r="W69">
        <v>28.472940000000001</v>
      </c>
      <c r="X69">
        <v>29.925798</v>
      </c>
      <c r="Y69">
        <v>31.569382000000001</v>
      </c>
      <c r="Z69">
        <v>33.313599000000004</v>
      </c>
      <c r="AA69">
        <v>35.230148</v>
      </c>
      <c r="AB69">
        <v>37.279881000000003</v>
      </c>
      <c r="AC69">
        <v>39.511806</v>
      </c>
      <c r="AD69">
        <v>41.744678</v>
      </c>
      <c r="AE69">
        <v>44.111313000000003</v>
      </c>
      <c r="AF69">
        <v>46.514141000000002</v>
      </c>
      <c r="AG69">
        <v>49.007331999999998</v>
      </c>
      <c r="AH69">
        <v>51.684925</v>
      </c>
      <c r="AI69">
        <v>54.593142999999998</v>
      </c>
      <c r="AJ69">
        <v>57.758780999999999</v>
      </c>
      <c r="AK69" s="131">
        <v>5.8999999999999997E-2</v>
      </c>
    </row>
    <row r="70" spans="1:37" ht="15" customHeight="1">
      <c r="A70" s="133" t="s">
        <v>809</v>
      </c>
      <c r="B70" t="s">
        <v>1673</v>
      </c>
      <c r="C70" t="s">
        <v>2767</v>
      </c>
      <c r="D70" t="s">
        <v>2768</v>
      </c>
      <c r="E70" t="s">
        <v>1390</v>
      </c>
      <c r="F70">
        <v>4.3038E-2</v>
      </c>
      <c r="G70">
        <v>7.5169E-2</v>
      </c>
      <c r="H70">
        <v>0.113163</v>
      </c>
      <c r="I70">
        <v>0.15132100000000001</v>
      </c>
      <c r="J70">
        <v>0.18968599999999999</v>
      </c>
      <c r="K70">
        <v>0.227044</v>
      </c>
      <c r="L70">
        <v>0.26055800000000001</v>
      </c>
      <c r="M70">
        <v>0.29042099999999998</v>
      </c>
      <c r="N70">
        <v>0.31950299999999998</v>
      </c>
      <c r="O70">
        <v>0.34800199999999998</v>
      </c>
      <c r="P70">
        <v>0.37692900000000001</v>
      </c>
      <c r="Q70">
        <v>0.40629799999999999</v>
      </c>
      <c r="R70">
        <v>0.436724</v>
      </c>
      <c r="S70">
        <v>0.46770299999999998</v>
      </c>
      <c r="T70">
        <v>0.50097499999999995</v>
      </c>
      <c r="U70">
        <v>0.53747100000000003</v>
      </c>
      <c r="V70">
        <v>0.57498800000000005</v>
      </c>
      <c r="W70">
        <v>0.61386099999999999</v>
      </c>
      <c r="X70">
        <v>0.65617800000000004</v>
      </c>
      <c r="Y70">
        <v>0.70096400000000003</v>
      </c>
      <c r="Z70">
        <v>0.74834400000000001</v>
      </c>
      <c r="AA70">
        <v>0.79984599999999995</v>
      </c>
      <c r="AB70">
        <v>0.85451100000000002</v>
      </c>
      <c r="AC70">
        <v>0.91347900000000004</v>
      </c>
      <c r="AD70">
        <v>0.97272400000000003</v>
      </c>
      <c r="AE70">
        <v>1.0353159999999999</v>
      </c>
      <c r="AF70">
        <v>1.0991610000000001</v>
      </c>
      <c r="AG70">
        <v>1.1653800000000001</v>
      </c>
      <c r="AH70">
        <v>1.2365660000000001</v>
      </c>
      <c r="AI70">
        <v>1.3133589999999999</v>
      </c>
      <c r="AJ70">
        <v>1.3963829999999999</v>
      </c>
      <c r="AK70" s="131">
        <v>0.123</v>
      </c>
    </row>
    <row r="71" spans="1:37" ht="15" customHeight="1">
      <c r="A71" s="133" t="s">
        <v>808</v>
      </c>
      <c r="B71" t="s">
        <v>2645</v>
      </c>
      <c r="C71" t="s">
        <v>2769</v>
      </c>
      <c r="D71" t="s">
        <v>2770</v>
      </c>
      <c r="E71" t="s">
        <v>1390</v>
      </c>
      <c r="F71">
        <v>3.7948999999999997E-2</v>
      </c>
      <c r="G71">
        <v>7.9555000000000001E-2</v>
      </c>
      <c r="H71">
        <v>0.12901599999999999</v>
      </c>
      <c r="I71">
        <v>0.17892</v>
      </c>
      <c r="J71">
        <v>0.22855600000000001</v>
      </c>
      <c r="K71">
        <v>0.27631299999999998</v>
      </c>
      <c r="L71">
        <v>0.319351</v>
      </c>
      <c r="M71">
        <v>0.358041</v>
      </c>
      <c r="N71">
        <v>0.395708</v>
      </c>
      <c r="O71">
        <v>0.43238500000000002</v>
      </c>
      <c r="P71">
        <v>0.46934799999999999</v>
      </c>
      <c r="Q71">
        <v>0.50661800000000001</v>
      </c>
      <c r="R71">
        <v>0.54489100000000001</v>
      </c>
      <c r="S71">
        <v>0.58338199999999996</v>
      </c>
      <c r="T71">
        <v>0.62435200000000002</v>
      </c>
      <c r="U71">
        <v>0.66913400000000001</v>
      </c>
      <c r="V71">
        <v>0.71548</v>
      </c>
      <c r="W71">
        <v>0.76354900000000003</v>
      </c>
      <c r="X71">
        <v>0.81570600000000004</v>
      </c>
      <c r="Y71">
        <v>0.87080000000000002</v>
      </c>
      <c r="Z71">
        <v>0.92896100000000004</v>
      </c>
      <c r="AA71">
        <v>0.99207100000000004</v>
      </c>
      <c r="AB71">
        <v>1.058935</v>
      </c>
      <c r="AC71">
        <v>1.1309610000000001</v>
      </c>
      <c r="AD71">
        <v>1.2031559999999999</v>
      </c>
      <c r="AE71">
        <v>1.2792650000000001</v>
      </c>
      <c r="AF71">
        <v>1.356673</v>
      </c>
      <c r="AG71">
        <v>1.436795</v>
      </c>
      <c r="AH71">
        <v>1.5228159999999999</v>
      </c>
      <c r="AI71">
        <v>1.615499</v>
      </c>
      <c r="AJ71">
        <v>1.7156739999999999</v>
      </c>
      <c r="AK71" s="131">
        <v>0.13500000000000001</v>
      </c>
    </row>
    <row r="72" spans="1:37" ht="15" customHeight="1">
      <c r="A72" s="133" t="s">
        <v>807</v>
      </c>
      <c r="B72" t="s">
        <v>2646</v>
      </c>
      <c r="C72" t="s">
        <v>2771</v>
      </c>
      <c r="D72" t="s">
        <v>2772</v>
      </c>
      <c r="E72" t="s">
        <v>1390</v>
      </c>
      <c r="F72">
        <v>4.4144999999999997E-2</v>
      </c>
      <c r="G72">
        <v>9.2665999999999998E-2</v>
      </c>
      <c r="H72">
        <v>0.150697</v>
      </c>
      <c r="I72">
        <v>0.20898</v>
      </c>
      <c r="J72">
        <v>0.26726699999999998</v>
      </c>
      <c r="K72">
        <v>0.32380700000000001</v>
      </c>
      <c r="L72">
        <v>0.37459700000000001</v>
      </c>
      <c r="M72">
        <v>0.41979499999999997</v>
      </c>
      <c r="N72">
        <v>0.463694</v>
      </c>
      <c r="O72">
        <v>0.50634100000000004</v>
      </c>
      <c r="P72">
        <v>0.54926600000000003</v>
      </c>
      <c r="Q72">
        <v>0.59249799999999997</v>
      </c>
      <c r="R72">
        <v>0.636961</v>
      </c>
      <c r="S72">
        <v>0.68198999999999999</v>
      </c>
      <c r="T72">
        <v>0.72997299999999998</v>
      </c>
      <c r="U72">
        <v>0.78246899999999997</v>
      </c>
      <c r="V72">
        <v>0.83685699999999996</v>
      </c>
      <c r="W72">
        <v>0.89333600000000002</v>
      </c>
      <c r="X72">
        <v>0.95426</v>
      </c>
      <c r="Y72">
        <v>1.0187409999999999</v>
      </c>
      <c r="Z72">
        <v>1.0869310000000001</v>
      </c>
      <c r="AA72">
        <v>1.1610370000000001</v>
      </c>
      <c r="AB72">
        <v>1.239711</v>
      </c>
      <c r="AC72">
        <v>1.324595</v>
      </c>
      <c r="AD72">
        <v>1.4098470000000001</v>
      </c>
      <c r="AE72">
        <v>1.499898</v>
      </c>
      <c r="AF72">
        <v>1.591707</v>
      </c>
      <c r="AG72">
        <v>1.6868909999999999</v>
      </c>
      <c r="AH72">
        <v>1.789196</v>
      </c>
      <c r="AI72">
        <v>1.8992599999999999</v>
      </c>
      <c r="AJ72">
        <v>2.0179390000000001</v>
      </c>
      <c r="AK72" s="131">
        <v>0.13600000000000001</v>
      </c>
    </row>
    <row r="73" spans="1:37" ht="15" customHeight="1">
      <c r="A73" s="133" t="s">
        <v>806</v>
      </c>
      <c r="B73" t="s">
        <v>1677</v>
      </c>
      <c r="C73" t="s">
        <v>2773</v>
      </c>
      <c r="D73" t="s">
        <v>2774</v>
      </c>
      <c r="E73" t="s">
        <v>1390</v>
      </c>
      <c r="F73">
        <v>7.1610999999999994E-2</v>
      </c>
      <c r="G73">
        <v>0.15246999999999999</v>
      </c>
      <c r="H73">
        <v>0.25034000000000001</v>
      </c>
      <c r="I73">
        <v>0.35134199999999999</v>
      </c>
      <c r="J73">
        <v>0.45505699999999999</v>
      </c>
      <c r="K73">
        <v>0.55906699999999998</v>
      </c>
      <c r="L73">
        <v>0.65637800000000002</v>
      </c>
      <c r="M73">
        <v>0.74700599999999995</v>
      </c>
      <c r="N73">
        <v>0.83618199999999998</v>
      </c>
      <c r="O73">
        <v>0.92578199999999999</v>
      </c>
      <c r="P73">
        <v>1.0183249999999999</v>
      </c>
      <c r="Q73">
        <v>1.113791</v>
      </c>
      <c r="R73">
        <v>1.213174</v>
      </c>
      <c r="S73">
        <v>1.3138570000000001</v>
      </c>
      <c r="T73">
        <v>1.420342</v>
      </c>
      <c r="U73">
        <v>1.535668</v>
      </c>
      <c r="V73">
        <v>1.65459</v>
      </c>
      <c r="W73">
        <v>1.777156</v>
      </c>
      <c r="X73">
        <v>1.9079900000000001</v>
      </c>
      <c r="Y73">
        <v>2.0463969999999998</v>
      </c>
      <c r="Z73">
        <v>2.1919599999999999</v>
      </c>
      <c r="AA73">
        <v>2.349275</v>
      </c>
      <c r="AB73">
        <v>2.515533</v>
      </c>
      <c r="AC73">
        <v>2.6941570000000001</v>
      </c>
      <c r="AD73">
        <v>2.8732880000000001</v>
      </c>
      <c r="AE73">
        <v>3.061995</v>
      </c>
      <c r="AF73">
        <v>3.2540550000000001</v>
      </c>
      <c r="AG73">
        <v>3.4529269999999999</v>
      </c>
      <c r="AH73">
        <v>3.6662910000000002</v>
      </c>
      <c r="AI73">
        <v>3.896096</v>
      </c>
      <c r="AJ73">
        <v>4.144323</v>
      </c>
      <c r="AK73" s="131">
        <v>0.14499999999999999</v>
      </c>
    </row>
    <row r="74" spans="1:37" ht="15" customHeight="1">
      <c r="A74" s="133" t="s">
        <v>805</v>
      </c>
      <c r="B74" t="s">
        <v>2648</v>
      </c>
      <c r="C74" t="s">
        <v>2775</v>
      </c>
      <c r="D74" t="s">
        <v>2776</v>
      </c>
      <c r="E74" t="s">
        <v>1390</v>
      </c>
      <c r="F74">
        <v>857.06536900000003</v>
      </c>
      <c r="G74">
        <v>869.86663799999997</v>
      </c>
      <c r="H74">
        <v>890.51843299999996</v>
      </c>
      <c r="I74">
        <v>896.80108600000005</v>
      </c>
      <c r="J74">
        <v>905.21356200000002</v>
      </c>
      <c r="K74">
        <v>912.46594200000004</v>
      </c>
      <c r="L74">
        <v>913.59240699999998</v>
      </c>
      <c r="M74">
        <v>912.76110800000004</v>
      </c>
      <c r="N74">
        <v>914.32049600000005</v>
      </c>
      <c r="O74">
        <v>915.86737100000005</v>
      </c>
      <c r="P74">
        <v>919.05969200000004</v>
      </c>
      <c r="Q74">
        <v>922.55602999999996</v>
      </c>
      <c r="R74">
        <v>927.62268100000006</v>
      </c>
      <c r="S74">
        <v>931.74401899999998</v>
      </c>
      <c r="T74">
        <v>938.57763699999998</v>
      </c>
      <c r="U74">
        <v>949.52832000000001</v>
      </c>
      <c r="V74">
        <v>960.74700900000005</v>
      </c>
      <c r="W74">
        <v>973.51715100000001</v>
      </c>
      <c r="X74">
        <v>988.40850799999998</v>
      </c>
      <c r="Y74">
        <v>1006.581604</v>
      </c>
      <c r="Z74">
        <v>1024.9167480000001</v>
      </c>
      <c r="AA74">
        <v>1046.2407229999999</v>
      </c>
      <c r="AB74">
        <v>1069.5592039999999</v>
      </c>
      <c r="AC74">
        <v>1096.8447269999999</v>
      </c>
      <c r="AD74">
        <v>1122.9233400000001</v>
      </c>
      <c r="AE74">
        <v>1150.453491</v>
      </c>
      <c r="AF74">
        <v>1176.575928</v>
      </c>
      <c r="AG74">
        <v>1203.089111</v>
      </c>
      <c r="AH74">
        <v>1232.1697999999999</v>
      </c>
      <c r="AI74">
        <v>1263.6320800000001</v>
      </c>
      <c r="AJ74">
        <v>1297.5893550000001</v>
      </c>
      <c r="AK74" s="131">
        <v>1.4E-2</v>
      </c>
    </row>
    <row r="75" spans="1:37" ht="15" customHeight="1">
      <c r="B75" t="s">
        <v>2649</v>
      </c>
      <c r="D75" t="s">
        <v>2777</v>
      </c>
    </row>
    <row r="76" spans="1:37" ht="15" customHeight="1">
      <c r="A76" s="133" t="s">
        <v>804</v>
      </c>
      <c r="B76" t="s">
        <v>1362</v>
      </c>
      <c r="C76" t="s">
        <v>2778</v>
      </c>
      <c r="D76" t="s">
        <v>2779</v>
      </c>
      <c r="E76" t="s">
        <v>1390</v>
      </c>
      <c r="F76">
        <v>3686.044922</v>
      </c>
      <c r="G76">
        <v>3754.2851559999999</v>
      </c>
      <c r="H76">
        <v>3850.6523440000001</v>
      </c>
      <c r="I76">
        <v>3885.5346679999998</v>
      </c>
      <c r="J76">
        <v>3927.741211</v>
      </c>
      <c r="K76">
        <v>3963.483643</v>
      </c>
      <c r="L76">
        <v>3958.7797850000002</v>
      </c>
      <c r="M76">
        <v>3927.21875</v>
      </c>
      <c r="N76">
        <v>3886.9072270000001</v>
      </c>
      <c r="O76">
        <v>3836.3059079999998</v>
      </c>
      <c r="P76">
        <v>3788.368164</v>
      </c>
      <c r="Q76">
        <v>3741.97876</v>
      </c>
      <c r="R76">
        <v>3699.7985840000001</v>
      </c>
      <c r="S76">
        <v>3658.2878420000002</v>
      </c>
      <c r="T76">
        <v>3630.506836</v>
      </c>
      <c r="U76">
        <v>3620.2089839999999</v>
      </c>
      <c r="V76">
        <v>3610.798096</v>
      </c>
      <c r="W76">
        <v>3602.140625</v>
      </c>
      <c r="X76">
        <v>3599.3635250000002</v>
      </c>
      <c r="Y76">
        <v>3600.8564449999999</v>
      </c>
      <c r="Z76">
        <v>3600.9140619999998</v>
      </c>
      <c r="AA76">
        <v>3608.6633299999999</v>
      </c>
      <c r="AB76">
        <v>3622.9760740000002</v>
      </c>
      <c r="AC76">
        <v>3645.9614259999998</v>
      </c>
      <c r="AD76">
        <v>3660.633057</v>
      </c>
      <c r="AE76">
        <v>3676.641846</v>
      </c>
      <c r="AF76">
        <v>3684.0141600000002</v>
      </c>
      <c r="AG76">
        <v>3687.944336</v>
      </c>
      <c r="AH76">
        <v>3694.6599120000001</v>
      </c>
      <c r="AI76">
        <v>3703.2067870000001</v>
      </c>
      <c r="AJ76">
        <v>3714.9504390000002</v>
      </c>
      <c r="AK76" s="131">
        <v>0</v>
      </c>
    </row>
    <row r="77" spans="1:37" ht="15" customHeight="1">
      <c r="A77" s="133" t="s">
        <v>803</v>
      </c>
      <c r="B77" t="s">
        <v>1448</v>
      </c>
      <c r="C77" t="s">
        <v>2780</v>
      </c>
      <c r="D77" t="s">
        <v>2781</v>
      </c>
      <c r="E77" t="s">
        <v>1390</v>
      </c>
      <c r="F77">
        <v>3.7846829999999998</v>
      </c>
      <c r="G77">
        <v>3.4309630000000002</v>
      </c>
      <c r="H77">
        <v>3.1294300000000002</v>
      </c>
      <c r="I77">
        <v>2.8293089999999999</v>
      </c>
      <c r="J77">
        <v>2.5855939999999999</v>
      </c>
      <c r="K77">
        <v>2.3723079999999999</v>
      </c>
      <c r="L77">
        <v>2.1979739999999999</v>
      </c>
      <c r="M77">
        <v>2.0671650000000001</v>
      </c>
      <c r="N77">
        <v>1.9634830000000001</v>
      </c>
      <c r="O77">
        <v>1.8752949999999999</v>
      </c>
      <c r="P77">
        <v>1.819474</v>
      </c>
      <c r="Q77">
        <v>1.769584</v>
      </c>
      <c r="R77">
        <v>1.7193210000000001</v>
      </c>
      <c r="S77">
        <v>1.673206</v>
      </c>
      <c r="T77">
        <v>1.636182</v>
      </c>
      <c r="U77">
        <v>1.6104959999999999</v>
      </c>
      <c r="V77">
        <v>1.5820590000000001</v>
      </c>
      <c r="W77">
        <v>1.5599959999999999</v>
      </c>
      <c r="X77">
        <v>1.5439369999999999</v>
      </c>
      <c r="Y77">
        <v>1.5320579999999999</v>
      </c>
      <c r="Z77">
        <v>1.517973</v>
      </c>
      <c r="AA77">
        <v>1.5129779999999999</v>
      </c>
      <c r="AB77">
        <v>1.5069300000000001</v>
      </c>
      <c r="AC77">
        <v>1.50502</v>
      </c>
      <c r="AD77">
        <v>1.5057020000000001</v>
      </c>
      <c r="AE77">
        <v>1.5113909999999999</v>
      </c>
      <c r="AF77">
        <v>1.517387</v>
      </c>
      <c r="AG77">
        <v>1.5253540000000001</v>
      </c>
      <c r="AH77">
        <v>1.53715</v>
      </c>
      <c r="AI77">
        <v>1.550033</v>
      </c>
      <c r="AJ77">
        <v>1.565005</v>
      </c>
      <c r="AK77" s="131">
        <v>-2.9000000000000001E-2</v>
      </c>
    </row>
    <row r="78" spans="1:37" ht="15" customHeight="1">
      <c r="A78" s="133" t="s">
        <v>802</v>
      </c>
      <c r="B78" t="s">
        <v>1369</v>
      </c>
      <c r="C78" t="s">
        <v>2782</v>
      </c>
      <c r="D78" t="s">
        <v>2783</v>
      </c>
      <c r="E78" t="s">
        <v>1390</v>
      </c>
      <c r="F78">
        <v>0.70109999999999995</v>
      </c>
      <c r="G78">
        <v>0.77095499999999995</v>
      </c>
      <c r="H78">
        <v>0.84431400000000001</v>
      </c>
      <c r="I78">
        <v>0.89655899999999999</v>
      </c>
      <c r="J78">
        <v>0.94145599999999996</v>
      </c>
      <c r="K78">
        <v>0.97688200000000003</v>
      </c>
      <c r="L78">
        <v>0.99746900000000005</v>
      </c>
      <c r="M78">
        <v>1.0070760000000001</v>
      </c>
      <c r="N78">
        <v>1.011606</v>
      </c>
      <c r="O78">
        <v>1.010105</v>
      </c>
      <c r="P78">
        <v>1.0073719999999999</v>
      </c>
      <c r="Q78">
        <v>1.002602</v>
      </c>
      <c r="R78">
        <v>0.99697100000000005</v>
      </c>
      <c r="S78">
        <v>0.99357099999999998</v>
      </c>
      <c r="T78">
        <v>0.99572899999999998</v>
      </c>
      <c r="U78">
        <v>1.0032829999999999</v>
      </c>
      <c r="V78">
        <v>1.009781</v>
      </c>
      <c r="W78">
        <v>1.016923</v>
      </c>
      <c r="X78">
        <v>1.026996</v>
      </c>
      <c r="Y78">
        <v>1.0387120000000001</v>
      </c>
      <c r="Z78">
        <v>1.0510429999999999</v>
      </c>
      <c r="AA78">
        <v>1.067113</v>
      </c>
      <c r="AB78">
        <v>1.085472</v>
      </c>
      <c r="AC78">
        <v>1.107226</v>
      </c>
      <c r="AD78">
        <v>1.1271580000000001</v>
      </c>
      <c r="AE78">
        <v>1.148466</v>
      </c>
      <c r="AF78">
        <v>1.1688799999999999</v>
      </c>
      <c r="AG78">
        <v>1.189748</v>
      </c>
      <c r="AH78">
        <v>1.2129730000000001</v>
      </c>
      <c r="AI78">
        <v>1.2377990000000001</v>
      </c>
      <c r="AJ78">
        <v>1.264594</v>
      </c>
      <c r="AK78" s="131">
        <v>0.02</v>
      </c>
    </row>
    <row r="79" spans="1:37" ht="15" customHeight="1">
      <c r="A79" s="133" t="s">
        <v>801</v>
      </c>
      <c r="B79" t="s">
        <v>1378</v>
      </c>
      <c r="C79" t="s">
        <v>2784</v>
      </c>
      <c r="D79" t="s">
        <v>2785</v>
      </c>
      <c r="E79" t="s">
        <v>1390</v>
      </c>
      <c r="F79">
        <v>46.918025999999998</v>
      </c>
      <c r="G79">
        <v>48.631000999999998</v>
      </c>
      <c r="H79">
        <v>50.114047999999997</v>
      </c>
      <c r="I79">
        <v>50.18074</v>
      </c>
      <c r="J79">
        <v>49.811802</v>
      </c>
      <c r="K79">
        <v>49.076461999999999</v>
      </c>
      <c r="L79">
        <v>47.788176999999997</v>
      </c>
      <c r="M79">
        <v>46.285212999999999</v>
      </c>
      <c r="N79">
        <v>44.824871000000002</v>
      </c>
      <c r="O79">
        <v>43.382506999999997</v>
      </c>
      <c r="P79">
        <v>42.107292000000001</v>
      </c>
      <c r="Q79">
        <v>41.004860000000001</v>
      </c>
      <c r="R79">
        <v>40.186836</v>
      </c>
      <c r="S79">
        <v>39.658009</v>
      </c>
      <c r="T79">
        <v>39.548473000000001</v>
      </c>
      <c r="U79">
        <v>39.889771000000003</v>
      </c>
      <c r="V79">
        <v>40.473433999999997</v>
      </c>
      <c r="W79">
        <v>41.323611999999997</v>
      </c>
      <c r="X79">
        <v>42.461609000000003</v>
      </c>
      <c r="Y79">
        <v>43.902400999999998</v>
      </c>
      <c r="Z79">
        <v>45.648006000000002</v>
      </c>
      <c r="AA79">
        <v>47.834502999999998</v>
      </c>
      <c r="AB79">
        <v>50.425888</v>
      </c>
      <c r="AC79">
        <v>53.481574999999999</v>
      </c>
      <c r="AD79">
        <v>56.801704000000001</v>
      </c>
      <c r="AE79">
        <v>60.598796999999998</v>
      </c>
      <c r="AF79">
        <v>64.753578000000005</v>
      </c>
      <c r="AG79">
        <v>69.313461000000004</v>
      </c>
      <c r="AH79">
        <v>74.373581000000001</v>
      </c>
      <c r="AI79">
        <v>80.068932000000004</v>
      </c>
      <c r="AJ79">
        <v>86.446922000000001</v>
      </c>
      <c r="AK79" s="131">
        <v>2.1000000000000001E-2</v>
      </c>
    </row>
    <row r="80" spans="1:37" ht="15" customHeight="1">
      <c r="A80" s="133" t="s">
        <v>800</v>
      </c>
      <c r="B80" t="s">
        <v>2644</v>
      </c>
      <c r="C80" t="s">
        <v>2786</v>
      </c>
      <c r="D80" t="s">
        <v>2787</v>
      </c>
      <c r="E80" t="s">
        <v>1390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799</v>
      </c>
      <c r="B81" t="s">
        <v>1673</v>
      </c>
      <c r="C81" t="s">
        <v>2788</v>
      </c>
      <c r="D81" t="s">
        <v>2789</v>
      </c>
      <c r="E81" t="s">
        <v>1390</v>
      </c>
      <c r="F81">
        <v>1.8748000000000001E-2</v>
      </c>
      <c r="G81">
        <v>3.3905999999999999E-2</v>
      </c>
      <c r="H81">
        <v>5.2081000000000002E-2</v>
      </c>
      <c r="I81">
        <v>7.0747000000000004E-2</v>
      </c>
      <c r="J81">
        <v>8.9940999999999993E-2</v>
      </c>
      <c r="K81">
        <v>0.109102</v>
      </c>
      <c r="L81">
        <v>0.126887</v>
      </c>
      <c r="M81">
        <v>0.143431</v>
      </c>
      <c r="N81">
        <v>0.15960099999999999</v>
      </c>
      <c r="O81">
        <v>0.17522799999999999</v>
      </c>
      <c r="P81">
        <v>0.19051799999999999</v>
      </c>
      <c r="Q81">
        <v>0.205126</v>
      </c>
      <c r="R81">
        <v>0.218973</v>
      </c>
      <c r="S81">
        <v>0.2316</v>
      </c>
      <c r="T81">
        <v>0.243759</v>
      </c>
      <c r="U81">
        <v>0.25589099999999998</v>
      </c>
      <c r="V81">
        <v>0.267202</v>
      </c>
      <c r="W81">
        <v>0.27808300000000002</v>
      </c>
      <c r="X81">
        <v>0.28950599999999999</v>
      </c>
      <c r="Y81">
        <v>0.30115700000000001</v>
      </c>
      <c r="Z81">
        <v>0.31245099999999998</v>
      </c>
      <c r="AA81">
        <v>0.32468799999999998</v>
      </c>
      <c r="AB81">
        <v>0.33812700000000001</v>
      </c>
      <c r="AC81">
        <v>0.352607</v>
      </c>
      <c r="AD81">
        <v>0.36673499999999998</v>
      </c>
      <c r="AE81">
        <v>0.38152999999999998</v>
      </c>
      <c r="AF81">
        <v>0.39616499999999999</v>
      </c>
      <c r="AG81">
        <v>0.41122300000000001</v>
      </c>
      <c r="AH81">
        <v>0.42730400000000002</v>
      </c>
      <c r="AI81">
        <v>0.44427499999999998</v>
      </c>
      <c r="AJ81">
        <v>0.46234599999999998</v>
      </c>
      <c r="AK81" s="131">
        <v>0.113</v>
      </c>
    </row>
    <row r="82" spans="1:37" ht="15" customHeight="1">
      <c r="A82" s="133" t="s">
        <v>798</v>
      </c>
      <c r="B82" t="s">
        <v>2645</v>
      </c>
      <c r="C82" t="s">
        <v>2790</v>
      </c>
      <c r="D82" t="s">
        <v>2791</v>
      </c>
      <c r="E82" t="s">
        <v>1390</v>
      </c>
      <c r="F82">
        <v>9.7627000000000005E-2</v>
      </c>
      <c r="G82">
        <v>0.12522</v>
      </c>
      <c r="H82">
        <v>0.15840199999999999</v>
      </c>
      <c r="I82">
        <v>0.19073799999999999</v>
      </c>
      <c r="J82">
        <v>0.22334200000000001</v>
      </c>
      <c r="K82">
        <v>0.255</v>
      </c>
      <c r="L82">
        <v>0.283271</v>
      </c>
      <c r="M82">
        <v>0.30885299999999999</v>
      </c>
      <c r="N82">
        <v>0.33328200000000002</v>
      </c>
      <c r="O82">
        <v>0.356159</v>
      </c>
      <c r="P82">
        <v>0.37806400000000001</v>
      </c>
      <c r="Q82">
        <v>0.39840900000000001</v>
      </c>
      <c r="R82">
        <v>0.41720499999999999</v>
      </c>
      <c r="S82">
        <v>0.43389699999999998</v>
      </c>
      <c r="T82">
        <v>0.45025700000000002</v>
      </c>
      <c r="U82">
        <v>0.46737699999999999</v>
      </c>
      <c r="V82">
        <v>0.48413</v>
      </c>
      <c r="W82">
        <v>0.50158199999999997</v>
      </c>
      <c r="X82">
        <v>0.51802499999999996</v>
      </c>
      <c r="Y82">
        <v>0.53434800000000005</v>
      </c>
      <c r="Z82">
        <v>0.55178799999999995</v>
      </c>
      <c r="AA82">
        <v>0.57369199999999998</v>
      </c>
      <c r="AB82">
        <v>0.59588200000000002</v>
      </c>
      <c r="AC82">
        <v>0.620255</v>
      </c>
      <c r="AD82">
        <v>0.64403600000000005</v>
      </c>
      <c r="AE82">
        <v>0.66900099999999996</v>
      </c>
      <c r="AF82">
        <v>0.69367000000000001</v>
      </c>
      <c r="AG82">
        <v>0.71905300000000005</v>
      </c>
      <c r="AH82">
        <v>0.74617599999999995</v>
      </c>
      <c r="AI82">
        <v>0.77477499999999999</v>
      </c>
      <c r="AJ82">
        <v>0.80518000000000001</v>
      </c>
      <c r="AK82" s="131">
        <v>7.2999999999999995E-2</v>
      </c>
    </row>
    <row r="83" spans="1:37" ht="15" customHeight="1">
      <c r="A83" s="133" t="s">
        <v>797</v>
      </c>
      <c r="B83" t="s">
        <v>2646</v>
      </c>
      <c r="C83" t="s">
        <v>2792</v>
      </c>
      <c r="D83" t="s">
        <v>2793</v>
      </c>
      <c r="E83" t="s">
        <v>1390</v>
      </c>
      <c r="F83">
        <v>9.6310000000000007E-2</v>
      </c>
      <c r="G83">
        <v>0.122837</v>
      </c>
      <c r="H83">
        <v>0.15489800000000001</v>
      </c>
      <c r="I83">
        <v>0.186227</v>
      </c>
      <c r="J83">
        <v>0.217999</v>
      </c>
      <c r="K83">
        <v>0.249029</v>
      </c>
      <c r="L83">
        <v>0.276841</v>
      </c>
      <c r="M83">
        <v>0.30207499999999998</v>
      </c>
      <c r="N83">
        <v>0.32631700000000002</v>
      </c>
      <c r="O83">
        <v>0.349049</v>
      </c>
      <c r="P83">
        <v>0.37081799999999998</v>
      </c>
      <c r="Q83">
        <v>0.39107399999999998</v>
      </c>
      <c r="R83">
        <v>0.409773</v>
      </c>
      <c r="S83">
        <v>0.42628899999999997</v>
      </c>
      <c r="T83">
        <v>0.44248599999999999</v>
      </c>
      <c r="U83">
        <v>0.45944600000000002</v>
      </c>
      <c r="V83">
        <v>0.476051</v>
      </c>
      <c r="W83">
        <v>0.493336</v>
      </c>
      <c r="X83">
        <v>0.50948000000000004</v>
      </c>
      <c r="Y83">
        <v>0.52549000000000001</v>
      </c>
      <c r="Z83">
        <v>0.54265200000000002</v>
      </c>
      <c r="AA83">
        <v>0.564249</v>
      </c>
      <c r="AB83">
        <v>0.58597299999999997</v>
      </c>
      <c r="AC83">
        <v>0.60967700000000002</v>
      </c>
      <c r="AD83">
        <v>0.63281100000000001</v>
      </c>
      <c r="AE83">
        <v>0.657134</v>
      </c>
      <c r="AF83">
        <v>0.68120899999999995</v>
      </c>
      <c r="AG83">
        <v>0.70604299999999998</v>
      </c>
      <c r="AH83">
        <v>0.73265000000000002</v>
      </c>
      <c r="AI83">
        <v>0.76078699999999999</v>
      </c>
      <c r="AJ83">
        <v>0.79077299999999995</v>
      </c>
      <c r="AK83" s="131">
        <v>7.2999999999999995E-2</v>
      </c>
    </row>
    <row r="84" spans="1:37" ht="15" customHeight="1">
      <c r="A84" s="133" t="s">
        <v>796</v>
      </c>
      <c r="B84" t="s">
        <v>1677</v>
      </c>
      <c r="C84" t="s">
        <v>2794</v>
      </c>
      <c r="D84" t="s">
        <v>2795</v>
      </c>
      <c r="E84" t="s">
        <v>1390</v>
      </c>
      <c r="F84">
        <v>6.1164000000000003E-2</v>
      </c>
      <c r="G84">
        <v>0.107416</v>
      </c>
      <c r="H84">
        <v>0.16386700000000001</v>
      </c>
      <c r="I84">
        <v>0.22251899999999999</v>
      </c>
      <c r="J84">
        <v>0.283688</v>
      </c>
      <c r="K84">
        <v>0.345864</v>
      </c>
      <c r="L84">
        <v>0.40496100000000002</v>
      </c>
      <c r="M84">
        <v>0.46121600000000001</v>
      </c>
      <c r="N84">
        <v>0.51675800000000005</v>
      </c>
      <c r="O84">
        <v>0.57162299999999999</v>
      </c>
      <c r="P84">
        <v>0.62651100000000004</v>
      </c>
      <c r="Q84">
        <v>0.68034099999999997</v>
      </c>
      <c r="R84">
        <v>0.73262000000000005</v>
      </c>
      <c r="S84">
        <v>0.78134300000000001</v>
      </c>
      <c r="T84">
        <v>0.82896599999999998</v>
      </c>
      <c r="U84">
        <v>0.87690599999999996</v>
      </c>
      <c r="V84">
        <v>0.92229099999999997</v>
      </c>
      <c r="W84">
        <v>0.96618400000000004</v>
      </c>
      <c r="X84">
        <v>1.0108569999999999</v>
      </c>
      <c r="Y84">
        <v>1.0563009999999999</v>
      </c>
      <c r="Z84">
        <v>1.1008359999999999</v>
      </c>
      <c r="AA84">
        <v>1.148685</v>
      </c>
      <c r="AB84">
        <v>1.1992160000000001</v>
      </c>
      <c r="AC84">
        <v>1.25335</v>
      </c>
      <c r="AD84">
        <v>1.3058700000000001</v>
      </c>
      <c r="AE84">
        <v>1.3604480000000001</v>
      </c>
      <c r="AF84">
        <v>1.4141509999999999</v>
      </c>
      <c r="AG84">
        <v>1.4691209999999999</v>
      </c>
      <c r="AH84">
        <v>1.5276000000000001</v>
      </c>
      <c r="AI84">
        <v>1.5891660000000001</v>
      </c>
      <c r="AJ84">
        <v>1.654533</v>
      </c>
      <c r="AK84" s="131">
        <v>0.11600000000000001</v>
      </c>
    </row>
    <row r="85" spans="1:37" ht="15" customHeight="1">
      <c r="A85" s="133" t="s">
        <v>795</v>
      </c>
      <c r="B85" t="s">
        <v>2650</v>
      </c>
      <c r="C85" t="s">
        <v>2796</v>
      </c>
      <c r="D85" t="s">
        <v>2797</v>
      </c>
      <c r="E85" t="s">
        <v>1390</v>
      </c>
      <c r="F85">
        <v>3737.7229000000002</v>
      </c>
      <c r="G85">
        <v>3807.5063479999999</v>
      </c>
      <c r="H85">
        <v>3905.2692870000001</v>
      </c>
      <c r="I85">
        <v>3940.1110840000001</v>
      </c>
      <c r="J85">
        <v>3981.8940429999998</v>
      </c>
      <c r="K85">
        <v>4016.8698730000001</v>
      </c>
      <c r="L85">
        <v>4010.8562010000001</v>
      </c>
      <c r="M85">
        <v>3977.7946780000002</v>
      </c>
      <c r="N85">
        <v>3936.0427249999998</v>
      </c>
      <c r="O85">
        <v>3884.0266109999998</v>
      </c>
      <c r="P85">
        <v>3834.8679200000001</v>
      </c>
      <c r="Q85">
        <v>3787.4301759999998</v>
      </c>
      <c r="R85">
        <v>3744.4799800000001</v>
      </c>
      <c r="S85">
        <v>3702.4865719999998</v>
      </c>
      <c r="T85">
        <v>3674.6508789999998</v>
      </c>
      <c r="U85">
        <v>3664.7719729999999</v>
      </c>
      <c r="V85">
        <v>3656.0131839999999</v>
      </c>
      <c r="W85">
        <v>3648.280029</v>
      </c>
      <c r="X85">
        <v>3646.7241210000002</v>
      </c>
      <c r="Y85">
        <v>3649.7473140000002</v>
      </c>
      <c r="Z85">
        <v>3651.6381839999999</v>
      </c>
      <c r="AA85">
        <v>3661.688721</v>
      </c>
      <c r="AB85">
        <v>3678.7145999999998</v>
      </c>
      <c r="AC85">
        <v>3704.8920899999998</v>
      </c>
      <c r="AD85">
        <v>3723.0173340000001</v>
      </c>
      <c r="AE85">
        <v>3742.9689939999998</v>
      </c>
      <c r="AF85">
        <v>3754.6381839999999</v>
      </c>
      <c r="AG85">
        <v>3763.2790530000002</v>
      </c>
      <c r="AH85">
        <v>3775.2172850000002</v>
      </c>
      <c r="AI85">
        <v>3789.6323240000002</v>
      </c>
      <c r="AJ85">
        <v>3807.9389649999998</v>
      </c>
      <c r="AK85" s="131">
        <v>1E-3</v>
      </c>
    </row>
    <row r="86" spans="1:37" ht="15" customHeight="1">
      <c r="B86" t="s">
        <v>1317</v>
      </c>
      <c r="C86" t="s">
        <v>2798</v>
      </c>
      <c r="D86" t="s">
        <v>2799</v>
      </c>
      <c r="F86" t="s">
        <v>2800</v>
      </c>
    </row>
    <row r="87" spans="1:37" ht="15" customHeight="1">
      <c r="A87" s="133" t="s">
        <v>794</v>
      </c>
      <c r="B87" t="s">
        <v>1362</v>
      </c>
      <c r="C87" t="s">
        <v>2801</v>
      </c>
      <c r="D87" t="s">
        <v>2802</v>
      </c>
      <c r="E87" t="s">
        <v>1390</v>
      </c>
      <c r="F87">
        <v>4646.3789059999999</v>
      </c>
      <c r="G87">
        <v>4739.3491210000002</v>
      </c>
      <c r="H87">
        <v>4865.5805659999996</v>
      </c>
      <c r="I87">
        <v>4911.4135740000002</v>
      </c>
      <c r="J87">
        <v>4965.5849609999996</v>
      </c>
      <c r="K87">
        <v>5012.1455079999996</v>
      </c>
      <c r="L87">
        <v>5010.001953</v>
      </c>
      <c r="M87">
        <v>4979.189453</v>
      </c>
      <c r="N87">
        <v>4942.7895509999998</v>
      </c>
      <c r="O87">
        <v>4896.5888670000004</v>
      </c>
      <c r="P87">
        <v>4855.7246089999999</v>
      </c>
      <c r="Q87">
        <v>4817.326172</v>
      </c>
      <c r="R87">
        <v>4783.6743159999996</v>
      </c>
      <c r="S87">
        <v>4748.658203</v>
      </c>
      <c r="T87">
        <v>4729.6948240000002</v>
      </c>
      <c r="U87">
        <v>4731.9438479999999</v>
      </c>
      <c r="V87">
        <v>4733.8554690000001</v>
      </c>
      <c r="W87">
        <v>4736.1713870000003</v>
      </c>
      <c r="X87">
        <v>4746.1196289999998</v>
      </c>
      <c r="Y87">
        <v>4762.2338870000003</v>
      </c>
      <c r="Z87">
        <v>4775.576172</v>
      </c>
      <c r="AA87">
        <v>4798.8657229999999</v>
      </c>
      <c r="AB87">
        <v>4830.001953</v>
      </c>
      <c r="AC87">
        <v>4873.2880859999996</v>
      </c>
      <c r="AD87">
        <v>4906.2783200000003</v>
      </c>
      <c r="AE87">
        <v>4942.0234380000002</v>
      </c>
      <c r="AF87">
        <v>4966.9780270000001</v>
      </c>
      <c r="AG87">
        <v>4989.1303710000002</v>
      </c>
      <c r="AH87">
        <v>5016.955078</v>
      </c>
      <c r="AI87">
        <v>5048.0107420000004</v>
      </c>
      <c r="AJ87">
        <v>5084.3339839999999</v>
      </c>
      <c r="AK87" s="131">
        <v>3.0000000000000001E-3</v>
      </c>
    </row>
    <row r="88" spans="1:37" ht="15" customHeight="1">
      <c r="A88" s="133" t="s">
        <v>793</v>
      </c>
      <c r="B88" t="s">
        <v>1448</v>
      </c>
      <c r="C88" t="s">
        <v>2803</v>
      </c>
      <c r="D88" t="s">
        <v>2804</v>
      </c>
      <c r="E88" t="s">
        <v>1390</v>
      </c>
      <c r="F88">
        <v>460.86975100000001</v>
      </c>
      <c r="G88">
        <v>464.52282700000001</v>
      </c>
      <c r="H88">
        <v>469.54321299999998</v>
      </c>
      <c r="I88">
        <v>465.99099699999999</v>
      </c>
      <c r="J88">
        <v>463.69515999999999</v>
      </c>
      <c r="K88">
        <v>461.26968399999998</v>
      </c>
      <c r="L88">
        <v>457.29605099999998</v>
      </c>
      <c r="M88">
        <v>454.04574600000001</v>
      </c>
      <c r="N88">
        <v>453.400757</v>
      </c>
      <c r="O88">
        <v>453.936127</v>
      </c>
      <c r="P88">
        <v>456.04293799999999</v>
      </c>
      <c r="Q88">
        <v>458.55139200000002</v>
      </c>
      <c r="R88">
        <v>462.03924599999999</v>
      </c>
      <c r="S88">
        <v>465.12713600000001</v>
      </c>
      <c r="T88">
        <v>469.47937000000002</v>
      </c>
      <c r="U88">
        <v>475.35687300000001</v>
      </c>
      <c r="V88">
        <v>480.72488399999997</v>
      </c>
      <c r="W88">
        <v>486.78750600000001</v>
      </c>
      <c r="X88">
        <v>493.66656499999999</v>
      </c>
      <c r="Y88">
        <v>501.82000699999998</v>
      </c>
      <c r="Z88">
        <v>509.34664900000001</v>
      </c>
      <c r="AA88">
        <v>518.26178000000004</v>
      </c>
      <c r="AB88">
        <v>527.90002400000003</v>
      </c>
      <c r="AC88">
        <v>539.17065400000001</v>
      </c>
      <c r="AD88">
        <v>549.62530500000003</v>
      </c>
      <c r="AE88">
        <v>560.49871800000005</v>
      </c>
      <c r="AF88">
        <v>570.46868900000004</v>
      </c>
      <c r="AG88">
        <v>580.66192599999999</v>
      </c>
      <c r="AH88">
        <v>591.99530000000004</v>
      </c>
      <c r="AI88">
        <v>603.85858199999996</v>
      </c>
      <c r="AJ88">
        <v>616.45465100000001</v>
      </c>
      <c r="AK88" s="131">
        <v>0.01</v>
      </c>
    </row>
    <row r="89" spans="1:37" ht="15" customHeight="1">
      <c r="A89" s="133" t="s">
        <v>792</v>
      </c>
      <c r="B89" t="s">
        <v>1369</v>
      </c>
      <c r="C89" t="s">
        <v>2805</v>
      </c>
      <c r="D89" t="s">
        <v>2806</v>
      </c>
      <c r="E89" t="s">
        <v>1390</v>
      </c>
      <c r="F89">
        <v>1.628536</v>
      </c>
      <c r="G89">
        <v>1.7773559999999999</v>
      </c>
      <c r="H89">
        <v>1.9456089999999999</v>
      </c>
      <c r="I89">
        <v>2.0777999999999999</v>
      </c>
      <c r="J89">
        <v>2.206099</v>
      </c>
      <c r="K89">
        <v>2.3248259999999998</v>
      </c>
      <c r="L89">
        <v>2.417751</v>
      </c>
      <c r="M89">
        <v>2.4950869999999998</v>
      </c>
      <c r="N89">
        <v>2.573248</v>
      </c>
      <c r="O89">
        <v>2.6484380000000001</v>
      </c>
      <c r="P89">
        <v>2.729501</v>
      </c>
      <c r="Q89">
        <v>2.8147829999999998</v>
      </c>
      <c r="R89">
        <v>2.9065439999999998</v>
      </c>
      <c r="S89">
        <v>3.0061990000000001</v>
      </c>
      <c r="T89">
        <v>3.1255259999999998</v>
      </c>
      <c r="U89">
        <v>3.2563960000000001</v>
      </c>
      <c r="V89">
        <v>3.3877389999999998</v>
      </c>
      <c r="W89">
        <v>3.5231690000000002</v>
      </c>
      <c r="X89">
        <v>3.671373</v>
      </c>
      <c r="Y89">
        <v>3.8304819999999999</v>
      </c>
      <c r="Z89">
        <v>3.9912010000000002</v>
      </c>
      <c r="AA89">
        <v>4.1664060000000003</v>
      </c>
      <c r="AB89">
        <v>4.3517989999999998</v>
      </c>
      <c r="AC89">
        <v>4.5521599999999998</v>
      </c>
      <c r="AD89">
        <v>4.7480570000000002</v>
      </c>
      <c r="AE89">
        <v>4.9549649999999996</v>
      </c>
      <c r="AF89">
        <v>5.1609420000000004</v>
      </c>
      <c r="AG89">
        <v>5.3756110000000001</v>
      </c>
      <c r="AH89">
        <v>5.6106429999999996</v>
      </c>
      <c r="AI89">
        <v>5.8543520000000004</v>
      </c>
      <c r="AJ89">
        <v>6.1199649999999997</v>
      </c>
      <c r="AK89" s="131">
        <v>4.4999999999999998E-2</v>
      </c>
    </row>
    <row r="90" spans="1:37" ht="15" customHeight="1">
      <c r="A90" s="133" t="s">
        <v>791</v>
      </c>
      <c r="B90" t="s">
        <v>1378</v>
      </c>
      <c r="C90" t="s">
        <v>2807</v>
      </c>
      <c r="D90" t="s">
        <v>2808</v>
      </c>
      <c r="E90" t="s">
        <v>1390</v>
      </c>
      <c r="F90">
        <v>47.953029999999998</v>
      </c>
      <c r="G90">
        <v>49.845165000000001</v>
      </c>
      <c r="H90">
        <v>51.532200000000003</v>
      </c>
      <c r="I90">
        <v>51.778038000000002</v>
      </c>
      <c r="J90">
        <v>51.581299000000001</v>
      </c>
      <c r="K90">
        <v>51.004958999999999</v>
      </c>
      <c r="L90">
        <v>49.846718000000003</v>
      </c>
      <c r="M90">
        <v>48.45261</v>
      </c>
      <c r="N90">
        <v>47.096378000000001</v>
      </c>
      <c r="O90">
        <v>45.747577999999997</v>
      </c>
      <c r="P90">
        <v>44.559382999999997</v>
      </c>
      <c r="Q90">
        <v>43.536991</v>
      </c>
      <c r="R90">
        <v>42.794024999999998</v>
      </c>
      <c r="S90">
        <v>42.331420999999999</v>
      </c>
      <c r="T90">
        <v>42.288643</v>
      </c>
      <c r="U90">
        <v>42.702843000000001</v>
      </c>
      <c r="V90">
        <v>43.356655000000003</v>
      </c>
      <c r="W90">
        <v>44.278357999999997</v>
      </c>
      <c r="X90">
        <v>45.496887000000001</v>
      </c>
      <c r="Y90">
        <v>47.027118999999999</v>
      </c>
      <c r="Z90">
        <v>48.864623999999999</v>
      </c>
      <c r="AA90">
        <v>51.153297000000002</v>
      </c>
      <c r="AB90">
        <v>53.854602999999997</v>
      </c>
      <c r="AC90">
        <v>57.028579999999998</v>
      </c>
      <c r="AD90">
        <v>60.461334000000001</v>
      </c>
      <c r="AE90">
        <v>64.378838000000002</v>
      </c>
      <c r="AF90">
        <v>68.652137999999994</v>
      </c>
      <c r="AG90">
        <v>73.334320000000005</v>
      </c>
      <c r="AH90">
        <v>78.528107000000006</v>
      </c>
      <c r="AI90">
        <v>84.369026000000005</v>
      </c>
      <c r="AJ90">
        <v>90.907668999999999</v>
      </c>
      <c r="AK90" s="131">
        <v>2.1999999999999999E-2</v>
      </c>
    </row>
    <row r="91" spans="1:37" ht="15" customHeight="1">
      <c r="A91" s="133" t="s">
        <v>790</v>
      </c>
      <c r="B91" t="s">
        <v>2644</v>
      </c>
      <c r="C91" t="s">
        <v>2809</v>
      </c>
      <c r="D91" t="s">
        <v>2810</v>
      </c>
      <c r="E91" t="s">
        <v>1390</v>
      </c>
      <c r="F91">
        <v>60.468150999999999</v>
      </c>
      <c r="G91">
        <v>66.299071999999995</v>
      </c>
      <c r="H91">
        <v>72.175606000000002</v>
      </c>
      <c r="I91">
        <v>76.444137999999995</v>
      </c>
      <c r="J91">
        <v>80.637550000000005</v>
      </c>
      <c r="K91">
        <v>84.690230999999997</v>
      </c>
      <c r="L91">
        <v>88.238372999999996</v>
      </c>
      <c r="M91">
        <v>91.903319999999994</v>
      </c>
      <c r="N91">
        <v>96.074439999999996</v>
      </c>
      <c r="O91">
        <v>100.60952</v>
      </c>
      <c r="P91">
        <v>105.468964</v>
      </c>
      <c r="Q91">
        <v>110.5457</v>
      </c>
      <c r="R91">
        <v>115.838318</v>
      </c>
      <c r="S91">
        <v>121.096039</v>
      </c>
      <c r="T91">
        <v>126.64123499999999</v>
      </c>
      <c r="U91">
        <v>132.617752</v>
      </c>
      <c r="V91">
        <v>138.44786099999999</v>
      </c>
      <c r="W91">
        <v>144.48704499999999</v>
      </c>
      <c r="X91">
        <v>150.83395400000001</v>
      </c>
      <c r="Y91">
        <v>157.63082900000001</v>
      </c>
      <c r="Z91">
        <v>164.463089</v>
      </c>
      <c r="AA91">
        <v>172.10832199999999</v>
      </c>
      <c r="AB91">
        <v>180.521072</v>
      </c>
      <c r="AC91">
        <v>189.730988</v>
      </c>
      <c r="AD91">
        <v>198.924072</v>
      </c>
      <c r="AE91">
        <v>208.80064400000001</v>
      </c>
      <c r="AF91">
        <v>218.738281</v>
      </c>
      <c r="AG91">
        <v>229.24539200000001</v>
      </c>
      <c r="AH91">
        <v>240.63826</v>
      </c>
      <c r="AI91">
        <v>252.60655199999999</v>
      </c>
      <c r="AJ91">
        <v>265.29858400000001</v>
      </c>
      <c r="AK91" s="131">
        <v>5.0999999999999997E-2</v>
      </c>
    </row>
    <row r="92" spans="1:37" ht="15" customHeight="1">
      <c r="A92" s="133" t="s">
        <v>789</v>
      </c>
      <c r="B92" t="s">
        <v>1673</v>
      </c>
      <c r="C92" t="s">
        <v>2811</v>
      </c>
      <c r="D92" t="s">
        <v>2812</v>
      </c>
      <c r="E92" t="s">
        <v>1390</v>
      </c>
      <c r="F92">
        <v>8.9997999999999995E-2</v>
      </c>
      <c r="G92">
        <v>0.163688</v>
      </c>
      <c r="H92">
        <v>0.249974</v>
      </c>
      <c r="I92">
        <v>0.337198</v>
      </c>
      <c r="J92">
        <v>0.42652699999999999</v>
      </c>
      <c r="K92">
        <v>0.51549299999999998</v>
      </c>
      <c r="L92">
        <v>0.597889</v>
      </c>
      <c r="M92">
        <v>0.67499200000000004</v>
      </c>
      <c r="N92">
        <v>0.75191300000000005</v>
      </c>
      <c r="O92">
        <v>0.82803800000000005</v>
      </c>
      <c r="P92">
        <v>0.90481400000000001</v>
      </c>
      <c r="Q92">
        <v>0.98185599999999995</v>
      </c>
      <c r="R92">
        <v>1.059515</v>
      </c>
      <c r="S92">
        <v>1.1359090000000001</v>
      </c>
      <c r="T92">
        <v>1.215317</v>
      </c>
      <c r="U92">
        <v>1.3000130000000001</v>
      </c>
      <c r="V92">
        <v>1.3848370000000001</v>
      </c>
      <c r="W92">
        <v>1.471303</v>
      </c>
      <c r="X92">
        <v>1.5641339999999999</v>
      </c>
      <c r="Y92">
        <v>1.6610320000000001</v>
      </c>
      <c r="Z92">
        <v>1.759606</v>
      </c>
      <c r="AA92">
        <v>1.8651279999999999</v>
      </c>
      <c r="AB92">
        <v>1.976728</v>
      </c>
      <c r="AC92">
        <v>2.0954579999999998</v>
      </c>
      <c r="AD92">
        <v>2.2125650000000001</v>
      </c>
      <c r="AE92">
        <v>2.3353069999999998</v>
      </c>
      <c r="AF92">
        <v>2.4583659999999998</v>
      </c>
      <c r="AG92">
        <v>2.5862150000000002</v>
      </c>
      <c r="AH92">
        <v>2.7240229999999999</v>
      </c>
      <c r="AI92">
        <v>2.8703340000000002</v>
      </c>
      <c r="AJ92">
        <v>3.0275319999999999</v>
      </c>
      <c r="AK92" s="131">
        <v>0.124</v>
      </c>
    </row>
    <row r="93" spans="1:37" ht="15" customHeight="1">
      <c r="A93" s="133" t="s">
        <v>788</v>
      </c>
      <c r="B93" t="s">
        <v>2645</v>
      </c>
      <c r="C93" t="s">
        <v>2813</v>
      </c>
      <c r="D93" t="s">
        <v>2814</v>
      </c>
      <c r="E93" t="s">
        <v>1390</v>
      </c>
      <c r="F93">
        <v>0.16417799999999999</v>
      </c>
      <c r="G93">
        <v>0.26693099999999997</v>
      </c>
      <c r="H93">
        <v>0.38777299999999998</v>
      </c>
      <c r="I93">
        <v>0.50831300000000001</v>
      </c>
      <c r="J93">
        <v>0.62991600000000003</v>
      </c>
      <c r="K93">
        <v>0.74863999999999997</v>
      </c>
      <c r="L93">
        <v>0.85668999999999995</v>
      </c>
      <c r="M93">
        <v>0.95623100000000005</v>
      </c>
      <c r="N93">
        <v>1.0542860000000001</v>
      </c>
      <c r="O93">
        <v>1.1494120000000001</v>
      </c>
      <c r="P93">
        <v>1.2439579999999999</v>
      </c>
      <c r="Q93">
        <v>1.337242</v>
      </c>
      <c r="R93">
        <v>1.4299170000000001</v>
      </c>
      <c r="S93">
        <v>1.5200469999999999</v>
      </c>
      <c r="T93">
        <v>1.613666</v>
      </c>
      <c r="U93">
        <v>1.714121</v>
      </c>
      <c r="V93">
        <v>1.815647</v>
      </c>
      <c r="W93">
        <v>1.9204330000000001</v>
      </c>
      <c r="X93">
        <v>2.0310389999999998</v>
      </c>
      <c r="Y93">
        <v>2.14601</v>
      </c>
      <c r="Z93">
        <v>2.2644700000000002</v>
      </c>
      <c r="AA93">
        <v>2.3944179999999999</v>
      </c>
      <c r="AB93">
        <v>2.5303179999999998</v>
      </c>
      <c r="AC93">
        <v>2.675154</v>
      </c>
      <c r="AD93">
        <v>2.8178030000000001</v>
      </c>
      <c r="AE93">
        <v>2.9672719999999999</v>
      </c>
      <c r="AF93">
        <v>3.1168439999999999</v>
      </c>
      <c r="AG93">
        <v>3.2720690000000001</v>
      </c>
      <c r="AH93">
        <v>3.4394049999999998</v>
      </c>
      <c r="AI93">
        <v>3.617248</v>
      </c>
      <c r="AJ93">
        <v>3.8085680000000002</v>
      </c>
      <c r="AK93" s="131">
        <v>0.11</v>
      </c>
    </row>
    <row r="94" spans="1:37" ht="15" customHeight="1">
      <c r="A94" s="133" t="s">
        <v>787</v>
      </c>
      <c r="B94" t="s">
        <v>2646</v>
      </c>
      <c r="C94" t="s">
        <v>2815</v>
      </c>
      <c r="D94" t="s">
        <v>2816</v>
      </c>
      <c r="E94" t="s">
        <v>1390</v>
      </c>
      <c r="F94">
        <v>0.17280000000000001</v>
      </c>
      <c r="G94">
        <v>0.28568500000000002</v>
      </c>
      <c r="H94">
        <v>0.41936800000000002</v>
      </c>
      <c r="I94">
        <v>0.55304600000000004</v>
      </c>
      <c r="J94">
        <v>0.68893400000000005</v>
      </c>
      <c r="K94">
        <v>0.82306100000000004</v>
      </c>
      <c r="L94">
        <v>0.94603899999999996</v>
      </c>
      <c r="M94">
        <v>1.0599270000000001</v>
      </c>
      <c r="N94">
        <v>1.1728529999999999</v>
      </c>
      <c r="O94">
        <v>1.283515</v>
      </c>
      <c r="P94">
        <v>1.3943859999999999</v>
      </c>
      <c r="Q94">
        <v>1.504756</v>
      </c>
      <c r="R94">
        <v>1.615253</v>
      </c>
      <c r="S94">
        <v>1.7235240000000001</v>
      </c>
      <c r="T94">
        <v>1.8361529999999999</v>
      </c>
      <c r="U94">
        <v>1.956896</v>
      </c>
      <c r="V94">
        <v>2.0789949999999999</v>
      </c>
      <c r="W94">
        <v>2.2048130000000001</v>
      </c>
      <c r="X94">
        <v>2.3375059999999999</v>
      </c>
      <c r="Y94">
        <v>2.4754770000000001</v>
      </c>
      <c r="Z94">
        <v>2.617353</v>
      </c>
      <c r="AA94">
        <v>2.7720829999999999</v>
      </c>
      <c r="AB94">
        <v>2.933786</v>
      </c>
      <c r="AC94">
        <v>3.1056979999999998</v>
      </c>
      <c r="AD94">
        <v>3.2752150000000002</v>
      </c>
      <c r="AE94">
        <v>3.4527459999999999</v>
      </c>
      <c r="AF94">
        <v>3.6304059999999998</v>
      </c>
      <c r="AG94">
        <v>3.814743</v>
      </c>
      <c r="AH94">
        <v>4.0133320000000001</v>
      </c>
      <c r="AI94">
        <v>4.2238530000000001</v>
      </c>
      <c r="AJ94">
        <v>4.4496909999999996</v>
      </c>
      <c r="AK94" s="131">
        <v>0.114</v>
      </c>
    </row>
    <row r="95" spans="1:37" ht="15" customHeight="1">
      <c r="A95" s="133" t="s">
        <v>786</v>
      </c>
      <c r="B95" t="s">
        <v>1677</v>
      </c>
      <c r="C95" t="s">
        <v>2817</v>
      </c>
      <c r="D95" t="s">
        <v>2818</v>
      </c>
      <c r="E95" t="s">
        <v>1390</v>
      </c>
      <c r="F95">
        <v>0.13279199999999999</v>
      </c>
      <c r="G95">
        <v>0.25992599999999999</v>
      </c>
      <c r="H95">
        <v>0.41427199999999997</v>
      </c>
      <c r="I95">
        <v>0.57395099999999999</v>
      </c>
      <c r="J95">
        <v>0.73885999999999996</v>
      </c>
      <c r="K95">
        <v>0.90507099999999996</v>
      </c>
      <c r="L95">
        <v>1.0615019999999999</v>
      </c>
      <c r="M95">
        <v>1.208407</v>
      </c>
      <c r="N95">
        <v>1.3531470000000001</v>
      </c>
      <c r="O95">
        <v>1.497633</v>
      </c>
      <c r="P95">
        <v>1.645084</v>
      </c>
      <c r="Q95">
        <v>1.7943979999999999</v>
      </c>
      <c r="R95">
        <v>1.9460789999999999</v>
      </c>
      <c r="S95">
        <v>2.0955010000000001</v>
      </c>
      <c r="T95">
        <v>2.2496239999999998</v>
      </c>
      <c r="U95">
        <v>2.4129040000000002</v>
      </c>
      <c r="V95">
        <v>2.577223</v>
      </c>
      <c r="W95">
        <v>2.7436950000000002</v>
      </c>
      <c r="X95">
        <v>2.9192119999999999</v>
      </c>
      <c r="Y95">
        <v>3.1030730000000002</v>
      </c>
      <c r="Z95">
        <v>3.2931789999999999</v>
      </c>
      <c r="AA95">
        <v>3.4983499999999998</v>
      </c>
      <c r="AB95">
        <v>3.715147</v>
      </c>
      <c r="AC95">
        <v>3.9479099999999998</v>
      </c>
      <c r="AD95">
        <v>4.1795640000000001</v>
      </c>
      <c r="AE95">
        <v>4.4228500000000004</v>
      </c>
      <c r="AF95">
        <v>4.6686120000000004</v>
      </c>
      <c r="AG95">
        <v>4.9224540000000001</v>
      </c>
      <c r="AH95">
        <v>5.1942959999999996</v>
      </c>
      <c r="AI95">
        <v>5.4856660000000002</v>
      </c>
      <c r="AJ95">
        <v>5.799258</v>
      </c>
      <c r="AK95" s="131">
        <v>0.13400000000000001</v>
      </c>
    </row>
    <row r="96" spans="1:37" ht="15" customHeight="1">
      <c r="A96" s="133" t="s">
        <v>785</v>
      </c>
      <c r="B96" t="s">
        <v>608</v>
      </c>
      <c r="C96" t="s">
        <v>2819</v>
      </c>
      <c r="D96" t="s">
        <v>2820</v>
      </c>
      <c r="E96" t="s">
        <v>1390</v>
      </c>
      <c r="F96">
        <v>5217.8579099999997</v>
      </c>
      <c r="G96">
        <v>5322.7734380000002</v>
      </c>
      <c r="H96">
        <v>5462.2470700000003</v>
      </c>
      <c r="I96">
        <v>5509.6748049999997</v>
      </c>
      <c r="J96">
        <v>5566.1865230000003</v>
      </c>
      <c r="K96">
        <v>5614.4267579999996</v>
      </c>
      <c r="L96">
        <v>5611.2626950000003</v>
      </c>
      <c r="M96">
        <v>5579.9892579999996</v>
      </c>
      <c r="N96">
        <v>5546.2666019999997</v>
      </c>
      <c r="O96">
        <v>5504.2871089999999</v>
      </c>
      <c r="P96">
        <v>5469.7138670000004</v>
      </c>
      <c r="Q96">
        <v>5438.3911129999997</v>
      </c>
      <c r="R96">
        <v>5413.3051759999998</v>
      </c>
      <c r="S96">
        <v>5386.6933589999999</v>
      </c>
      <c r="T96">
        <v>5378.1435549999997</v>
      </c>
      <c r="U96">
        <v>5393.2597660000001</v>
      </c>
      <c r="V96">
        <v>5407.6298829999996</v>
      </c>
      <c r="W96">
        <v>5423.5878910000001</v>
      </c>
      <c r="X96">
        <v>5448.6391599999997</v>
      </c>
      <c r="Y96">
        <v>5481.9311520000001</v>
      </c>
      <c r="Z96">
        <v>5512.1757809999999</v>
      </c>
      <c r="AA96">
        <v>5555.0859380000002</v>
      </c>
      <c r="AB96">
        <v>5607.7861329999996</v>
      </c>
      <c r="AC96">
        <v>5675.595703</v>
      </c>
      <c r="AD96">
        <v>5732.5273440000001</v>
      </c>
      <c r="AE96">
        <v>5793.8349609999996</v>
      </c>
      <c r="AF96">
        <v>5843.8691410000001</v>
      </c>
      <c r="AG96">
        <v>5892.3432620000003</v>
      </c>
      <c r="AH96">
        <v>5949.0981449999999</v>
      </c>
      <c r="AI96">
        <v>6010.8969729999999</v>
      </c>
      <c r="AJ96">
        <v>6080.1982420000004</v>
      </c>
      <c r="AK96" s="131">
        <v>5.0000000000000001E-3</v>
      </c>
    </row>
    <row r="97" spans="1:37" ht="15" customHeight="1">
      <c r="B97" t="s">
        <v>2653</v>
      </c>
      <c r="D97" t="s">
        <v>2821</v>
      </c>
    </row>
    <row r="98" spans="1:37" ht="15" customHeight="1">
      <c r="B98" t="s">
        <v>1317</v>
      </c>
      <c r="D98" t="s">
        <v>2822</v>
      </c>
    </row>
    <row r="99" spans="1:37" ht="15" customHeight="1">
      <c r="A99" s="133" t="s">
        <v>784</v>
      </c>
      <c r="B99" t="s">
        <v>1362</v>
      </c>
      <c r="C99" t="s">
        <v>2823</v>
      </c>
      <c r="D99" t="s">
        <v>2824</v>
      </c>
      <c r="E99" t="s">
        <v>2825</v>
      </c>
      <c r="F99">
        <v>14.441151</v>
      </c>
      <c r="G99">
        <v>14.628738</v>
      </c>
      <c r="H99">
        <v>14.826855</v>
      </c>
      <c r="I99">
        <v>15.032551</v>
      </c>
      <c r="J99">
        <v>15.251995000000001</v>
      </c>
      <c r="K99">
        <v>15.486542999999999</v>
      </c>
      <c r="L99">
        <v>15.729711999999999</v>
      </c>
      <c r="M99">
        <v>15.97142</v>
      </c>
      <c r="N99">
        <v>16.200776999999999</v>
      </c>
      <c r="O99">
        <v>16.420397000000001</v>
      </c>
      <c r="P99">
        <v>16.622484</v>
      </c>
      <c r="Q99">
        <v>16.806244</v>
      </c>
      <c r="R99">
        <v>16.974647999999998</v>
      </c>
      <c r="S99">
        <v>17.128364999999999</v>
      </c>
      <c r="T99">
        <v>17.265326999999999</v>
      </c>
      <c r="U99">
        <v>17.388414000000001</v>
      </c>
      <c r="V99">
        <v>17.500191000000001</v>
      </c>
      <c r="W99">
        <v>17.601517000000001</v>
      </c>
      <c r="X99">
        <v>17.693231999999998</v>
      </c>
      <c r="Y99">
        <v>17.772932000000001</v>
      </c>
      <c r="Z99">
        <v>17.842500999999999</v>
      </c>
      <c r="AA99">
        <v>17.902698999999998</v>
      </c>
      <c r="AB99">
        <v>17.955086000000001</v>
      </c>
      <c r="AC99">
        <v>17.998446000000001</v>
      </c>
      <c r="AD99">
        <v>18.034400999999999</v>
      </c>
      <c r="AE99">
        <v>18.065225999999999</v>
      </c>
      <c r="AF99">
        <v>18.092281</v>
      </c>
      <c r="AG99">
        <v>18.114474999999999</v>
      </c>
      <c r="AH99">
        <v>18.132636999999999</v>
      </c>
      <c r="AI99">
        <v>18.148385999999999</v>
      </c>
      <c r="AJ99">
        <v>18.161615000000001</v>
      </c>
      <c r="AK99" s="131">
        <v>8.0000000000000002E-3</v>
      </c>
    </row>
    <row r="100" spans="1:37" ht="15" customHeight="1">
      <c r="A100" s="133" t="s">
        <v>783</v>
      </c>
      <c r="B100" t="s">
        <v>1448</v>
      </c>
      <c r="C100" t="s">
        <v>2826</v>
      </c>
      <c r="D100" t="s">
        <v>2827</v>
      </c>
      <c r="E100" t="s">
        <v>1814</v>
      </c>
      <c r="F100">
        <v>9.9266389999999998</v>
      </c>
      <c r="G100">
        <v>10.047264999999999</v>
      </c>
      <c r="H100">
        <v>10.179485</v>
      </c>
      <c r="I100">
        <v>10.322433</v>
      </c>
      <c r="J100">
        <v>10.480319</v>
      </c>
      <c r="K100">
        <v>10.651832000000001</v>
      </c>
      <c r="L100">
        <v>10.832162</v>
      </c>
      <c r="M100">
        <v>11.020344</v>
      </c>
      <c r="N100">
        <v>11.206970999999999</v>
      </c>
      <c r="O100">
        <v>11.395505</v>
      </c>
      <c r="P100">
        <v>11.579355</v>
      </c>
      <c r="Q100">
        <v>11.762096</v>
      </c>
      <c r="R100">
        <v>11.935959</v>
      </c>
      <c r="S100">
        <v>12.098836</v>
      </c>
      <c r="T100">
        <v>12.252234</v>
      </c>
      <c r="U100">
        <v>12.398338000000001</v>
      </c>
      <c r="V100">
        <v>12.534537</v>
      </c>
      <c r="W100">
        <v>12.661916</v>
      </c>
      <c r="X100">
        <v>12.78312</v>
      </c>
      <c r="Y100">
        <v>12.898834000000001</v>
      </c>
      <c r="Z100">
        <v>13.008051</v>
      </c>
      <c r="AA100">
        <v>13.106111</v>
      </c>
      <c r="AB100">
        <v>13.196059</v>
      </c>
      <c r="AC100">
        <v>13.277345</v>
      </c>
      <c r="AD100">
        <v>13.350287</v>
      </c>
      <c r="AE100">
        <v>13.416955</v>
      </c>
      <c r="AF100">
        <v>13.477194000000001</v>
      </c>
      <c r="AG100">
        <v>13.533129000000001</v>
      </c>
      <c r="AH100">
        <v>13.587325999999999</v>
      </c>
      <c r="AI100">
        <v>13.639747</v>
      </c>
      <c r="AJ100">
        <v>13.692322000000001</v>
      </c>
      <c r="AK100" s="131">
        <v>1.0999999999999999E-2</v>
      </c>
    </row>
    <row r="101" spans="1:37" ht="15" customHeight="1">
      <c r="A101" s="133" t="s">
        <v>782</v>
      </c>
      <c r="B101" t="s">
        <v>1369</v>
      </c>
      <c r="C101" t="s">
        <v>2828</v>
      </c>
      <c r="D101" t="s">
        <v>2829</v>
      </c>
      <c r="E101" t="s">
        <v>1814</v>
      </c>
      <c r="F101">
        <v>11.814458999999999</v>
      </c>
      <c r="G101">
        <v>12.035695</v>
      </c>
      <c r="H101">
        <v>12.181948</v>
      </c>
      <c r="I101">
        <v>12.289887</v>
      </c>
      <c r="J101">
        <v>12.388009</v>
      </c>
      <c r="K101">
        <v>12.488956999999999</v>
      </c>
      <c r="L101">
        <v>12.598053999999999</v>
      </c>
      <c r="M101">
        <v>12.716735999999999</v>
      </c>
      <c r="N101">
        <v>12.81616</v>
      </c>
      <c r="O101">
        <v>12.905619</v>
      </c>
      <c r="P101">
        <v>12.988258</v>
      </c>
      <c r="Q101">
        <v>13.053436</v>
      </c>
      <c r="R101">
        <v>13.114386</v>
      </c>
      <c r="S101">
        <v>13.171251</v>
      </c>
      <c r="T101">
        <v>13.220426</v>
      </c>
      <c r="U101">
        <v>13.266594</v>
      </c>
      <c r="V101">
        <v>13.310082</v>
      </c>
      <c r="W101">
        <v>13.351424</v>
      </c>
      <c r="X101">
        <v>13.391095</v>
      </c>
      <c r="Y101">
        <v>13.428837</v>
      </c>
      <c r="Z101">
        <v>13.466564999999999</v>
      </c>
      <c r="AA101">
        <v>13.502083000000001</v>
      </c>
      <c r="AB101">
        <v>13.535717999999999</v>
      </c>
      <c r="AC101">
        <v>13.567406</v>
      </c>
      <c r="AD101">
        <v>13.597003000000001</v>
      </c>
      <c r="AE101">
        <v>13.624390999999999</v>
      </c>
      <c r="AF101">
        <v>13.649222</v>
      </c>
      <c r="AG101">
        <v>13.670792</v>
      </c>
      <c r="AH101">
        <v>13.689068000000001</v>
      </c>
      <c r="AI101">
        <v>13.704409</v>
      </c>
      <c r="AJ101">
        <v>13.717224</v>
      </c>
      <c r="AK101" s="131">
        <v>5.0000000000000001E-3</v>
      </c>
    </row>
    <row r="102" spans="1:37" ht="15" customHeight="1">
      <c r="A102" s="133" t="s">
        <v>781</v>
      </c>
      <c r="B102" t="s">
        <v>1378</v>
      </c>
      <c r="C102" t="s">
        <v>2830</v>
      </c>
      <c r="D102" t="s">
        <v>2831</v>
      </c>
      <c r="E102" t="s">
        <v>1814</v>
      </c>
      <c r="F102">
        <v>11.239466</v>
      </c>
      <c r="G102">
        <v>11.575377</v>
      </c>
      <c r="H102">
        <v>11.802208</v>
      </c>
      <c r="I102">
        <v>11.983522000000001</v>
      </c>
      <c r="J102">
        <v>12.15204</v>
      </c>
      <c r="K102">
        <v>12.321821</v>
      </c>
      <c r="L102">
        <v>12.496672999999999</v>
      </c>
      <c r="M102">
        <v>12.678108999999999</v>
      </c>
      <c r="N102">
        <v>12.830679999999999</v>
      </c>
      <c r="O102">
        <v>12.967447999999999</v>
      </c>
      <c r="P102">
        <v>13.091060000000001</v>
      </c>
      <c r="Q102">
        <v>13.202503999999999</v>
      </c>
      <c r="R102">
        <v>13.300399000000001</v>
      </c>
      <c r="S102">
        <v>13.385134000000001</v>
      </c>
      <c r="T102">
        <v>13.457652</v>
      </c>
      <c r="U102">
        <v>13.519247999999999</v>
      </c>
      <c r="V102">
        <v>13.571305000000001</v>
      </c>
      <c r="W102">
        <v>13.615952</v>
      </c>
      <c r="X102">
        <v>13.653896</v>
      </c>
      <c r="Y102">
        <v>13.687379</v>
      </c>
      <c r="Z102">
        <v>13.723508000000001</v>
      </c>
      <c r="AA102">
        <v>13.755007000000001</v>
      </c>
      <c r="AB102">
        <v>13.782095999999999</v>
      </c>
      <c r="AC102">
        <v>13.804919999999999</v>
      </c>
      <c r="AD102">
        <v>13.823008</v>
      </c>
      <c r="AE102">
        <v>13.836185</v>
      </c>
      <c r="AF102">
        <v>13.843932000000001</v>
      </c>
      <c r="AG102">
        <v>13.844525000000001</v>
      </c>
      <c r="AH102">
        <v>13.839772</v>
      </c>
      <c r="AI102">
        <v>13.830671000000001</v>
      </c>
      <c r="AJ102">
        <v>13.817937000000001</v>
      </c>
      <c r="AK102" s="131">
        <v>7.0000000000000001E-3</v>
      </c>
    </row>
    <row r="103" spans="1:37" ht="15" customHeight="1">
      <c r="A103" s="133" t="s">
        <v>780</v>
      </c>
      <c r="B103" t="s">
        <v>2644</v>
      </c>
      <c r="C103" t="s">
        <v>2832</v>
      </c>
      <c r="D103" t="s">
        <v>2833</v>
      </c>
      <c r="E103" t="s">
        <v>1814</v>
      </c>
      <c r="F103">
        <v>10.253147</v>
      </c>
      <c r="G103">
        <v>10.360734000000001</v>
      </c>
      <c r="H103">
        <v>10.477677999999999</v>
      </c>
      <c r="I103">
        <v>10.603992</v>
      </c>
      <c r="J103">
        <v>10.742763999999999</v>
      </c>
      <c r="K103">
        <v>10.893625</v>
      </c>
      <c r="L103">
        <v>11.053193</v>
      </c>
      <c r="M103">
        <v>11.220317</v>
      </c>
      <c r="N103">
        <v>11.378232000000001</v>
      </c>
      <c r="O103">
        <v>11.536349</v>
      </c>
      <c r="P103">
        <v>11.691799</v>
      </c>
      <c r="Q103">
        <v>11.843816</v>
      </c>
      <c r="R103">
        <v>11.98864</v>
      </c>
      <c r="S103">
        <v>12.124869</v>
      </c>
      <c r="T103">
        <v>12.255699</v>
      </c>
      <c r="U103">
        <v>12.378715</v>
      </c>
      <c r="V103">
        <v>12.493363</v>
      </c>
      <c r="W103">
        <v>12.597605</v>
      </c>
      <c r="X103">
        <v>12.695283999999999</v>
      </c>
      <c r="Y103">
        <v>12.784198</v>
      </c>
      <c r="Z103">
        <v>12.863796000000001</v>
      </c>
      <c r="AA103">
        <v>12.932888</v>
      </c>
      <c r="AB103">
        <v>12.993784</v>
      </c>
      <c r="AC103">
        <v>13.046919000000001</v>
      </c>
      <c r="AD103">
        <v>13.093370999999999</v>
      </c>
      <c r="AE103">
        <v>13.134365000000001</v>
      </c>
      <c r="AF103">
        <v>13.169283999999999</v>
      </c>
      <c r="AG103">
        <v>13.200457999999999</v>
      </c>
      <c r="AH103">
        <v>13.228944</v>
      </c>
      <c r="AI103">
        <v>13.257667</v>
      </c>
      <c r="AJ103">
        <v>13.285807999999999</v>
      </c>
      <c r="AK103" s="131">
        <v>8.9999999999999993E-3</v>
      </c>
    </row>
    <row r="104" spans="1:37" ht="15" customHeight="1">
      <c r="A104" s="133" t="s">
        <v>779</v>
      </c>
      <c r="B104" t="s">
        <v>1673</v>
      </c>
      <c r="C104" t="s">
        <v>2834</v>
      </c>
      <c r="D104" t="s">
        <v>2835</v>
      </c>
      <c r="E104" t="s">
        <v>2825</v>
      </c>
      <c r="F104">
        <v>26.399440999999999</v>
      </c>
      <c r="G104">
        <v>26.755863000000002</v>
      </c>
      <c r="H104">
        <v>26.928557999999999</v>
      </c>
      <c r="I104">
        <v>27.043559999999999</v>
      </c>
      <c r="J104">
        <v>27.145251999999999</v>
      </c>
      <c r="K104">
        <v>27.251470999999999</v>
      </c>
      <c r="L104">
        <v>27.368781999999999</v>
      </c>
      <c r="M104">
        <v>27.500584</v>
      </c>
      <c r="N104">
        <v>27.630794999999999</v>
      </c>
      <c r="O104">
        <v>27.772300999999999</v>
      </c>
      <c r="P104">
        <v>27.917207999999999</v>
      </c>
      <c r="Q104">
        <v>28.057013999999999</v>
      </c>
      <c r="R104">
        <v>28.184104999999999</v>
      </c>
      <c r="S104">
        <v>28.298544</v>
      </c>
      <c r="T104">
        <v>28.399671999999999</v>
      </c>
      <c r="U104">
        <v>28.487069999999999</v>
      </c>
      <c r="V104">
        <v>28.561395999999998</v>
      </c>
      <c r="W104">
        <v>28.62377</v>
      </c>
      <c r="X104">
        <v>28.675871000000001</v>
      </c>
      <c r="Y104">
        <v>28.720589</v>
      </c>
      <c r="Z104">
        <v>28.758986</v>
      </c>
      <c r="AA104">
        <v>28.792487999999999</v>
      </c>
      <c r="AB104">
        <v>28.822303999999999</v>
      </c>
      <c r="AC104">
        <v>28.843585999999998</v>
      </c>
      <c r="AD104">
        <v>28.865393000000001</v>
      </c>
      <c r="AE104">
        <v>28.887146000000001</v>
      </c>
      <c r="AF104">
        <v>28.908477999999999</v>
      </c>
      <c r="AG104">
        <v>28.929573000000001</v>
      </c>
      <c r="AH104">
        <v>28.950541000000001</v>
      </c>
      <c r="AI104">
        <v>28.971117</v>
      </c>
      <c r="AJ104">
        <v>28.990644</v>
      </c>
      <c r="AK104" s="131">
        <v>3.0000000000000001E-3</v>
      </c>
    </row>
    <row r="105" spans="1:37" ht="15" customHeight="1">
      <c r="A105" s="133" t="s">
        <v>778</v>
      </c>
      <c r="B105" t="s">
        <v>2645</v>
      </c>
      <c r="C105" t="s">
        <v>2836</v>
      </c>
      <c r="D105" t="s">
        <v>2837</v>
      </c>
      <c r="E105" t="s">
        <v>2825</v>
      </c>
      <c r="F105">
        <v>22.632963</v>
      </c>
      <c r="G105">
        <v>22.805019000000001</v>
      </c>
      <c r="H105">
        <v>23.005239</v>
      </c>
      <c r="I105">
        <v>23.195965000000001</v>
      </c>
      <c r="J105">
        <v>23.416011999999998</v>
      </c>
      <c r="K105">
        <v>23.685102000000001</v>
      </c>
      <c r="L105">
        <v>23.992557999999999</v>
      </c>
      <c r="M105">
        <v>24.338844000000002</v>
      </c>
      <c r="N105">
        <v>24.667368</v>
      </c>
      <c r="O105">
        <v>25.024435</v>
      </c>
      <c r="P105">
        <v>25.384039000000001</v>
      </c>
      <c r="Q105">
        <v>25.738420000000001</v>
      </c>
      <c r="R105">
        <v>26.071756000000001</v>
      </c>
      <c r="S105">
        <v>26.371476999999999</v>
      </c>
      <c r="T105">
        <v>26.637753</v>
      </c>
      <c r="U105">
        <v>26.871957999999999</v>
      </c>
      <c r="V105">
        <v>27.074155999999999</v>
      </c>
      <c r="W105">
        <v>27.246549999999999</v>
      </c>
      <c r="X105">
        <v>27.392555000000002</v>
      </c>
      <c r="Y105">
        <v>27.519750999999999</v>
      </c>
      <c r="Z105">
        <v>27.631689000000001</v>
      </c>
      <c r="AA105">
        <v>27.731079000000001</v>
      </c>
      <c r="AB105">
        <v>27.820191999999999</v>
      </c>
      <c r="AC105">
        <v>27.907637000000001</v>
      </c>
      <c r="AD105">
        <v>27.992422000000001</v>
      </c>
      <c r="AE105">
        <v>28.073622</v>
      </c>
      <c r="AF105">
        <v>28.149307</v>
      </c>
      <c r="AG105">
        <v>28.218852999999999</v>
      </c>
      <c r="AH105">
        <v>28.281551</v>
      </c>
      <c r="AI105">
        <v>28.336206000000001</v>
      </c>
      <c r="AJ105">
        <v>28.380762000000001</v>
      </c>
      <c r="AK105" s="131">
        <v>8.0000000000000002E-3</v>
      </c>
    </row>
    <row r="106" spans="1:37" ht="15" customHeight="1">
      <c r="A106" s="133" t="s">
        <v>777</v>
      </c>
      <c r="B106" t="s">
        <v>2646</v>
      </c>
      <c r="C106" t="s">
        <v>2838</v>
      </c>
      <c r="D106" t="s">
        <v>2839</v>
      </c>
      <c r="E106" t="s">
        <v>1814</v>
      </c>
      <c r="F106">
        <v>18.318317</v>
      </c>
      <c r="G106">
        <v>18.485561000000001</v>
      </c>
      <c r="H106">
        <v>18.572817000000001</v>
      </c>
      <c r="I106">
        <v>18.650091</v>
      </c>
      <c r="J106">
        <v>18.732737</v>
      </c>
      <c r="K106">
        <v>18.828057999999999</v>
      </c>
      <c r="L106">
        <v>18.938272000000001</v>
      </c>
      <c r="M106">
        <v>19.066110999999999</v>
      </c>
      <c r="N106">
        <v>19.183599000000001</v>
      </c>
      <c r="O106">
        <v>19.305886999999998</v>
      </c>
      <c r="P106">
        <v>19.424398</v>
      </c>
      <c r="Q106">
        <v>19.536116</v>
      </c>
      <c r="R106">
        <v>19.635946000000001</v>
      </c>
      <c r="S106">
        <v>19.724335</v>
      </c>
      <c r="T106">
        <v>19.802139</v>
      </c>
      <c r="U106">
        <v>19.869484</v>
      </c>
      <c r="V106">
        <v>19.926494999999999</v>
      </c>
      <c r="W106">
        <v>19.974305999999999</v>
      </c>
      <c r="X106">
        <v>20.008278000000001</v>
      </c>
      <c r="Y106">
        <v>20.038494</v>
      </c>
      <c r="Z106">
        <v>20.066004</v>
      </c>
      <c r="AA106">
        <v>20.092134000000001</v>
      </c>
      <c r="AB106">
        <v>20.117989999999999</v>
      </c>
      <c r="AC106">
        <v>20.146463000000001</v>
      </c>
      <c r="AD106">
        <v>20.175598000000001</v>
      </c>
      <c r="AE106">
        <v>20.207552</v>
      </c>
      <c r="AF106">
        <v>20.241367</v>
      </c>
      <c r="AG106">
        <v>20.276648999999999</v>
      </c>
      <c r="AH106">
        <v>20.312859</v>
      </c>
      <c r="AI106">
        <v>20.348948</v>
      </c>
      <c r="AJ106">
        <v>20.383913</v>
      </c>
      <c r="AK106" s="131">
        <v>4.0000000000000001E-3</v>
      </c>
    </row>
    <row r="107" spans="1:37" ht="15" customHeight="1">
      <c r="A107" s="133" t="s">
        <v>776</v>
      </c>
      <c r="B107" t="s">
        <v>1677</v>
      </c>
      <c r="C107" t="s">
        <v>2840</v>
      </c>
      <c r="D107" t="s">
        <v>2841</v>
      </c>
      <c r="E107" t="s">
        <v>2825</v>
      </c>
      <c r="F107">
        <v>18.454547999999999</v>
      </c>
      <c r="G107">
        <v>17.221418</v>
      </c>
      <c r="H107">
        <v>16.866793000000001</v>
      </c>
      <c r="I107">
        <v>16.691296000000001</v>
      </c>
      <c r="J107">
        <v>16.584225</v>
      </c>
      <c r="K107">
        <v>16.511846999999999</v>
      </c>
      <c r="L107">
        <v>16.460584999999998</v>
      </c>
      <c r="M107">
        <v>16.422734999999999</v>
      </c>
      <c r="N107">
        <v>16.393345</v>
      </c>
      <c r="O107">
        <v>16.370138000000001</v>
      </c>
      <c r="P107">
        <v>16.351755000000001</v>
      </c>
      <c r="Q107">
        <v>16.337005999999999</v>
      </c>
      <c r="R107">
        <v>16.325168999999999</v>
      </c>
      <c r="S107">
        <v>16.315739000000001</v>
      </c>
      <c r="T107">
        <v>16.308304</v>
      </c>
      <c r="U107">
        <v>16.302492000000001</v>
      </c>
      <c r="V107">
        <v>16.298054</v>
      </c>
      <c r="W107">
        <v>16.294720000000002</v>
      </c>
      <c r="X107">
        <v>16.292207999999999</v>
      </c>
      <c r="Y107">
        <v>16.287796</v>
      </c>
      <c r="Z107">
        <v>16.283563999999998</v>
      </c>
      <c r="AA107">
        <v>16.279828999999999</v>
      </c>
      <c r="AB107">
        <v>16.276516000000001</v>
      </c>
      <c r="AC107">
        <v>16.269548</v>
      </c>
      <c r="AD107">
        <v>16.264178999999999</v>
      </c>
      <c r="AE107">
        <v>16.260014000000002</v>
      </c>
      <c r="AF107">
        <v>16.256768999999998</v>
      </c>
      <c r="AG107">
        <v>16.254234</v>
      </c>
      <c r="AH107">
        <v>16.252253</v>
      </c>
      <c r="AI107">
        <v>16.250693999999999</v>
      </c>
      <c r="AJ107">
        <v>16.250617999999999</v>
      </c>
      <c r="AK107" s="131">
        <v>-4.0000000000000001E-3</v>
      </c>
    </row>
    <row r="108" spans="1:37" ht="15" customHeight="1">
      <c r="A108" s="133" t="s">
        <v>775</v>
      </c>
      <c r="B108" t="s">
        <v>2654</v>
      </c>
      <c r="C108" t="s">
        <v>2842</v>
      </c>
      <c r="D108" t="s">
        <v>2843</v>
      </c>
      <c r="F108">
        <v>13.189800999999999</v>
      </c>
      <c r="G108">
        <v>13.375156</v>
      </c>
      <c r="H108">
        <v>13.572721</v>
      </c>
      <c r="I108">
        <v>13.777642</v>
      </c>
      <c r="J108">
        <v>13.995559</v>
      </c>
      <c r="K108">
        <v>14.225581999999999</v>
      </c>
      <c r="L108">
        <v>14.460044999999999</v>
      </c>
      <c r="M108">
        <v>14.692441000000001</v>
      </c>
      <c r="N108">
        <v>14.913171</v>
      </c>
      <c r="O108">
        <v>15.124737</v>
      </c>
      <c r="P108">
        <v>15.319850000000001</v>
      </c>
      <c r="Q108">
        <v>15.500711000000001</v>
      </c>
      <c r="R108">
        <v>15.664879000000001</v>
      </c>
      <c r="S108">
        <v>15.812077</v>
      </c>
      <c r="T108">
        <v>15.943821</v>
      </c>
      <c r="U108">
        <v>16.063237999999998</v>
      </c>
      <c r="V108">
        <v>16.169933</v>
      </c>
      <c r="W108">
        <v>16.265076000000001</v>
      </c>
      <c r="X108">
        <v>16.351177</v>
      </c>
      <c r="Y108">
        <v>16.427665999999999</v>
      </c>
      <c r="Z108">
        <v>16.494938000000001</v>
      </c>
      <c r="AA108">
        <v>16.551075000000001</v>
      </c>
      <c r="AB108">
        <v>16.599229999999999</v>
      </c>
      <c r="AC108">
        <v>16.638247</v>
      </c>
      <c r="AD108">
        <v>16.66939</v>
      </c>
      <c r="AE108">
        <v>16.695119999999999</v>
      </c>
      <c r="AF108">
        <v>16.716131000000001</v>
      </c>
      <c r="AG108">
        <v>16.732790000000001</v>
      </c>
      <c r="AH108">
        <v>16.746760999999999</v>
      </c>
      <c r="AI108">
        <v>16.759088999999999</v>
      </c>
      <c r="AJ108">
        <v>16.770112999999998</v>
      </c>
      <c r="AK108" s="131">
        <v>8.0000000000000002E-3</v>
      </c>
    </row>
    <row r="109" spans="1:37" ht="15" customHeight="1">
      <c r="B109" t="s">
        <v>1319</v>
      </c>
      <c r="D109" t="s">
        <v>2844</v>
      </c>
    </row>
    <row r="110" spans="1:37" ht="15" customHeight="1">
      <c r="A110" s="133" t="s">
        <v>774</v>
      </c>
      <c r="B110" t="s">
        <v>1362</v>
      </c>
      <c r="C110" t="s">
        <v>2845</v>
      </c>
      <c r="D110" t="s">
        <v>2846</v>
      </c>
      <c r="E110" t="s">
        <v>2825</v>
      </c>
      <c r="F110">
        <v>8.9404749999999993</v>
      </c>
      <c r="G110">
        <v>9.0364559999999994</v>
      </c>
      <c r="H110">
        <v>9.1555060000000008</v>
      </c>
      <c r="I110">
        <v>9.2936859999999992</v>
      </c>
      <c r="J110">
        <v>9.4494419999999995</v>
      </c>
      <c r="K110">
        <v>9.6222110000000001</v>
      </c>
      <c r="L110">
        <v>9.8026370000000007</v>
      </c>
      <c r="M110">
        <v>9.9854190000000003</v>
      </c>
      <c r="N110">
        <v>10.161821</v>
      </c>
      <c r="O110">
        <v>10.347707</v>
      </c>
      <c r="P110">
        <v>10.540713999999999</v>
      </c>
      <c r="Q110">
        <v>10.740971999999999</v>
      </c>
      <c r="R110">
        <v>10.940163</v>
      </c>
      <c r="S110">
        <v>11.128415</v>
      </c>
      <c r="T110">
        <v>11.304808</v>
      </c>
      <c r="U110">
        <v>11.468162</v>
      </c>
      <c r="V110">
        <v>11.61716</v>
      </c>
      <c r="W110">
        <v>11.746677999999999</v>
      </c>
      <c r="X110">
        <v>11.864013999999999</v>
      </c>
      <c r="Y110">
        <v>11.972716</v>
      </c>
      <c r="Z110">
        <v>12.073969999999999</v>
      </c>
      <c r="AA110">
        <v>12.166705</v>
      </c>
      <c r="AB110">
        <v>12.249510000000001</v>
      </c>
      <c r="AC110">
        <v>12.319685</v>
      </c>
      <c r="AD110">
        <v>12.378683000000001</v>
      </c>
      <c r="AE110">
        <v>12.430021999999999</v>
      </c>
      <c r="AF110">
        <v>12.476145000000001</v>
      </c>
      <c r="AG110">
        <v>12.515844</v>
      </c>
      <c r="AH110">
        <v>12.550516999999999</v>
      </c>
      <c r="AI110">
        <v>12.582235000000001</v>
      </c>
      <c r="AJ110">
        <v>12.611659</v>
      </c>
      <c r="AK110" s="131">
        <v>1.2E-2</v>
      </c>
    </row>
    <row r="111" spans="1:37" ht="15" customHeight="1">
      <c r="A111" s="133" t="s">
        <v>773</v>
      </c>
      <c r="B111" t="s">
        <v>1448</v>
      </c>
      <c r="C111" t="s">
        <v>2847</v>
      </c>
      <c r="D111" t="s">
        <v>2848</v>
      </c>
      <c r="E111" t="s">
        <v>1814</v>
      </c>
      <c r="F111">
        <v>6.6134009999999996</v>
      </c>
      <c r="G111">
        <v>6.6566390000000002</v>
      </c>
      <c r="H111">
        <v>6.712491</v>
      </c>
      <c r="I111">
        <v>6.7791420000000002</v>
      </c>
      <c r="J111">
        <v>6.8554909999999998</v>
      </c>
      <c r="K111">
        <v>6.9433540000000002</v>
      </c>
      <c r="L111">
        <v>7.0376919999999998</v>
      </c>
      <c r="M111">
        <v>7.1362949999999996</v>
      </c>
      <c r="N111">
        <v>7.2307509999999997</v>
      </c>
      <c r="O111">
        <v>7.330781</v>
      </c>
      <c r="P111">
        <v>7.4368119999999998</v>
      </c>
      <c r="Q111">
        <v>7.5491910000000004</v>
      </c>
      <c r="R111">
        <v>7.6644170000000003</v>
      </c>
      <c r="S111">
        <v>7.7799250000000004</v>
      </c>
      <c r="T111">
        <v>7.8916630000000003</v>
      </c>
      <c r="U111">
        <v>7.9995589999999996</v>
      </c>
      <c r="V111">
        <v>8.1031770000000005</v>
      </c>
      <c r="W111">
        <v>8.1982119999999998</v>
      </c>
      <c r="X111">
        <v>8.2874210000000001</v>
      </c>
      <c r="Y111">
        <v>8.3700119999999991</v>
      </c>
      <c r="Z111">
        <v>8.4491010000000006</v>
      </c>
      <c r="AA111">
        <v>8.5225109999999997</v>
      </c>
      <c r="AB111">
        <v>8.5893110000000004</v>
      </c>
      <c r="AC111">
        <v>8.6483500000000006</v>
      </c>
      <c r="AD111">
        <v>8.7005739999999996</v>
      </c>
      <c r="AE111">
        <v>8.7489000000000008</v>
      </c>
      <c r="AF111">
        <v>8.7937379999999994</v>
      </c>
      <c r="AG111">
        <v>8.835134</v>
      </c>
      <c r="AH111">
        <v>8.8723939999999999</v>
      </c>
      <c r="AI111">
        <v>8.9063630000000007</v>
      </c>
      <c r="AJ111">
        <v>8.9383820000000007</v>
      </c>
      <c r="AK111" s="131">
        <v>0.01</v>
      </c>
    </row>
    <row r="112" spans="1:37" ht="15" customHeight="1">
      <c r="A112" s="133" t="s">
        <v>772</v>
      </c>
      <c r="B112" t="s">
        <v>1369</v>
      </c>
      <c r="C112" t="s">
        <v>2849</v>
      </c>
      <c r="D112" t="s">
        <v>2850</v>
      </c>
      <c r="E112" t="s">
        <v>1814</v>
      </c>
      <c r="F112">
        <v>6.6512799999999999</v>
      </c>
      <c r="G112">
        <v>6.6937620000000004</v>
      </c>
      <c r="H112">
        <v>6.7535759999999998</v>
      </c>
      <c r="I112">
        <v>6.8314089999999998</v>
      </c>
      <c r="J112">
        <v>6.9276879999999998</v>
      </c>
      <c r="K112">
        <v>7.0427200000000001</v>
      </c>
      <c r="L112">
        <v>7.1720069999999998</v>
      </c>
      <c r="M112">
        <v>7.3100949999999996</v>
      </c>
      <c r="N112">
        <v>7.4416419999999999</v>
      </c>
      <c r="O112">
        <v>7.5767429999999996</v>
      </c>
      <c r="P112">
        <v>7.7118890000000002</v>
      </c>
      <c r="Q112">
        <v>7.845872</v>
      </c>
      <c r="R112">
        <v>7.9724329999999997</v>
      </c>
      <c r="S112">
        <v>8.0820070000000008</v>
      </c>
      <c r="T112">
        <v>8.1550130000000003</v>
      </c>
      <c r="U112">
        <v>8.2243650000000006</v>
      </c>
      <c r="V112">
        <v>8.28796</v>
      </c>
      <c r="W112">
        <v>8.3458710000000007</v>
      </c>
      <c r="X112">
        <v>8.3997489999999999</v>
      </c>
      <c r="Y112">
        <v>8.4534319999999994</v>
      </c>
      <c r="Z112">
        <v>8.5082839999999997</v>
      </c>
      <c r="AA112">
        <v>8.56325</v>
      </c>
      <c r="AB112">
        <v>8.619707</v>
      </c>
      <c r="AC112">
        <v>8.6773220000000002</v>
      </c>
      <c r="AD112">
        <v>8.7353179999999995</v>
      </c>
      <c r="AE112">
        <v>8.7927269999999993</v>
      </c>
      <c r="AF112">
        <v>8.8489020000000007</v>
      </c>
      <c r="AG112">
        <v>8.9020229999999998</v>
      </c>
      <c r="AH112">
        <v>8.9499410000000008</v>
      </c>
      <c r="AI112">
        <v>9.0006409999999999</v>
      </c>
      <c r="AJ112">
        <v>9.0444809999999993</v>
      </c>
      <c r="AK112" s="131">
        <v>0.01</v>
      </c>
    </row>
    <row r="113" spans="1:37" ht="15" customHeight="1">
      <c r="A113" s="133" t="s">
        <v>771</v>
      </c>
      <c r="B113" t="s">
        <v>1378</v>
      </c>
      <c r="C113" t="s">
        <v>2851</v>
      </c>
      <c r="D113" t="s">
        <v>2852</v>
      </c>
      <c r="E113" t="s">
        <v>1814</v>
      </c>
      <c r="F113">
        <v>6.7406439999999996</v>
      </c>
      <c r="G113">
        <v>6.847855</v>
      </c>
      <c r="H113">
        <v>6.9637380000000002</v>
      </c>
      <c r="I113">
        <v>7.086875</v>
      </c>
      <c r="J113">
        <v>7.2191640000000001</v>
      </c>
      <c r="K113">
        <v>7.3615320000000004</v>
      </c>
      <c r="L113">
        <v>7.5078300000000002</v>
      </c>
      <c r="M113">
        <v>7.6525270000000001</v>
      </c>
      <c r="N113">
        <v>7.7826120000000003</v>
      </c>
      <c r="O113">
        <v>7.9159319999999997</v>
      </c>
      <c r="P113">
        <v>8.0525169999999999</v>
      </c>
      <c r="Q113">
        <v>8.1922230000000003</v>
      </c>
      <c r="R113">
        <v>8.3312939999999998</v>
      </c>
      <c r="S113">
        <v>8.4635379999999998</v>
      </c>
      <c r="T113">
        <v>8.5886659999999999</v>
      </c>
      <c r="U113">
        <v>8.7042540000000006</v>
      </c>
      <c r="V113">
        <v>8.8091650000000001</v>
      </c>
      <c r="W113">
        <v>8.900525</v>
      </c>
      <c r="X113">
        <v>8.97851</v>
      </c>
      <c r="Y113">
        <v>9.0453189999999992</v>
      </c>
      <c r="Z113">
        <v>9.1019159999999992</v>
      </c>
      <c r="AA113">
        <v>9.1504639999999995</v>
      </c>
      <c r="AB113">
        <v>9.1904669999999999</v>
      </c>
      <c r="AC113">
        <v>9.2267810000000008</v>
      </c>
      <c r="AD113">
        <v>9.2589810000000003</v>
      </c>
      <c r="AE113">
        <v>9.2857129999999994</v>
      </c>
      <c r="AF113">
        <v>9.3085310000000003</v>
      </c>
      <c r="AG113">
        <v>9.3294060000000005</v>
      </c>
      <c r="AH113">
        <v>9.3490009999999995</v>
      </c>
      <c r="AI113">
        <v>9.3671500000000005</v>
      </c>
      <c r="AJ113">
        <v>9.3835840000000008</v>
      </c>
      <c r="AK113" s="131">
        <v>1.0999999999999999E-2</v>
      </c>
    </row>
    <row r="114" spans="1:37" ht="15" customHeight="1">
      <c r="A114" s="133" t="s">
        <v>770</v>
      </c>
      <c r="B114" t="s">
        <v>2644</v>
      </c>
      <c r="C114" t="s">
        <v>2853</v>
      </c>
      <c r="D114" t="s">
        <v>2854</v>
      </c>
      <c r="E114" t="s">
        <v>2855</v>
      </c>
      <c r="F114">
        <v>6.831359</v>
      </c>
      <c r="G114">
        <v>6.8918850000000003</v>
      </c>
      <c r="H114">
        <v>6.9635809999999996</v>
      </c>
      <c r="I114">
        <v>7.0439829999999999</v>
      </c>
      <c r="J114">
        <v>7.1331569999999997</v>
      </c>
      <c r="K114">
        <v>7.2313689999999999</v>
      </c>
      <c r="L114">
        <v>7.3353590000000004</v>
      </c>
      <c r="M114">
        <v>7.4425730000000003</v>
      </c>
      <c r="N114">
        <v>7.5406019999999998</v>
      </c>
      <c r="O114">
        <v>7.6454740000000001</v>
      </c>
      <c r="P114">
        <v>7.7541359999999999</v>
      </c>
      <c r="Q114">
        <v>7.8688320000000003</v>
      </c>
      <c r="R114">
        <v>7.9852509999999999</v>
      </c>
      <c r="S114">
        <v>8.0999839999999992</v>
      </c>
      <c r="T114">
        <v>8.2040849999999992</v>
      </c>
      <c r="U114">
        <v>8.3001299999999993</v>
      </c>
      <c r="V114">
        <v>8.3885970000000007</v>
      </c>
      <c r="W114">
        <v>8.4656509999999994</v>
      </c>
      <c r="X114">
        <v>8.5360429999999994</v>
      </c>
      <c r="Y114">
        <v>8.5989719999999998</v>
      </c>
      <c r="Z114">
        <v>8.6554959999999994</v>
      </c>
      <c r="AA114">
        <v>8.7061810000000008</v>
      </c>
      <c r="AB114">
        <v>8.7509820000000005</v>
      </c>
      <c r="AC114">
        <v>8.7905180000000005</v>
      </c>
      <c r="AD114">
        <v>8.8258039999999998</v>
      </c>
      <c r="AE114">
        <v>8.8573520000000006</v>
      </c>
      <c r="AF114">
        <v>8.8860069999999993</v>
      </c>
      <c r="AG114">
        <v>8.9120880000000007</v>
      </c>
      <c r="AH114">
        <v>8.9362329999999996</v>
      </c>
      <c r="AI114">
        <v>8.9577190000000009</v>
      </c>
      <c r="AJ114">
        <v>8.976559</v>
      </c>
      <c r="AK114" s="131">
        <v>8.9999999999999993E-3</v>
      </c>
    </row>
    <row r="115" spans="1:37" ht="15" customHeight="1">
      <c r="A115" s="133" t="s">
        <v>769</v>
      </c>
      <c r="B115" t="s">
        <v>1673</v>
      </c>
      <c r="C115" t="s">
        <v>2856</v>
      </c>
      <c r="D115" t="s">
        <v>2857</v>
      </c>
      <c r="E115" t="s">
        <v>1814</v>
      </c>
      <c r="F115">
        <v>17.467234000000001</v>
      </c>
      <c r="G115">
        <v>17.398665999999999</v>
      </c>
      <c r="H115">
        <v>17.448087999999998</v>
      </c>
      <c r="I115">
        <v>17.553329000000002</v>
      </c>
      <c r="J115">
        <v>17.698399999999999</v>
      </c>
      <c r="K115">
        <v>17.884539</v>
      </c>
      <c r="L115">
        <v>18.106017999999999</v>
      </c>
      <c r="M115">
        <v>18.353366999999999</v>
      </c>
      <c r="N115">
        <v>18.573542</v>
      </c>
      <c r="O115">
        <v>18.800346000000001</v>
      </c>
      <c r="P115">
        <v>19.029126999999999</v>
      </c>
      <c r="Q115">
        <v>19.257217000000001</v>
      </c>
      <c r="R115">
        <v>19.472411999999998</v>
      </c>
      <c r="S115">
        <v>19.658353999999999</v>
      </c>
      <c r="T115">
        <v>19.808928999999999</v>
      </c>
      <c r="U115">
        <v>19.942191999999999</v>
      </c>
      <c r="V115">
        <v>20.058669999999999</v>
      </c>
      <c r="W115">
        <v>20.154160000000001</v>
      </c>
      <c r="X115">
        <v>20.229181000000001</v>
      </c>
      <c r="Y115">
        <v>20.297605999999998</v>
      </c>
      <c r="Z115">
        <v>20.353354</v>
      </c>
      <c r="AA115">
        <v>20.399334</v>
      </c>
      <c r="AB115">
        <v>20.436646</v>
      </c>
      <c r="AC115">
        <v>20.46678</v>
      </c>
      <c r="AD115">
        <v>20.490908000000001</v>
      </c>
      <c r="AE115">
        <v>20.509990999999999</v>
      </c>
      <c r="AF115">
        <v>20.524618</v>
      </c>
      <c r="AG115">
        <v>20.536321999999998</v>
      </c>
      <c r="AH115">
        <v>20.545458</v>
      </c>
      <c r="AI115">
        <v>20.551587999999999</v>
      </c>
      <c r="AJ115">
        <v>20.556968999999999</v>
      </c>
      <c r="AK115" s="131">
        <v>5.0000000000000001E-3</v>
      </c>
    </row>
    <row r="116" spans="1:37" ht="15" customHeight="1">
      <c r="A116" s="133" t="s">
        <v>768</v>
      </c>
      <c r="B116" t="s">
        <v>2645</v>
      </c>
      <c r="C116" t="s">
        <v>2858</v>
      </c>
      <c r="D116" t="s">
        <v>2859</v>
      </c>
      <c r="E116" t="s">
        <v>1814</v>
      </c>
      <c r="F116">
        <v>14.109496</v>
      </c>
      <c r="G116">
        <v>14.330088999999999</v>
      </c>
      <c r="H116">
        <v>14.508276</v>
      </c>
      <c r="I116">
        <v>14.682504</v>
      </c>
      <c r="J116">
        <v>14.886827</v>
      </c>
      <c r="K116">
        <v>15.128359</v>
      </c>
      <c r="L116">
        <v>15.367908</v>
      </c>
      <c r="M116">
        <v>15.599838999999999</v>
      </c>
      <c r="N116">
        <v>15.799916</v>
      </c>
      <c r="O116">
        <v>16.00909</v>
      </c>
      <c r="P116">
        <v>16.222587999999998</v>
      </c>
      <c r="Q116">
        <v>16.438091</v>
      </c>
      <c r="R116">
        <v>16.647219</v>
      </c>
      <c r="S116">
        <v>16.839275000000001</v>
      </c>
      <c r="T116">
        <v>17.009529000000001</v>
      </c>
      <c r="U116">
        <v>17.159807000000001</v>
      </c>
      <c r="V116">
        <v>17.291052000000001</v>
      </c>
      <c r="W116">
        <v>17.402712000000001</v>
      </c>
      <c r="X116">
        <v>17.489242999999998</v>
      </c>
      <c r="Y116">
        <v>17.571144</v>
      </c>
      <c r="Z116">
        <v>17.642652999999999</v>
      </c>
      <c r="AA116">
        <v>17.705969</v>
      </c>
      <c r="AB116">
        <v>17.761896</v>
      </c>
      <c r="AC116">
        <v>17.811634000000002</v>
      </c>
      <c r="AD116">
        <v>17.856054</v>
      </c>
      <c r="AE116">
        <v>17.896674999999998</v>
      </c>
      <c r="AF116">
        <v>17.934042000000002</v>
      </c>
      <c r="AG116">
        <v>17.968886999999999</v>
      </c>
      <c r="AH116">
        <v>18.001474000000002</v>
      </c>
      <c r="AI116">
        <v>18.032316000000002</v>
      </c>
      <c r="AJ116">
        <v>18.061218</v>
      </c>
      <c r="AK116" s="131">
        <v>8.0000000000000002E-3</v>
      </c>
    </row>
    <row r="117" spans="1:37" ht="15" customHeight="1">
      <c r="A117" s="133" t="s">
        <v>767</v>
      </c>
      <c r="B117" t="s">
        <v>2646</v>
      </c>
      <c r="C117" t="s">
        <v>2860</v>
      </c>
      <c r="D117" t="s">
        <v>2861</v>
      </c>
      <c r="E117" t="s">
        <v>1814</v>
      </c>
      <c r="F117">
        <v>10.271459999999999</v>
      </c>
      <c r="G117">
        <v>10.418396</v>
      </c>
      <c r="H117">
        <v>10.518701</v>
      </c>
      <c r="I117">
        <v>10.645375</v>
      </c>
      <c r="J117">
        <v>10.780938000000001</v>
      </c>
      <c r="K117">
        <v>10.932351000000001</v>
      </c>
      <c r="L117">
        <v>11.094935</v>
      </c>
      <c r="M117">
        <v>11.267385000000001</v>
      </c>
      <c r="N117">
        <v>11.418396</v>
      </c>
      <c r="O117">
        <v>11.57714</v>
      </c>
      <c r="P117">
        <v>11.739217999999999</v>
      </c>
      <c r="Q117">
        <v>11.902889</v>
      </c>
      <c r="R117">
        <v>12.059965</v>
      </c>
      <c r="S117">
        <v>12.198471</v>
      </c>
      <c r="T117">
        <v>12.320309999999999</v>
      </c>
      <c r="U117">
        <v>12.426983999999999</v>
      </c>
      <c r="V117">
        <v>12.51915</v>
      </c>
      <c r="W117">
        <v>12.596399999999999</v>
      </c>
      <c r="X117">
        <v>12.660333</v>
      </c>
      <c r="Y117">
        <v>12.719251</v>
      </c>
      <c r="Z117">
        <v>12.769276</v>
      </c>
      <c r="AA117">
        <v>12.812184</v>
      </c>
      <c r="AB117">
        <v>12.848288999999999</v>
      </c>
      <c r="AC117">
        <v>12.878805</v>
      </c>
      <c r="AD117">
        <v>12.904548999999999</v>
      </c>
      <c r="AE117">
        <v>12.926423</v>
      </c>
      <c r="AF117">
        <v>12.944864000000001</v>
      </c>
      <c r="AG117">
        <v>12.960917999999999</v>
      </c>
      <c r="AH117">
        <v>12.974913000000001</v>
      </c>
      <c r="AI117">
        <v>12.98915</v>
      </c>
      <c r="AJ117">
        <v>13.004121</v>
      </c>
      <c r="AK117" s="131">
        <v>8.0000000000000002E-3</v>
      </c>
    </row>
    <row r="118" spans="1:37" ht="15" customHeight="1">
      <c r="A118" s="133" t="s">
        <v>766</v>
      </c>
      <c r="B118" t="s">
        <v>1677</v>
      </c>
      <c r="C118" t="s">
        <v>2862</v>
      </c>
      <c r="D118" t="s">
        <v>2863</v>
      </c>
      <c r="E118" t="s">
        <v>1814</v>
      </c>
      <c r="F118">
        <v>11.486765999999999</v>
      </c>
      <c r="G118">
        <v>11.486765</v>
      </c>
      <c r="H118">
        <v>11.486765</v>
      </c>
      <c r="I118">
        <v>11.486765</v>
      </c>
      <c r="J118">
        <v>11.486765999999999</v>
      </c>
      <c r="K118">
        <v>11.486765</v>
      </c>
      <c r="L118">
        <v>11.486765</v>
      </c>
      <c r="M118">
        <v>11.486764000000001</v>
      </c>
      <c r="N118">
        <v>11.486765</v>
      </c>
      <c r="O118">
        <v>11.486765</v>
      </c>
      <c r="P118">
        <v>11.486764000000001</v>
      </c>
      <c r="Q118">
        <v>11.486764000000001</v>
      </c>
      <c r="R118">
        <v>11.486765</v>
      </c>
      <c r="S118">
        <v>11.486764000000001</v>
      </c>
      <c r="T118">
        <v>11.486764000000001</v>
      </c>
      <c r="U118">
        <v>11.486765</v>
      </c>
      <c r="V118">
        <v>11.486764000000001</v>
      </c>
      <c r="W118">
        <v>11.486764000000001</v>
      </c>
      <c r="X118">
        <v>11.486765</v>
      </c>
      <c r="Y118">
        <v>11.486767</v>
      </c>
      <c r="Z118">
        <v>11.486765999999999</v>
      </c>
      <c r="AA118">
        <v>11.486768</v>
      </c>
      <c r="AB118">
        <v>11.486767</v>
      </c>
      <c r="AC118">
        <v>11.486764000000001</v>
      </c>
      <c r="AD118">
        <v>11.486765999999999</v>
      </c>
      <c r="AE118">
        <v>11.486765</v>
      </c>
      <c r="AF118">
        <v>11.486764000000001</v>
      </c>
      <c r="AG118">
        <v>11.486764000000001</v>
      </c>
      <c r="AH118">
        <v>11.486765999999999</v>
      </c>
      <c r="AI118">
        <v>11.486764000000001</v>
      </c>
      <c r="AJ118">
        <v>11.486765</v>
      </c>
      <c r="AK118" s="131">
        <v>0</v>
      </c>
    </row>
    <row r="119" spans="1:37" ht="15" customHeight="1">
      <c r="A119" s="133" t="s">
        <v>765</v>
      </c>
      <c r="B119" t="s">
        <v>2655</v>
      </c>
      <c r="C119" t="s">
        <v>2864</v>
      </c>
      <c r="D119" t="s">
        <v>2865</v>
      </c>
      <c r="F119">
        <v>8.0269100000000009</v>
      </c>
      <c r="G119">
        <v>8.1093650000000004</v>
      </c>
      <c r="H119">
        <v>8.2135390000000008</v>
      </c>
      <c r="I119">
        <v>8.3347049999999996</v>
      </c>
      <c r="J119">
        <v>8.4702009999999994</v>
      </c>
      <c r="K119">
        <v>8.6213639999999998</v>
      </c>
      <c r="L119">
        <v>8.7775839999999992</v>
      </c>
      <c r="M119">
        <v>8.9348960000000002</v>
      </c>
      <c r="N119">
        <v>9.0845920000000007</v>
      </c>
      <c r="O119">
        <v>9.2408459999999994</v>
      </c>
      <c r="P119">
        <v>9.403511</v>
      </c>
      <c r="Q119">
        <v>9.5731300000000008</v>
      </c>
      <c r="R119">
        <v>9.7428299999999997</v>
      </c>
      <c r="S119">
        <v>9.9062400000000004</v>
      </c>
      <c r="T119">
        <v>10.060589</v>
      </c>
      <c r="U119">
        <v>10.206059</v>
      </c>
      <c r="V119">
        <v>10.342311</v>
      </c>
      <c r="W119">
        <v>10.462132</v>
      </c>
      <c r="X119">
        <v>10.572412</v>
      </c>
      <c r="Y119">
        <v>10.673792000000001</v>
      </c>
      <c r="Z119">
        <v>10.769824</v>
      </c>
      <c r="AA119">
        <v>10.858295</v>
      </c>
      <c r="AB119">
        <v>10.937979</v>
      </c>
      <c r="AC119">
        <v>11.006994000000001</v>
      </c>
      <c r="AD119">
        <v>11.066654</v>
      </c>
      <c r="AE119">
        <v>11.120628</v>
      </c>
      <c r="AF119">
        <v>11.170114999999999</v>
      </c>
      <c r="AG119">
        <v>11.214213000000001</v>
      </c>
      <c r="AH119">
        <v>11.253644</v>
      </c>
      <c r="AI119">
        <v>11.290132</v>
      </c>
      <c r="AJ119">
        <v>11.324723000000001</v>
      </c>
      <c r="AK119" s="131">
        <v>1.2E-2</v>
      </c>
    </row>
    <row r="120" spans="1:37" ht="15" customHeight="1">
      <c r="B120" t="s">
        <v>2649</v>
      </c>
      <c r="D120" t="s">
        <v>2866</v>
      </c>
    </row>
    <row r="121" spans="1:37" ht="15" customHeight="1">
      <c r="A121" s="133" t="s">
        <v>764</v>
      </c>
      <c r="B121" t="s">
        <v>1362</v>
      </c>
      <c r="C121" t="s">
        <v>2867</v>
      </c>
      <c r="D121" t="s">
        <v>2868</v>
      </c>
      <c r="E121" t="s">
        <v>2825</v>
      </c>
      <c r="F121">
        <v>6.0484770000000001</v>
      </c>
      <c r="G121">
        <v>6.0845089999999997</v>
      </c>
      <c r="H121">
        <v>6.1323869999999996</v>
      </c>
      <c r="I121">
        <v>6.191764</v>
      </c>
      <c r="J121">
        <v>6.263096</v>
      </c>
      <c r="K121">
        <v>6.34626</v>
      </c>
      <c r="L121">
        <v>6.4386640000000002</v>
      </c>
      <c r="M121">
        <v>6.5364069999999996</v>
      </c>
      <c r="N121">
        <v>6.632511</v>
      </c>
      <c r="O121">
        <v>6.7319620000000002</v>
      </c>
      <c r="P121">
        <v>6.8328150000000001</v>
      </c>
      <c r="Q121">
        <v>6.9343729999999999</v>
      </c>
      <c r="R121">
        <v>7.0340290000000003</v>
      </c>
      <c r="S121">
        <v>7.1260389999999996</v>
      </c>
      <c r="T121">
        <v>7.2092520000000002</v>
      </c>
      <c r="U121">
        <v>7.283601</v>
      </c>
      <c r="V121">
        <v>7.3500199999999998</v>
      </c>
      <c r="W121">
        <v>7.4083870000000003</v>
      </c>
      <c r="X121">
        <v>7.4595419999999999</v>
      </c>
      <c r="Y121">
        <v>7.5057330000000002</v>
      </c>
      <c r="Z121">
        <v>7.546926</v>
      </c>
      <c r="AA121">
        <v>7.5836220000000001</v>
      </c>
      <c r="AB121">
        <v>7.6144999999999996</v>
      </c>
      <c r="AC121">
        <v>7.6404909999999999</v>
      </c>
      <c r="AD121">
        <v>7.6622890000000003</v>
      </c>
      <c r="AE121">
        <v>7.6811299999999996</v>
      </c>
      <c r="AF121">
        <v>7.6981590000000004</v>
      </c>
      <c r="AG121">
        <v>7.7136519999999997</v>
      </c>
      <c r="AH121">
        <v>7.7282349999999997</v>
      </c>
      <c r="AI121">
        <v>7.7428239999999997</v>
      </c>
      <c r="AJ121">
        <v>7.7575669999999999</v>
      </c>
      <c r="AK121" s="131">
        <v>8.0000000000000002E-3</v>
      </c>
    </row>
    <row r="122" spans="1:37" ht="15" customHeight="1">
      <c r="A122" s="133" t="s">
        <v>763</v>
      </c>
      <c r="B122" t="s">
        <v>1448</v>
      </c>
      <c r="C122" t="s">
        <v>2869</v>
      </c>
      <c r="D122" t="s">
        <v>2870</v>
      </c>
      <c r="E122" t="s">
        <v>1814</v>
      </c>
      <c r="F122">
        <v>5.4088779999999996</v>
      </c>
      <c r="G122">
        <v>5.4466650000000003</v>
      </c>
      <c r="H122">
        <v>5.4945820000000003</v>
      </c>
      <c r="I122">
        <v>5.5520569999999996</v>
      </c>
      <c r="J122">
        <v>5.6199149999999998</v>
      </c>
      <c r="K122">
        <v>5.7004330000000003</v>
      </c>
      <c r="L122">
        <v>5.7869440000000001</v>
      </c>
      <c r="M122">
        <v>5.8744889999999996</v>
      </c>
      <c r="N122">
        <v>5.963082</v>
      </c>
      <c r="O122">
        <v>6.0571650000000004</v>
      </c>
      <c r="P122">
        <v>6.1479540000000004</v>
      </c>
      <c r="Q122">
        <v>6.2419269999999996</v>
      </c>
      <c r="R122">
        <v>6.339861</v>
      </c>
      <c r="S122">
        <v>6.4359570000000001</v>
      </c>
      <c r="T122">
        <v>6.5288300000000001</v>
      </c>
      <c r="U122">
        <v>6.6172370000000003</v>
      </c>
      <c r="V122">
        <v>6.7033589999999998</v>
      </c>
      <c r="W122">
        <v>6.7806920000000002</v>
      </c>
      <c r="X122">
        <v>6.8505719999999997</v>
      </c>
      <c r="Y122">
        <v>6.9164320000000004</v>
      </c>
      <c r="Z122">
        <v>6.9800300000000002</v>
      </c>
      <c r="AA122">
        <v>7.0354619999999999</v>
      </c>
      <c r="AB122">
        <v>7.0883260000000003</v>
      </c>
      <c r="AC122">
        <v>7.1365100000000004</v>
      </c>
      <c r="AD122">
        <v>7.1742650000000001</v>
      </c>
      <c r="AE122">
        <v>7.2037800000000001</v>
      </c>
      <c r="AF122">
        <v>7.2270779999999997</v>
      </c>
      <c r="AG122">
        <v>7.2461630000000001</v>
      </c>
      <c r="AH122">
        <v>7.2613890000000003</v>
      </c>
      <c r="AI122">
        <v>7.2754349999999999</v>
      </c>
      <c r="AJ122">
        <v>7.2873760000000001</v>
      </c>
      <c r="AK122" s="131">
        <v>0.01</v>
      </c>
    </row>
    <row r="123" spans="1:37" ht="15" customHeight="1">
      <c r="A123" s="133" t="s">
        <v>762</v>
      </c>
      <c r="B123" t="s">
        <v>1369</v>
      </c>
      <c r="C123" t="s">
        <v>2871</v>
      </c>
      <c r="D123" t="s">
        <v>2872</v>
      </c>
      <c r="E123" t="s">
        <v>1814</v>
      </c>
      <c r="F123">
        <v>5.9671700000000003</v>
      </c>
      <c r="G123">
        <v>6.0536709999999996</v>
      </c>
      <c r="H123">
        <v>6.1437920000000004</v>
      </c>
      <c r="I123">
        <v>6.2362010000000003</v>
      </c>
      <c r="J123">
        <v>6.3320040000000004</v>
      </c>
      <c r="K123">
        <v>6.4322759999999999</v>
      </c>
      <c r="L123">
        <v>6.5317449999999999</v>
      </c>
      <c r="M123">
        <v>6.628889</v>
      </c>
      <c r="N123">
        <v>6.7163110000000001</v>
      </c>
      <c r="O123">
        <v>6.8031379999999997</v>
      </c>
      <c r="P123">
        <v>6.8885430000000003</v>
      </c>
      <c r="Q123">
        <v>6.9738709999999999</v>
      </c>
      <c r="R123">
        <v>7.0560749999999999</v>
      </c>
      <c r="S123">
        <v>7.1184430000000001</v>
      </c>
      <c r="T123">
        <v>7.1675409999999999</v>
      </c>
      <c r="U123">
        <v>7.2067750000000004</v>
      </c>
      <c r="V123">
        <v>7.2423390000000003</v>
      </c>
      <c r="W123">
        <v>7.2736179999999999</v>
      </c>
      <c r="X123">
        <v>7.3001589999999998</v>
      </c>
      <c r="Y123">
        <v>7.3239830000000001</v>
      </c>
      <c r="Z123">
        <v>7.3455490000000001</v>
      </c>
      <c r="AA123">
        <v>7.3644910000000001</v>
      </c>
      <c r="AB123">
        <v>7.3810039999999999</v>
      </c>
      <c r="AC123">
        <v>7.3955039999999999</v>
      </c>
      <c r="AD123">
        <v>7.4084029999999998</v>
      </c>
      <c r="AE123">
        <v>7.419994</v>
      </c>
      <c r="AF123">
        <v>7.4296300000000004</v>
      </c>
      <c r="AG123">
        <v>7.4376569999999997</v>
      </c>
      <c r="AH123">
        <v>7.4447419999999997</v>
      </c>
      <c r="AI123">
        <v>7.4524559999999997</v>
      </c>
      <c r="AJ123">
        <v>7.4610479999999999</v>
      </c>
      <c r="AK123" s="131">
        <v>7.0000000000000001E-3</v>
      </c>
    </row>
    <row r="124" spans="1:37" ht="15" customHeight="1">
      <c r="A124" s="133" t="s">
        <v>761</v>
      </c>
      <c r="B124" t="s">
        <v>1378</v>
      </c>
      <c r="C124" t="s">
        <v>2873</v>
      </c>
      <c r="D124" t="s">
        <v>2874</v>
      </c>
      <c r="E124" t="s">
        <v>2825</v>
      </c>
      <c r="F124">
        <v>5.7214460000000003</v>
      </c>
      <c r="G124">
        <v>5.7272619999999996</v>
      </c>
      <c r="H124">
        <v>5.7501030000000002</v>
      </c>
      <c r="I124">
        <v>5.7900410000000004</v>
      </c>
      <c r="J124">
        <v>5.8457929999999996</v>
      </c>
      <c r="K124">
        <v>5.9160409999999999</v>
      </c>
      <c r="L124">
        <v>5.9974769999999999</v>
      </c>
      <c r="M124">
        <v>6.085083</v>
      </c>
      <c r="N124">
        <v>6.1718999999999999</v>
      </c>
      <c r="O124">
        <v>6.262982</v>
      </c>
      <c r="P124">
        <v>6.3578919999999997</v>
      </c>
      <c r="Q124">
        <v>6.4569599999999996</v>
      </c>
      <c r="R124">
        <v>6.5586539999999998</v>
      </c>
      <c r="S124">
        <v>6.6577159999999997</v>
      </c>
      <c r="T124">
        <v>6.7528180000000004</v>
      </c>
      <c r="U124">
        <v>6.8418029999999996</v>
      </c>
      <c r="V124">
        <v>6.9215540000000004</v>
      </c>
      <c r="W124">
        <v>6.9897390000000001</v>
      </c>
      <c r="X124">
        <v>7.0467129999999996</v>
      </c>
      <c r="Y124">
        <v>7.0960530000000004</v>
      </c>
      <c r="Z124">
        <v>7.1392569999999997</v>
      </c>
      <c r="AA124">
        <v>7.1761400000000002</v>
      </c>
      <c r="AB124">
        <v>7.2072880000000001</v>
      </c>
      <c r="AC124">
        <v>7.2340140000000002</v>
      </c>
      <c r="AD124">
        <v>7.2539579999999999</v>
      </c>
      <c r="AE124">
        <v>7.2710179999999998</v>
      </c>
      <c r="AF124">
        <v>7.2854979999999996</v>
      </c>
      <c r="AG124">
        <v>7.2980989999999997</v>
      </c>
      <c r="AH124">
        <v>7.3099090000000002</v>
      </c>
      <c r="AI124">
        <v>7.3219690000000002</v>
      </c>
      <c r="AJ124">
        <v>7.3341950000000002</v>
      </c>
      <c r="AK124" s="131">
        <v>8.0000000000000002E-3</v>
      </c>
    </row>
    <row r="125" spans="1:37" ht="15" customHeight="1">
      <c r="A125" s="133" t="s">
        <v>760</v>
      </c>
      <c r="B125" t="s">
        <v>2644</v>
      </c>
      <c r="C125" t="s">
        <v>2875</v>
      </c>
      <c r="D125" t="s">
        <v>2876</v>
      </c>
      <c r="E125" t="s">
        <v>1814</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row>
    <row r="126" spans="1:37" ht="15" customHeight="1">
      <c r="A126" s="133" t="s">
        <v>759</v>
      </c>
      <c r="B126" t="s">
        <v>1673</v>
      </c>
      <c r="C126" t="s">
        <v>2877</v>
      </c>
      <c r="D126" t="s">
        <v>2878</v>
      </c>
      <c r="E126" t="s">
        <v>2825</v>
      </c>
      <c r="F126">
        <v>8.50718</v>
      </c>
      <c r="G126">
        <v>9.4131250000000009</v>
      </c>
      <c r="H126">
        <v>9.8233010000000007</v>
      </c>
      <c r="I126">
        <v>10.065004</v>
      </c>
      <c r="J126">
        <v>10.242554999999999</v>
      </c>
      <c r="K126">
        <v>10.395757</v>
      </c>
      <c r="L126">
        <v>10.539094</v>
      </c>
      <c r="M126">
        <v>10.673995</v>
      </c>
      <c r="N126">
        <v>10.793347000000001</v>
      </c>
      <c r="O126">
        <v>10.914213999999999</v>
      </c>
      <c r="P126">
        <v>11.037400999999999</v>
      </c>
      <c r="Q126">
        <v>11.164014999999999</v>
      </c>
      <c r="R126">
        <v>11.290566999999999</v>
      </c>
      <c r="S126">
        <v>11.410822</v>
      </c>
      <c r="T126">
        <v>11.525159</v>
      </c>
      <c r="U126">
        <v>11.633119000000001</v>
      </c>
      <c r="V126">
        <v>11.729746</v>
      </c>
      <c r="W126">
        <v>11.813636000000001</v>
      </c>
      <c r="X126">
        <v>11.884930000000001</v>
      </c>
      <c r="Y126">
        <v>11.956852</v>
      </c>
      <c r="Z126">
        <v>12.022591</v>
      </c>
      <c r="AA126">
        <v>12.075716</v>
      </c>
      <c r="AB126">
        <v>12.1114</v>
      </c>
      <c r="AC126">
        <v>12.143867</v>
      </c>
      <c r="AD126">
        <v>12.169814000000001</v>
      </c>
      <c r="AE126">
        <v>12.190352000000001</v>
      </c>
      <c r="AF126">
        <v>12.206339</v>
      </c>
      <c r="AG126">
        <v>12.218826999999999</v>
      </c>
      <c r="AH126">
        <v>12.229044</v>
      </c>
      <c r="AI126">
        <v>12.237660999999999</v>
      </c>
      <c r="AJ126">
        <v>12.244778</v>
      </c>
      <c r="AK126" s="131">
        <v>1.2E-2</v>
      </c>
    </row>
    <row r="127" spans="1:37" ht="15" customHeight="1">
      <c r="A127" s="133" t="s">
        <v>758</v>
      </c>
      <c r="B127" t="s">
        <v>2645</v>
      </c>
      <c r="C127" t="s">
        <v>2879</v>
      </c>
      <c r="D127" t="s">
        <v>2880</v>
      </c>
      <c r="E127" t="s">
        <v>2825</v>
      </c>
      <c r="F127">
        <v>3.2452800000000002</v>
      </c>
      <c r="G127">
        <v>4.4051179999999999</v>
      </c>
      <c r="H127">
        <v>5.2901389999999999</v>
      </c>
      <c r="I127">
        <v>5.9513210000000001</v>
      </c>
      <c r="J127">
        <v>6.4695809999999998</v>
      </c>
      <c r="K127">
        <v>6.9008019999999997</v>
      </c>
      <c r="L127">
        <v>7.2676530000000001</v>
      </c>
      <c r="M127">
        <v>7.5869419999999996</v>
      </c>
      <c r="N127">
        <v>7.8735359999999996</v>
      </c>
      <c r="O127">
        <v>8.1465890000000005</v>
      </c>
      <c r="P127">
        <v>8.4085239999999999</v>
      </c>
      <c r="Q127">
        <v>8.6621469999999992</v>
      </c>
      <c r="R127">
        <v>8.9053699999999996</v>
      </c>
      <c r="S127">
        <v>9.1305209999999999</v>
      </c>
      <c r="T127">
        <v>9.3337289999999999</v>
      </c>
      <c r="U127">
        <v>9.5109169999999992</v>
      </c>
      <c r="V127">
        <v>9.6564230000000002</v>
      </c>
      <c r="W127">
        <v>9.7637160000000005</v>
      </c>
      <c r="X127">
        <v>9.8880540000000003</v>
      </c>
      <c r="Y127">
        <v>10.014220999999999</v>
      </c>
      <c r="Z127">
        <v>10.105171</v>
      </c>
      <c r="AA127">
        <v>10.141617</v>
      </c>
      <c r="AB127">
        <v>10.19082</v>
      </c>
      <c r="AC127">
        <v>10.230651999999999</v>
      </c>
      <c r="AD127">
        <v>10.264436</v>
      </c>
      <c r="AE127">
        <v>10.293386999999999</v>
      </c>
      <c r="AF127">
        <v>10.318455</v>
      </c>
      <c r="AG127">
        <v>10.340541</v>
      </c>
      <c r="AH127">
        <v>10.36084</v>
      </c>
      <c r="AI127">
        <v>10.380164000000001</v>
      </c>
      <c r="AJ127">
        <v>10.398583</v>
      </c>
      <c r="AK127" s="131">
        <v>0.04</v>
      </c>
    </row>
    <row r="128" spans="1:37" ht="15" customHeight="1">
      <c r="A128" s="133" t="s">
        <v>757</v>
      </c>
      <c r="B128" t="s">
        <v>2646</v>
      </c>
      <c r="C128" t="s">
        <v>2881</v>
      </c>
      <c r="D128" t="s">
        <v>2882</v>
      </c>
      <c r="E128" t="s">
        <v>1814</v>
      </c>
      <c r="F128">
        <v>3.2856359999999998</v>
      </c>
      <c r="G128">
        <v>4.4761309999999996</v>
      </c>
      <c r="H128">
        <v>5.3873939999999996</v>
      </c>
      <c r="I128">
        <v>6.0672300000000003</v>
      </c>
      <c r="J128">
        <v>6.5954100000000002</v>
      </c>
      <c r="K128">
        <v>7.0298829999999999</v>
      </c>
      <c r="L128">
        <v>7.3970830000000003</v>
      </c>
      <c r="M128">
        <v>7.7152050000000001</v>
      </c>
      <c r="N128">
        <v>7.9973489999999998</v>
      </c>
      <c r="O128">
        <v>8.2661759999999997</v>
      </c>
      <c r="P128">
        <v>8.5244300000000006</v>
      </c>
      <c r="Q128">
        <v>8.7742780000000007</v>
      </c>
      <c r="R128">
        <v>9.0146999999999995</v>
      </c>
      <c r="S128">
        <v>9.2395790000000009</v>
      </c>
      <c r="T128">
        <v>9.4422510000000006</v>
      </c>
      <c r="U128">
        <v>9.6183599999999991</v>
      </c>
      <c r="V128">
        <v>9.7625250000000001</v>
      </c>
      <c r="W128">
        <v>9.8684049999999992</v>
      </c>
      <c r="X128">
        <v>9.9944319999999998</v>
      </c>
      <c r="Y128">
        <v>10.122601</v>
      </c>
      <c r="Z128">
        <v>10.214186</v>
      </c>
      <c r="AA128">
        <v>10.250026999999999</v>
      </c>
      <c r="AB128">
        <v>10.301473</v>
      </c>
      <c r="AC128">
        <v>10.346145999999999</v>
      </c>
      <c r="AD128">
        <v>10.384224</v>
      </c>
      <c r="AE128">
        <v>10.416771000000001</v>
      </c>
      <c r="AF128">
        <v>10.444493</v>
      </c>
      <c r="AG128">
        <v>10.468209</v>
      </c>
      <c r="AH128">
        <v>10.489084</v>
      </c>
      <c r="AI128">
        <v>10.507833</v>
      </c>
      <c r="AJ128">
        <v>10.524749</v>
      </c>
      <c r="AK128" s="131">
        <v>0.04</v>
      </c>
    </row>
    <row r="129" spans="1:37" ht="15" customHeight="1">
      <c r="A129" s="133" t="s">
        <v>756</v>
      </c>
      <c r="B129" t="s">
        <v>1677</v>
      </c>
      <c r="C129" t="s">
        <v>2883</v>
      </c>
      <c r="D129" t="s">
        <v>2884</v>
      </c>
      <c r="E129" t="s">
        <v>2825</v>
      </c>
      <c r="F129">
        <v>6.4930300000000001</v>
      </c>
      <c r="G129">
        <v>6.6515930000000001</v>
      </c>
      <c r="H129">
        <v>6.7221820000000001</v>
      </c>
      <c r="I129">
        <v>6.758788</v>
      </c>
      <c r="J129">
        <v>6.780729</v>
      </c>
      <c r="K129">
        <v>6.7953440000000001</v>
      </c>
      <c r="L129">
        <v>6.8056999999999999</v>
      </c>
      <c r="M129">
        <v>6.813396</v>
      </c>
      <c r="N129">
        <v>6.8196490000000001</v>
      </c>
      <c r="O129">
        <v>6.8250159999999997</v>
      </c>
      <c r="P129">
        <v>6.8297400000000001</v>
      </c>
      <c r="Q129">
        <v>6.833971</v>
      </c>
      <c r="R129">
        <v>6.8377840000000001</v>
      </c>
      <c r="S129">
        <v>6.8411749999999998</v>
      </c>
      <c r="T129">
        <v>6.8441229999999997</v>
      </c>
      <c r="U129">
        <v>6.8466100000000001</v>
      </c>
      <c r="V129">
        <v>6.8485959999999997</v>
      </c>
      <c r="W129">
        <v>6.8500290000000001</v>
      </c>
      <c r="X129">
        <v>6.8506419999999997</v>
      </c>
      <c r="Y129">
        <v>6.8517939999999999</v>
      </c>
      <c r="Z129">
        <v>6.8531750000000002</v>
      </c>
      <c r="AA129">
        <v>6.8540580000000002</v>
      </c>
      <c r="AB129">
        <v>6.8538730000000001</v>
      </c>
      <c r="AC129">
        <v>6.8541569999999998</v>
      </c>
      <c r="AD129">
        <v>6.8544229999999997</v>
      </c>
      <c r="AE129">
        <v>6.8546709999999997</v>
      </c>
      <c r="AF129">
        <v>6.8549030000000002</v>
      </c>
      <c r="AG129">
        <v>6.855111</v>
      </c>
      <c r="AH129">
        <v>6.8553059999999997</v>
      </c>
      <c r="AI129">
        <v>6.855486</v>
      </c>
      <c r="AJ129">
        <v>6.8556499999999998</v>
      </c>
      <c r="AK129" s="131">
        <v>2E-3</v>
      </c>
    </row>
    <row r="130" spans="1:37" ht="15" customHeight="1">
      <c r="A130" s="133" t="s">
        <v>755</v>
      </c>
      <c r="B130" t="s">
        <v>2656</v>
      </c>
      <c r="C130" t="s">
        <v>2885</v>
      </c>
      <c r="D130" t="s">
        <v>2886</v>
      </c>
      <c r="F130">
        <v>6.0436370000000004</v>
      </c>
      <c r="G130">
        <v>6.0793020000000002</v>
      </c>
      <c r="H130">
        <v>6.1269169999999997</v>
      </c>
      <c r="I130">
        <v>6.1861499999999996</v>
      </c>
      <c r="J130">
        <v>6.2574310000000004</v>
      </c>
      <c r="K130">
        <v>6.3406029999999998</v>
      </c>
      <c r="L130">
        <v>6.4330360000000004</v>
      </c>
      <c r="M130">
        <v>6.530799</v>
      </c>
      <c r="N130">
        <v>6.6269179999999999</v>
      </c>
      <c r="O130">
        <v>6.7263809999999999</v>
      </c>
      <c r="P130">
        <v>6.8272550000000001</v>
      </c>
      <c r="Q130">
        <v>6.9288540000000003</v>
      </c>
      <c r="R130">
        <v>7.0285780000000004</v>
      </c>
      <c r="S130">
        <v>7.1206719999999999</v>
      </c>
      <c r="T130">
        <v>7.2039879999999998</v>
      </c>
      <c r="U130">
        <v>7.2784399999999998</v>
      </c>
      <c r="V130">
        <v>7.3449280000000003</v>
      </c>
      <c r="W130">
        <v>7.4032999999999998</v>
      </c>
      <c r="X130">
        <v>7.4543920000000004</v>
      </c>
      <c r="Y130">
        <v>7.500464</v>
      </c>
      <c r="Z130">
        <v>7.5414919999999999</v>
      </c>
      <c r="AA130">
        <v>7.57796</v>
      </c>
      <c r="AB130">
        <v>7.608581</v>
      </c>
      <c r="AC130">
        <v>7.6342889999999999</v>
      </c>
      <c r="AD130">
        <v>7.6557250000000003</v>
      </c>
      <c r="AE130">
        <v>7.6741549999999998</v>
      </c>
      <c r="AF130">
        <v>7.6906990000000004</v>
      </c>
      <c r="AG130">
        <v>7.7056480000000001</v>
      </c>
      <c r="AH130">
        <v>7.719633</v>
      </c>
      <c r="AI130">
        <v>7.7335599999999998</v>
      </c>
      <c r="AJ130">
        <v>7.7475719999999999</v>
      </c>
      <c r="AK130" s="131">
        <v>8.0000000000000002E-3</v>
      </c>
    </row>
    <row r="131" spans="1:37" s="47" customFormat="1" ht="15" customHeight="1">
      <c r="A131" s="46" t="s">
        <v>754</v>
      </c>
      <c r="B131" s="47" t="s">
        <v>2657</v>
      </c>
      <c r="C131" s="47" t="s">
        <v>2887</v>
      </c>
      <c r="D131" s="47" t="s">
        <v>2888</v>
      </c>
      <c r="F131" s="47">
        <v>7.238181</v>
      </c>
      <c r="G131" s="47">
        <v>7.3106159999999996</v>
      </c>
      <c r="H131" s="47">
        <v>7.3899489999999997</v>
      </c>
      <c r="I131" s="47">
        <v>7.4766839999999997</v>
      </c>
      <c r="J131" s="47">
        <v>7.5747030000000004</v>
      </c>
      <c r="K131" s="47">
        <v>7.6863210000000004</v>
      </c>
      <c r="L131" s="47">
        <v>7.8097329999999996</v>
      </c>
      <c r="M131" s="47">
        <v>7.9445509999999997</v>
      </c>
      <c r="N131" s="47">
        <v>8.0834510000000002</v>
      </c>
      <c r="O131" s="47">
        <v>8.2308420000000009</v>
      </c>
      <c r="P131" s="47">
        <v>8.3825859999999999</v>
      </c>
      <c r="Q131" s="47">
        <v>8.5364260000000005</v>
      </c>
      <c r="R131" s="47">
        <v>8.6869980000000009</v>
      </c>
      <c r="S131" s="47">
        <v>8.8273639999999993</v>
      </c>
      <c r="T131" s="47">
        <v>8.9563410000000001</v>
      </c>
      <c r="U131" s="47">
        <v>9.0734779999999997</v>
      </c>
      <c r="V131" s="47">
        <v>9.1788980000000002</v>
      </c>
      <c r="W131" s="47">
        <v>9.2730580000000007</v>
      </c>
      <c r="X131" s="47">
        <v>9.3587249999999997</v>
      </c>
      <c r="Y131" s="47">
        <v>9.4375730000000004</v>
      </c>
      <c r="Z131" s="47">
        <v>9.5084780000000002</v>
      </c>
      <c r="AA131" s="47">
        <v>9.572991</v>
      </c>
      <c r="AB131" s="47">
        <v>9.6297540000000001</v>
      </c>
      <c r="AC131" s="47">
        <v>9.6799710000000001</v>
      </c>
      <c r="AD131" s="47">
        <v>9.7249739999999996</v>
      </c>
      <c r="AE131" s="47">
        <v>9.7670309999999994</v>
      </c>
      <c r="AF131" s="47">
        <v>9.8068960000000001</v>
      </c>
      <c r="AG131" s="47">
        <v>9.8463209999999997</v>
      </c>
      <c r="AH131" s="47">
        <v>9.8857789999999994</v>
      </c>
      <c r="AI131" s="47">
        <v>9.9239490000000004</v>
      </c>
      <c r="AJ131" s="47">
        <v>9.9616600000000002</v>
      </c>
      <c r="AK131" s="135">
        <v>1.0999999999999999E-2</v>
      </c>
    </row>
    <row r="132" spans="1:37" ht="15" customHeight="1">
      <c r="B132" t="s">
        <v>2658</v>
      </c>
      <c r="D132" t="s">
        <v>2889</v>
      </c>
    </row>
    <row r="133" spans="1:37" ht="15" customHeight="1">
      <c r="B133" t="s">
        <v>1317</v>
      </c>
      <c r="D133" t="s">
        <v>2890</v>
      </c>
    </row>
    <row r="134" spans="1:37" ht="15" customHeight="1">
      <c r="A134" s="133" t="s">
        <v>753</v>
      </c>
      <c r="B134" t="s">
        <v>1362</v>
      </c>
      <c r="C134" t="s">
        <v>2891</v>
      </c>
      <c r="D134" t="s">
        <v>2892</v>
      </c>
      <c r="E134" t="s">
        <v>1960</v>
      </c>
      <c r="F134">
        <v>2.6647099999999999</v>
      </c>
      <c r="G134">
        <v>2.7814009999999998</v>
      </c>
      <c r="H134">
        <v>2.9066510000000001</v>
      </c>
      <c r="I134">
        <v>3.0338509999999999</v>
      </c>
      <c r="J134">
        <v>3.164453</v>
      </c>
      <c r="K134">
        <v>3.2980299999999998</v>
      </c>
      <c r="L134">
        <v>3.4285239999999999</v>
      </c>
      <c r="M134">
        <v>3.552362</v>
      </c>
      <c r="N134">
        <v>3.6737920000000002</v>
      </c>
      <c r="O134">
        <v>3.791614</v>
      </c>
      <c r="P134">
        <v>3.9042479999999999</v>
      </c>
      <c r="Q134">
        <v>4.0121520000000004</v>
      </c>
      <c r="R134">
        <v>4.1180440000000003</v>
      </c>
      <c r="S134">
        <v>4.2119390000000001</v>
      </c>
      <c r="T134">
        <v>4.300122</v>
      </c>
      <c r="U134">
        <v>4.3814979999999997</v>
      </c>
      <c r="V134">
        <v>4.4583180000000002</v>
      </c>
      <c r="W134">
        <v>4.5296260000000004</v>
      </c>
      <c r="X134">
        <v>4.5977399999999999</v>
      </c>
      <c r="Y134">
        <v>4.6569029999999998</v>
      </c>
      <c r="Z134">
        <v>4.7040459999999999</v>
      </c>
      <c r="AA134">
        <v>4.7482499999999996</v>
      </c>
      <c r="AB134">
        <v>4.7867300000000004</v>
      </c>
      <c r="AC134">
        <v>4.8331840000000001</v>
      </c>
      <c r="AD134">
        <v>4.8845739999999997</v>
      </c>
      <c r="AE134">
        <v>4.930364</v>
      </c>
      <c r="AF134">
        <v>4.9668000000000001</v>
      </c>
      <c r="AG134">
        <v>5.0027990000000004</v>
      </c>
      <c r="AH134">
        <v>5.0383779999999998</v>
      </c>
      <c r="AI134">
        <v>5.0621349999999996</v>
      </c>
      <c r="AJ134">
        <v>5.0781039999999997</v>
      </c>
      <c r="AK134" s="131">
        <v>2.1999999999999999E-2</v>
      </c>
    </row>
    <row r="135" spans="1:37" ht="15" customHeight="1">
      <c r="A135" s="133" t="s">
        <v>752</v>
      </c>
      <c r="B135" t="s">
        <v>1448</v>
      </c>
      <c r="C135" t="s">
        <v>2893</v>
      </c>
      <c r="D135" t="s">
        <v>2894</v>
      </c>
      <c r="E135" t="s">
        <v>1960</v>
      </c>
      <c r="F135">
        <v>1.081769</v>
      </c>
      <c r="G135">
        <v>1.0977410000000001</v>
      </c>
      <c r="H135">
        <v>1.1195999999999999</v>
      </c>
      <c r="I135">
        <v>1.144801</v>
      </c>
      <c r="J135">
        <v>1.1735599999999999</v>
      </c>
      <c r="K135">
        <v>1.206086</v>
      </c>
      <c r="L135">
        <v>1.2402260000000001</v>
      </c>
      <c r="M135">
        <v>1.274222</v>
      </c>
      <c r="N135">
        <v>1.308279</v>
      </c>
      <c r="O135">
        <v>1.3412280000000001</v>
      </c>
      <c r="P135">
        <v>1.374026</v>
      </c>
      <c r="Q135">
        <v>1.405753</v>
      </c>
      <c r="R135">
        <v>1.438642</v>
      </c>
      <c r="S135">
        <v>1.4691289999999999</v>
      </c>
      <c r="T135">
        <v>1.498767</v>
      </c>
      <c r="U135">
        <v>1.5270820000000001</v>
      </c>
      <c r="V135">
        <v>1.556468</v>
      </c>
      <c r="W135">
        <v>1.586519</v>
      </c>
      <c r="X135">
        <v>1.6163289999999999</v>
      </c>
      <c r="Y135">
        <v>1.6454169999999999</v>
      </c>
      <c r="Z135">
        <v>1.6740660000000001</v>
      </c>
      <c r="AA135">
        <v>1.7057370000000001</v>
      </c>
      <c r="AB135">
        <v>1.7352609999999999</v>
      </c>
      <c r="AC135">
        <v>1.7680720000000001</v>
      </c>
      <c r="AD135">
        <v>1.805898</v>
      </c>
      <c r="AE135">
        <v>1.845585</v>
      </c>
      <c r="AF135">
        <v>1.884727</v>
      </c>
      <c r="AG135">
        <v>1.9248879999999999</v>
      </c>
      <c r="AH135">
        <v>1.965568</v>
      </c>
      <c r="AI135">
        <v>2.0020380000000002</v>
      </c>
      <c r="AJ135">
        <v>2.0353880000000002</v>
      </c>
      <c r="AK135" s="131">
        <v>2.1000000000000001E-2</v>
      </c>
    </row>
    <row r="136" spans="1:37" ht="15" customHeight="1">
      <c r="A136" s="133" t="s">
        <v>751</v>
      </c>
      <c r="B136" t="s">
        <v>1369</v>
      </c>
      <c r="C136" t="s">
        <v>2895</v>
      </c>
      <c r="D136" t="s">
        <v>2896</v>
      </c>
      <c r="E136" t="s">
        <v>1960</v>
      </c>
      <c r="F136">
        <v>5.9100000000000005E-4</v>
      </c>
      <c r="G136">
        <v>8.3699999999999996E-4</v>
      </c>
      <c r="H136">
        <v>1.1119999999999999E-3</v>
      </c>
      <c r="I136">
        <v>1.407E-3</v>
      </c>
      <c r="J136">
        <v>1.725E-3</v>
      </c>
      <c r="K136">
        <v>2.0660000000000001E-3</v>
      </c>
      <c r="L136">
        <v>2.4199999999999998E-3</v>
      </c>
      <c r="M136">
        <v>2.7810000000000001E-3</v>
      </c>
      <c r="N136">
        <v>3.16E-3</v>
      </c>
      <c r="O136">
        <v>3.5539999999999999E-3</v>
      </c>
      <c r="P136">
        <v>3.9589999999999998E-3</v>
      </c>
      <c r="Q136">
        <v>4.3800000000000002E-3</v>
      </c>
      <c r="R136">
        <v>4.8180000000000002E-3</v>
      </c>
      <c r="S136">
        <v>5.2719999999999998E-3</v>
      </c>
      <c r="T136">
        <v>5.7299999999999999E-3</v>
      </c>
      <c r="U136">
        <v>6.2009999999999999E-3</v>
      </c>
      <c r="V136">
        <v>6.6950000000000004E-3</v>
      </c>
      <c r="W136">
        <v>7.208E-3</v>
      </c>
      <c r="X136">
        <v>7.7419999999999998E-3</v>
      </c>
      <c r="Y136">
        <v>8.2990000000000008E-3</v>
      </c>
      <c r="Z136">
        <v>8.8749999999999992E-3</v>
      </c>
      <c r="AA136">
        <v>9.4699999999999993E-3</v>
      </c>
      <c r="AB136">
        <v>1.0087E-2</v>
      </c>
      <c r="AC136">
        <v>1.0722000000000001E-2</v>
      </c>
      <c r="AD136">
        <v>1.1377999999999999E-2</v>
      </c>
      <c r="AE136">
        <v>1.2062E-2</v>
      </c>
      <c r="AF136">
        <v>1.2766E-2</v>
      </c>
      <c r="AG136">
        <v>1.3488E-2</v>
      </c>
      <c r="AH136">
        <v>1.4239999999999999E-2</v>
      </c>
      <c r="AI136">
        <v>1.5010000000000001E-2</v>
      </c>
      <c r="AJ136">
        <v>1.5798E-2</v>
      </c>
      <c r="AK136" s="131">
        <v>0.11600000000000001</v>
      </c>
    </row>
    <row r="137" spans="1:37" ht="15" customHeight="1">
      <c r="A137" s="133" t="s">
        <v>750</v>
      </c>
      <c r="B137" t="s">
        <v>1378</v>
      </c>
      <c r="C137" t="s">
        <v>2897</v>
      </c>
      <c r="D137" t="s">
        <v>2898</v>
      </c>
      <c r="E137" t="s">
        <v>1960</v>
      </c>
      <c r="F137">
        <v>2.6600000000000001E-4</v>
      </c>
      <c r="G137">
        <v>3.86E-4</v>
      </c>
      <c r="H137">
        <v>5.1400000000000003E-4</v>
      </c>
      <c r="I137">
        <v>6.4599999999999998E-4</v>
      </c>
      <c r="J137">
        <v>7.85E-4</v>
      </c>
      <c r="K137">
        <v>9.2800000000000001E-4</v>
      </c>
      <c r="L137">
        <v>1.072E-3</v>
      </c>
      <c r="M137">
        <v>1.214E-3</v>
      </c>
      <c r="N137">
        <v>1.358E-3</v>
      </c>
      <c r="O137">
        <v>1.503E-3</v>
      </c>
      <c r="P137">
        <v>1.6490000000000001E-3</v>
      </c>
      <c r="Q137">
        <v>1.7949999999999999E-3</v>
      </c>
      <c r="R137">
        <v>1.9419999999999999E-3</v>
      </c>
      <c r="S137">
        <v>2.0899999999999998E-3</v>
      </c>
      <c r="T137">
        <v>2.2390000000000001E-3</v>
      </c>
      <c r="U137">
        <v>2.3900000000000002E-3</v>
      </c>
      <c r="V137">
        <v>2.5400000000000002E-3</v>
      </c>
      <c r="W137">
        <v>2.689E-3</v>
      </c>
      <c r="X137">
        <v>2.8389999999999999E-3</v>
      </c>
      <c r="Y137">
        <v>2.9889999999999999E-3</v>
      </c>
      <c r="Z137">
        <v>3.1389999999999999E-3</v>
      </c>
      <c r="AA137">
        <v>3.29E-3</v>
      </c>
      <c r="AB137">
        <v>3.4420000000000002E-3</v>
      </c>
      <c r="AC137">
        <v>3.5950000000000001E-3</v>
      </c>
      <c r="AD137">
        <v>3.7490000000000002E-3</v>
      </c>
      <c r="AE137">
        <v>3.9069999999999999E-3</v>
      </c>
      <c r="AF137">
        <v>4.0670000000000003E-3</v>
      </c>
      <c r="AG137">
        <v>4.2290000000000001E-3</v>
      </c>
      <c r="AH137">
        <v>4.3959999999999997E-3</v>
      </c>
      <c r="AI137">
        <v>4.5659999999999997E-3</v>
      </c>
      <c r="AJ137">
        <v>4.738E-3</v>
      </c>
      <c r="AK137" s="131">
        <v>0.10100000000000001</v>
      </c>
    </row>
    <row r="138" spans="1:37" ht="15" customHeight="1">
      <c r="A138" s="133" t="s">
        <v>749</v>
      </c>
      <c r="B138" t="s">
        <v>2644</v>
      </c>
      <c r="C138" t="s">
        <v>2899</v>
      </c>
      <c r="D138" t="s">
        <v>2900</v>
      </c>
      <c r="E138" t="s">
        <v>1960</v>
      </c>
      <c r="F138">
        <v>0.24854999999999999</v>
      </c>
      <c r="G138">
        <v>0.27444000000000002</v>
      </c>
      <c r="H138">
        <v>0.30266599999999999</v>
      </c>
      <c r="I138">
        <v>0.33228400000000002</v>
      </c>
      <c r="J138">
        <v>0.36375200000000002</v>
      </c>
      <c r="K138">
        <v>0.39687899999999998</v>
      </c>
      <c r="L138">
        <v>0.43123099999999998</v>
      </c>
      <c r="M138">
        <v>0.46636100000000003</v>
      </c>
      <c r="N138">
        <v>0.50258800000000003</v>
      </c>
      <c r="O138">
        <v>0.54051000000000005</v>
      </c>
      <c r="P138">
        <v>0.57905399999999996</v>
      </c>
      <c r="Q138">
        <v>0.61887599999999998</v>
      </c>
      <c r="R138">
        <v>0.660443</v>
      </c>
      <c r="S138">
        <v>0.70391400000000004</v>
      </c>
      <c r="T138">
        <v>0.74932299999999996</v>
      </c>
      <c r="U138">
        <v>0.79656099999999996</v>
      </c>
      <c r="V138">
        <v>0.84525399999999995</v>
      </c>
      <c r="W138">
        <v>0.89527800000000002</v>
      </c>
      <c r="X138">
        <v>0.94711100000000004</v>
      </c>
      <c r="Y138">
        <v>1.0007839999999999</v>
      </c>
      <c r="Z138">
        <v>1.0561720000000001</v>
      </c>
      <c r="AA138">
        <v>1.114025</v>
      </c>
      <c r="AB138">
        <v>1.1750309999999999</v>
      </c>
      <c r="AC138">
        <v>1.23793</v>
      </c>
      <c r="AD138">
        <v>1.3016700000000001</v>
      </c>
      <c r="AE138">
        <v>1.36564</v>
      </c>
      <c r="AF138">
        <v>1.429543</v>
      </c>
      <c r="AG138">
        <v>1.4939150000000001</v>
      </c>
      <c r="AH138">
        <v>1.560413</v>
      </c>
      <c r="AI138">
        <v>1.625737</v>
      </c>
      <c r="AJ138">
        <v>1.6913609999999999</v>
      </c>
      <c r="AK138" s="131">
        <v>6.6000000000000003E-2</v>
      </c>
    </row>
    <row r="139" spans="1:37" ht="15" customHeight="1">
      <c r="A139" s="133" t="s">
        <v>748</v>
      </c>
      <c r="B139" t="s">
        <v>1673</v>
      </c>
      <c r="C139" t="s">
        <v>2901</v>
      </c>
      <c r="D139" t="s">
        <v>2902</v>
      </c>
      <c r="E139" t="s">
        <v>1960</v>
      </c>
      <c r="F139">
        <v>3.28E-4</v>
      </c>
      <c r="G139">
        <v>6.1700000000000004E-4</v>
      </c>
      <c r="H139">
        <v>9.3599999999999998E-4</v>
      </c>
      <c r="I139">
        <v>1.276E-3</v>
      </c>
      <c r="J139">
        <v>1.6440000000000001E-3</v>
      </c>
      <c r="K139">
        <v>2.039E-3</v>
      </c>
      <c r="L139">
        <v>2.4480000000000001E-3</v>
      </c>
      <c r="M139">
        <v>2.8670000000000002E-3</v>
      </c>
      <c r="N139">
        <v>3.3059999999999999E-3</v>
      </c>
      <c r="O139">
        <v>3.7629999999999999E-3</v>
      </c>
      <c r="P139">
        <v>4.2329999999999998E-3</v>
      </c>
      <c r="Q139">
        <v>4.7200000000000002E-3</v>
      </c>
      <c r="R139">
        <v>5.228E-3</v>
      </c>
      <c r="S139">
        <v>5.7549999999999997E-3</v>
      </c>
      <c r="T139">
        <v>6.3020000000000003E-3</v>
      </c>
      <c r="U139">
        <v>6.8719999999999996E-3</v>
      </c>
      <c r="V139">
        <v>7.4599999999999996E-3</v>
      </c>
      <c r="W139">
        <v>8.064E-3</v>
      </c>
      <c r="X139">
        <v>8.6899999999999998E-3</v>
      </c>
      <c r="Y139">
        <v>9.3390000000000001E-3</v>
      </c>
      <c r="Z139">
        <v>1.0008E-2</v>
      </c>
      <c r="AA139">
        <v>1.0697999999999999E-2</v>
      </c>
      <c r="AB139">
        <v>1.1412E-2</v>
      </c>
      <c r="AC139">
        <v>1.2147E-2</v>
      </c>
      <c r="AD139">
        <v>1.2897E-2</v>
      </c>
      <c r="AE139">
        <v>1.3677E-2</v>
      </c>
      <c r="AF139">
        <v>1.4484E-2</v>
      </c>
      <c r="AG139">
        <v>1.5313999999999999E-2</v>
      </c>
      <c r="AH139">
        <v>1.6178999999999999E-2</v>
      </c>
      <c r="AI139">
        <v>1.7066999999999999E-2</v>
      </c>
      <c r="AJ139">
        <v>1.7975999999999999E-2</v>
      </c>
      <c r="AK139" s="131">
        <v>0.14299999999999999</v>
      </c>
    </row>
    <row r="140" spans="1:37" ht="15" customHeight="1">
      <c r="A140" s="133" t="s">
        <v>747</v>
      </c>
      <c r="B140" t="s">
        <v>2645</v>
      </c>
      <c r="C140" t="s">
        <v>2903</v>
      </c>
      <c r="D140" t="s">
        <v>2904</v>
      </c>
      <c r="E140" t="s">
        <v>1960</v>
      </c>
      <c r="F140">
        <v>2.6899999999999998E-4</v>
      </c>
      <c r="G140">
        <v>5.7700000000000004E-4</v>
      </c>
      <c r="H140">
        <v>9.2000000000000003E-4</v>
      </c>
      <c r="I140">
        <v>1.2880000000000001E-3</v>
      </c>
      <c r="J140">
        <v>1.686E-3</v>
      </c>
      <c r="K140">
        <v>2.1120000000000002E-3</v>
      </c>
      <c r="L140">
        <v>2.555E-3</v>
      </c>
      <c r="M140">
        <v>3.0079999999999998E-3</v>
      </c>
      <c r="N140">
        <v>3.4819999999999999E-3</v>
      </c>
      <c r="O140">
        <v>3.9760000000000004E-3</v>
      </c>
      <c r="P140">
        <v>4.4840000000000001E-3</v>
      </c>
      <c r="Q140">
        <v>5.0109999999999998E-3</v>
      </c>
      <c r="R140">
        <v>5.5599999999999998E-3</v>
      </c>
      <c r="S140">
        <v>6.13E-3</v>
      </c>
      <c r="T140">
        <v>6.7210000000000004E-3</v>
      </c>
      <c r="U140">
        <v>7.3369999999999998E-3</v>
      </c>
      <c r="V140">
        <v>7.9729999999999992E-3</v>
      </c>
      <c r="W140">
        <v>8.626E-3</v>
      </c>
      <c r="X140">
        <v>9.3039999999999998E-3</v>
      </c>
      <c r="Y140">
        <v>1.0005E-2</v>
      </c>
      <c r="Z140">
        <v>1.0728E-2</v>
      </c>
      <c r="AA140">
        <v>1.1475000000000001E-2</v>
      </c>
      <c r="AB140">
        <v>1.2246E-2</v>
      </c>
      <c r="AC140">
        <v>1.3041000000000001E-2</v>
      </c>
      <c r="AD140">
        <v>1.3860000000000001E-2</v>
      </c>
      <c r="AE140">
        <v>1.4715000000000001E-2</v>
      </c>
      <c r="AF140">
        <v>1.5594E-2</v>
      </c>
      <c r="AG140">
        <v>1.6494999999999999E-2</v>
      </c>
      <c r="AH140">
        <v>1.7432E-2</v>
      </c>
      <c r="AI140">
        <v>1.8394000000000001E-2</v>
      </c>
      <c r="AJ140">
        <v>1.9376000000000001E-2</v>
      </c>
      <c r="AK140" s="131">
        <v>0.153</v>
      </c>
    </row>
    <row r="141" spans="1:37" ht="15" customHeight="1">
      <c r="A141" s="133" t="s">
        <v>746</v>
      </c>
      <c r="B141" t="s">
        <v>2646</v>
      </c>
      <c r="C141" t="s">
        <v>2905</v>
      </c>
      <c r="D141" t="s">
        <v>2906</v>
      </c>
      <c r="E141" t="s">
        <v>1960</v>
      </c>
      <c r="F141">
        <v>2.7300000000000002E-4</v>
      </c>
      <c r="G141">
        <v>5.8600000000000004E-4</v>
      </c>
      <c r="H141">
        <v>9.3400000000000004E-4</v>
      </c>
      <c r="I141">
        <v>1.3079999999999999E-3</v>
      </c>
      <c r="J141">
        <v>1.712E-3</v>
      </c>
      <c r="K141">
        <v>2.1440000000000001E-3</v>
      </c>
      <c r="L141">
        <v>2.594E-3</v>
      </c>
      <c r="M141">
        <v>3.0530000000000002E-3</v>
      </c>
      <c r="N141">
        <v>3.5339999999999998E-3</v>
      </c>
      <c r="O141">
        <v>4.0359999999999997E-3</v>
      </c>
      <c r="P141">
        <v>4.5510000000000004E-3</v>
      </c>
      <c r="Q141">
        <v>5.0860000000000002E-3</v>
      </c>
      <c r="R141">
        <v>5.6429999999999996E-3</v>
      </c>
      <c r="S141">
        <v>6.2220000000000001E-3</v>
      </c>
      <c r="T141">
        <v>6.8219999999999999E-3</v>
      </c>
      <c r="U141">
        <v>7.4469999999999996E-3</v>
      </c>
      <c r="V141">
        <v>8.0929999999999995E-3</v>
      </c>
      <c r="W141">
        <v>8.7559999999999999E-3</v>
      </c>
      <c r="X141">
        <v>9.443E-3</v>
      </c>
      <c r="Y141">
        <v>1.0155000000000001E-2</v>
      </c>
      <c r="Z141">
        <v>1.0888999999999999E-2</v>
      </c>
      <c r="AA141">
        <v>1.1646999999999999E-2</v>
      </c>
      <c r="AB141">
        <v>1.243E-2</v>
      </c>
      <c r="AC141">
        <v>1.3236E-2</v>
      </c>
      <c r="AD141">
        <v>1.4068000000000001E-2</v>
      </c>
      <c r="AE141">
        <v>1.4935E-2</v>
      </c>
      <c r="AF141">
        <v>1.5827999999999998E-2</v>
      </c>
      <c r="AG141">
        <v>1.6743000000000001E-2</v>
      </c>
      <c r="AH141">
        <v>1.7694000000000001E-2</v>
      </c>
      <c r="AI141">
        <v>1.8669999999999999E-2</v>
      </c>
      <c r="AJ141">
        <v>1.9667E-2</v>
      </c>
      <c r="AK141" s="131">
        <v>0.153</v>
      </c>
    </row>
    <row r="142" spans="1:37" ht="15" customHeight="1">
      <c r="A142" s="133" t="s">
        <v>745</v>
      </c>
      <c r="B142" t="s">
        <v>1677</v>
      </c>
      <c r="C142" t="s">
        <v>2907</v>
      </c>
      <c r="D142" t="s">
        <v>2908</v>
      </c>
      <c r="E142" t="s">
        <v>1960</v>
      </c>
      <c r="F142">
        <v>0</v>
      </c>
      <c r="G142">
        <v>0</v>
      </c>
      <c r="H142">
        <v>0</v>
      </c>
      <c r="I142">
        <v>9.9999999999999995E-7</v>
      </c>
      <c r="J142">
        <v>9.9999999999999995E-7</v>
      </c>
      <c r="K142">
        <v>9.9999999999999995E-7</v>
      </c>
      <c r="L142">
        <v>9.9999999999999995E-7</v>
      </c>
      <c r="M142">
        <v>9.9999999999999995E-7</v>
      </c>
      <c r="N142">
        <v>9.9999999999999995E-7</v>
      </c>
      <c r="O142">
        <v>1.9999999999999999E-6</v>
      </c>
      <c r="P142">
        <v>1.9999999999999999E-6</v>
      </c>
      <c r="Q142">
        <v>1.9999999999999999E-6</v>
      </c>
      <c r="R142">
        <v>1.9999999999999999E-6</v>
      </c>
      <c r="S142">
        <v>1.9999999999999999E-6</v>
      </c>
      <c r="T142">
        <v>1.9999999999999999E-6</v>
      </c>
      <c r="U142">
        <v>3.0000000000000001E-6</v>
      </c>
      <c r="V142">
        <v>3.0000000000000001E-6</v>
      </c>
      <c r="W142">
        <v>3.0000000000000001E-6</v>
      </c>
      <c r="X142">
        <v>3.0000000000000001E-6</v>
      </c>
      <c r="Y142">
        <v>3.0000000000000001E-6</v>
      </c>
      <c r="Z142">
        <v>3.0000000000000001E-6</v>
      </c>
      <c r="AA142">
        <v>3.0000000000000001E-6</v>
      </c>
      <c r="AB142">
        <v>3.9999999999999998E-6</v>
      </c>
      <c r="AC142">
        <v>3.9999999999999998E-6</v>
      </c>
      <c r="AD142">
        <v>3.9999999999999998E-6</v>
      </c>
      <c r="AE142">
        <v>3.9999999999999998E-6</v>
      </c>
      <c r="AF142">
        <v>3.9999999999999998E-6</v>
      </c>
      <c r="AG142">
        <v>3.9999999999999998E-6</v>
      </c>
      <c r="AH142">
        <v>3.9999999999999998E-6</v>
      </c>
      <c r="AI142">
        <v>3.9999999999999998E-6</v>
      </c>
      <c r="AJ142">
        <v>3.9999999999999998E-6</v>
      </c>
      <c r="AK142" s="131">
        <v>0.123</v>
      </c>
    </row>
    <row r="143" spans="1:37" ht="15" customHeight="1">
      <c r="A143" s="133" t="s">
        <v>744</v>
      </c>
      <c r="B143" t="s">
        <v>2647</v>
      </c>
      <c r="C143" t="s">
        <v>2909</v>
      </c>
      <c r="D143" t="s">
        <v>2910</v>
      </c>
      <c r="E143" t="s">
        <v>1960</v>
      </c>
      <c r="F143">
        <v>3.996756</v>
      </c>
      <c r="G143">
        <v>4.1565849999999998</v>
      </c>
      <c r="H143">
        <v>4.3333339999999998</v>
      </c>
      <c r="I143">
        <v>4.516864</v>
      </c>
      <c r="J143">
        <v>4.7093189999999998</v>
      </c>
      <c r="K143">
        <v>4.9102860000000002</v>
      </c>
      <c r="L143">
        <v>5.1110709999999999</v>
      </c>
      <c r="M143">
        <v>5.3058709999999998</v>
      </c>
      <c r="N143">
        <v>5.4994969999999999</v>
      </c>
      <c r="O143">
        <v>5.6901840000000004</v>
      </c>
      <c r="P143">
        <v>5.8762040000000004</v>
      </c>
      <c r="Q143">
        <v>6.0577759999999996</v>
      </c>
      <c r="R143">
        <v>6.2403209999999998</v>
      </c>
      <c r="S143">
        <v>6.4104520000000003</v>
      </c>
      <c r="T143">
        <v>6.5760269999999998</v>
      </c>
      <c r="U143">
        <v>6.7353880000000004</v>
      </c>
      <c r="V143">
        <v>6.8928010000000004</v>
      </c>
      <c r="W143">
        <v>7.0467659999999999</v>
      </c>
      <c r="X143">
        <v>7.1991969999999998</v>
      </c>
      <c r="Y143">
        <v>7.3438910000000002</v>
      </c>
      <c r="Z143">
        <v>7.4779289999999996</v>
      </c>
      <c r="AA143">
        <v>7.6145899999999997</v>
      </c>
      <c r="AB143">
        <v>7.7466369999999998</v>
      </c>
      <c r="AC143">
        <v>7.8919249999999996</v>
      </c>
      <c r="AD143">
        <v>8.0480879999999999</v>
      </c>
      <c r="AE143">
        <v>8.2008910000000004</v>
      </c>
      <c r="AF143">
        <v>8.3438079999999992</v>
      </c>
      <c r="AG143">
        <v>8.4878730000000004</v>
      </c>
      <c r="AH143">
        <v>8.6342979999999994</v>
      </c>
      <c r="AI143">
        <v>8.7636160000000007</v>
      </c>
      <c r="AJ143">
        <v>8.8824140000000007</v>
      </c>
      <c r="AK143" s="131">
        <v>2.7E-2</v>
      </c>
    </row>
    <row r="144" spans="1:37" ht="15" customHeight="1">
      <c r="B144" t="s">
        <v>1319</v>
      </c>
      <c r="D144" t="s">
        <v>2911</v>
      </c>
    </row>
    <row r="145" spans="1:37" ht="15" customHeight="1">
      <c r="A145" s="133" t="s">
        <v>743</v>
      </c>
      <c r="B145" t="s">
        <v>1362</v>
      </c>
      <c r="C145" t="s">
        <v>2912</v>
      </c>
      <c r="D145" t="s">
        <v>2913</v>
      </c>
      <c r="E145" t="s">
        <v>1960</v>
      </c>
      <c r="F145">
        <v>2.113826</v>
      </c>
      <c r="G145">
        <v>2.1331380000000002</v>
      </c>
      <c r="H145">
        <v>2.1724869999999998</v>
      </c>
      <c r="I145">
        <v>2.2232660000000002</v>
      </c>
      <c r="J145">
        <v>2.282241</v>
      </c>
      <c r="K145">
        <v>2.3470219999999999</v>
      </c>
      <c r="L145">
        <v>2.4114849999999999</v>
      </c>
      <c r="M145">
        <v>2.4684629999999999</v>
      </c>
      <c r="N145">
        <v>2.5212370000000002</v>
      </c>
      <c r="O145">
        <v>2.5701049999999999</v>
      </c>
      <c r="P145">
        <v>2.617991</v>
      </c>
      <c r="Q145">
        <v>2.6649159999999998</v>
      </c>
      <c r="R145">
        <v>2.7149529999999999</v>
      </c>
      <c r="S145">
        <v>2.7632249999999998</v>
      </c>
      <c r="T145">
        <v>2.810711</v>
      </c>
      <c r="U145">
        <v>2.861796</v>
      </c>
      <c r="V145">
        <v>2.917745</v>
      </c>
      <c r="W145">
        <v>2.975346</v>
      </c>
      <c r="X145">
        <v>3.0332560000000002</v>
      </c>
      <c r="Y145">
        <v>3.09273</v>
      </c>
      <c r="Z145">
        <v>3.154671</v>
      </c>
      <c r="AA145">
        <v>3.2177359999999999</v>
      </c>
      <c r="AB145">
        <v>3.283099</v>
      </c>
      <c r="AC145">
        <v>3.3554979999999999</v>
      </c>
      <c r="AD145">
        <v>3.4331309999999999</v>
      </c>
      <c r="AE145">
        <v>3.513722</v>
      </c>
      <c r="AF145">
        <v>3.594338</v>
      </c>
      <c r="AG145">
        <v>3.673692</v>
      </c>
      <c r="AH145">
        <v>3.7533599999999998</v>
      </c>
      <c r="AI145">
        <v>3.8341240000000001</v>
      </c>
      <c r="AJ145">
        <v>3.9139870000000001</v>
      </c>
      <c r="AK145" s="131">
        <v>2.1000000000000001E-2</v>
      </c>
    </row>
    <row r="146" spans="1:37" ht="15" customHeight="1">
      <c r="A146" s="133" t="s">
        <v>742</v>
      </c>
      <c r="B146" t="s">
        <v>1448</v>
      </c>
      <c r="C146" t="s">
        <v>2914</v>
      </c>
      <c r="D146" t="s">
        <v>2915</v>
      </c>
      <c r="E146" t="s">
        <v>1960</v>
      </c>
      <c r="F146">
        <v>1.4032720000000001</v>
      </c>
      <c r="G146">
        <v>1.3900680000000001</v>
      </c>
      <c r="H146">
        <v>1.3899840000000001</v>
      </c>
      <c r="I146">
        <v>1.398344</v>
      </c>
      <c r="J146">
        <v>1.412763</v>
      </c>
      <c r="K146">
        <v>1.4323399999999999</v>
      </c>
      <c r="L146">
        <v>1.453503</v>
      </c>
      <c r="M146">
        <v>1.472623</v>
      </c>
      <c r="N146">
        <v>1.4898849999999999</v>
      </c>
      <c r="O146">
        <v>1.5060899999999999</v>
      </c>
      <c r="P146">
        <v>1.52278</v>
      </c>
      <c r="Q146">
        <v>1.538395</v>
      </c>
      <c r="R146">
        <v>1.5569230000000001</v>
      </c>
      <c r="S146">
        <v>1.5744849999999999</v>
      </c>
      <c r="T146">
        <v>1.592759</v>
      </c>
      <c r="U146">
        <v>1.614851</v>
      </c>
      <c r="V146">
        <v>1.639389</v>
      </c>
      <c r="W146">
        <v>1.665038</v>
      </c>
      <c r="X146">
        <v>1.691109</v>
      </c>
      <c r="Y146">
        <v>1.7199770000000001</v>
      </c>
      <c r="Z146">
        <v>1.749814</v>
      </c>
      <c r="AA146">
        <v>1.7819529999999999</v>
      </c>
      <c r="AB146">
        <v>1.815777</v>
      </c>
      <c r="AC146">
        <v>1.852463</v>
      </c>
      <c r="AD146">
        <v>1.89076</v>
      </c>
      <c r="AE146">
        <v>1.928831</v>
      </c>
      <c r="AF146">
        <v>1.9661459999999999</v>
      </c>
      <c r="AG146">
        <v>2.0015149999999999</v>
      </c>
      <c r="AH146">
        <v>2.036003</v>
      </c>
      <c r="AI146">
        <v>2.0706730000000002</v>
      </c>
      <c r="AJ146">
        <v>2.1033520000000001</v>
      </c>
      <c r="AK146" s="131">
        <v>1.4E-2</v>
      </c>
    </row>
    <row r="147" spans="1:37" ht="15" customHeight="1">
      <c r="A147" s="133" t="s">
        <v>741</v>
      </c>
      <c r="B147" t="s">
        <v>1369</v>
      </c>
      <c r="C147" t="s">
        <v>2916</v>
      </c>
      <c r="D147" t="s">
        <v>2917</v>
      </c>
      <c r="E147" t="s">
        <v>1960</v>
      </c>
      <c r="F147">
        <v>3.166E-3</v>
      </c>
      <c r="G147">
        <v>3.0279999999999999E-3</v>
      </c>
      <c r="H147">
        <v>2.99E-3</v>
      </c>
      <c r="I147">
        <v>3.0200000000000001E-3</v>
      </c>
      <c r="J147">
        <v>3.0999999999999999E-3</v>
      </c>
      <c r="K147">
        <v>3.2200000000000002E-3</v>
      </c>
      <c r="L147">
        <v>3.3660000000000001E-3</v>
      </c>
      <c r="M147">
        <v>3.516E-3</v>
      </c>
      <c r="N147">
        <v>3.673E-3</v>
      </c>
      <c r="O147">
        <v>3.826E-3</v>
      </c>
      <c r="P147">
        <v>3.9919999999999999E-3</v>
      </c>
      <c r="Q147">
        <v>4.1640000000000002E-3</v>
      </c>
      <c r="R147">
        <v>4.3540000000000002E-3</v>
      </c>
      <c r="S147">
        <v>4.5700000000000003E-3</v>
      </c>
      <c r="T147">
        <v>4.7879999999999997E-3</v>
      </c>
      <c r="U147">
        <v>5.0179999999999999E-3</v>
      </c>
      <c r="V147">
        <v>5.2789999999999998E-3</v>
      </c>
      <c r="W147">
        <v>5.5630000000000002E-3</v>
      </c>
      <c r="X147">
        <v>5.8659999999999997E-3</v>
      </c>
      <c r="Y147">
        <v>6.1960000000000001E-3</v>
      </c>
      <c r="Z147">
        <v>6.5529999999999998E-3</v>
      </c>
      <c r="AA147">
        <v>6.9350000000000002E-3</v>
      </c>
      <c r="AB147">
        <v>7.3350000000000004E-3</v>
      </c>
      <c r="AC147">
        <v>7.7539999999999996E-3</v>
      </c>
      <c r="AD147">
        <v>8.1910000000000004E-3</v>
      </c>
      <c r="AE147">
        <v>8.6470000000000002E-3</v>
      </c>
      <c r="AF147">
        <v>9.1240000000000002E-3</v>
      </c>
      <c r="AG147">
        <v>9.6089999999999995E-3</v>
      </c>
      <c r="AH147">
        <v>1.0113E-2</v>
      </c>
      <c r="AI147">
        <v>1.0579E-2</v>
      </c>
      <c r="AJ147">
        <v>1.1084E-2</v>
      </c>
      <c r="AK147" s="131">
        <v>4.2999999999999997E-2</v>
      </c>
    </row>
    <row r="148" spans="1:37" ht="15" customHeight="1">
      <c r="A148" s="133" t="s">
        <v>740</v>
      </c>
      <c r="B148" t="s">
        <v>1378</v>
      </c>
      <c r="C148" t="s">
        <v>2918</v>
      </c>
      <c r="D148" t="s">
        <v>2919</v>
      </c>
      <c r="E148" t="s">
        <v>1960</v>
      </c>
      <c r="F148">
        <v>2.8370000000000001E-3</v>
      </c>
      <c r="G148">
        <v>3.235E-3</v>
      </c>
      <c r="H148">
        <v>3.712E-3</v>
      </c>
      <c r="I148">
        <v>4.2329999999999998E-3</v>
      </c>
      <c r="J148">
        <v>4.7819999999999998E-3</v>
      </c>
      <c r="K148">
        <v>5.3480000000000003E-3</v>
      </c>
      <c r="L148">
        <v>5.9059999999999998E-3</v>
      </c>
      <c r="M148">
        <v>6.4310000000000001E-3</v>
      </c>
      <c r="N148">
        <v>6.9340000000000001E-3</v>
      </c>
      <c r="O148">
        <v>7.4250000000000002E-3</v>
      </c>
      <c r="P148">
        <v>7.9070000000000008E-3</v>
      </c>
      <c r="Q148">
        <v>8.3850000000000001E-3</v>
      </c>
      <c r="R148">
        <v>8.8690000000000001E-3</v>
      </c>
      <c r="S148">
        <v>9.3559999999999997E-3</v>
      </c>
      <c r="T148">
        <v>9.8449999999999996E-3</v>
      </c>
      <c r="U148">
        <v>1.0336E-2</v>
      </c>
      <c r="V148">
        <v>1.0829E-2</v>
      </c>
      <c r="W148">
        <v>1.1320999999999999E-2</v>
      </c>
      <c r="X148">
        <v>1.1809E-2</v>
      </c>
      <c r="Y148">
        <v>1.2314E-2</v>
      </c>
      <c r="Z148">
        <v>1.2839E-2</v>
      </c>
      <c r="AA148">
        <v>1.3362000000000001E-2</v>
      </c>
      <c r="AB148">
        <v>1.3893000000000001E-2</v>
      </c>
      <c r="AC148">
        <v>1.4408000000000001E-2</v>
      </c>
      <c r="AD148">
        <v>1.4916E-2</v>
      </c>
      <c r="AE148">
        <v>1.5443999999999999E-2</v>
      </c>
      <c r="AF148">
        <v>1.5986E-2</v>
      </c>
      <c r="AG148">
        <v>1.6514999999999998E-2</v>
      </c>
      <c r="AH148">
        <v>1.7042999999999999E-2</v>
      </c>
      <c r="AI148">
        <v>1.7590999999999999E-2</v>
      </c>
      <c r="AJ148">
        <v>1.8157E-2</v>
      </c>
      <c r="AK148" s="131">
        <v>6.4000000000000001E-2</v>
      </c>
    </row>
    <row r="149" spans="1:37" ht="15" customHeight="1">
      <c r="A149" s="133" t="s">
        <v>739</v>
      </c>
      <c r="B149" t="s">
        <v>2644</v>
      </c>
      <c r="C149" t="s">
        <v>2920</v>
      </c>
      <c r="D149" t="s">
        <v>2921</v>
      </c>
      <c r="E149" t="s">
        <v>1960</v>
      </c>
      <c r="F149">
        <v>3.2770000000000001E-2</v>
      </c>
      <c r="G149">
        <v>3.7170000000000002E-2</v>
      </c>
      <c r="H149">
        <v>4.2429000000000001E-2</v>
      </c>
      <c r="I149">
        <v>4.8176999999999998E-2</v>
      </c>
      <c r="J149">
        <v>5.4232000000000002E-2</v>
      </c>
      <c r="K149">
        <v>6.0486999999999999E-2</v>
      </c>
      <c r="L149">
        <v>6.6742999999999997E-2</v>
      </c>
      <c r="M149">
        <v>7.2718000000000005E-2</v>
      </c>
      <c r="N149">
        <v>7.8552999999999998E-2</v>
      </c>
      <c r="O149">
        <v>8.4390000000000007E-2</v>
      </c>
      <c r="P149">
        <v>9.0265999999999999E-2</v>
      </c>
      <c r="Q149">
        <v>9.6306000000000003E-2</v>
      </c>
      <c r="R149">
        <v>0.102632</v>
      </c>
      <c r="S149">
        <v>0.10924200000000001</v>
      </c>
      <c r="T149">
        <v>0.11613999999999999</v>
      </c>
      <c r="U149">
        <v>0.1234</v>
      </c>
      <c r="V149">
        <v>0.13104099999999999</v>
      </c>
      <c r="W149">
        <v>0.13894100000000001</v>
      </c>
      <c r="X149">
        <v>0.14713200000000001</v>
      </c>
      <c r="Y149">
        <v>0.15582399999999999</v>
      </c>
      <c r="Z149">
        <v>0.16512199999999999</v>
      </c>
      <c r="AA149">
        <v>0.17493600000000001</v>
      </c>
      <c r="AB149">
        <v>0.185173</v>
      </c>
      <c r="AC149">
        <v>0.19584699999999999</v>
      </c>
      <c r="AD149">
        <v>0.206867</v>
      </c>
      <c r="AE149">
        <v>0.21834899999999999</v>
      </c>
      <c r="AF149">
        <v>0.23022300000000001</v>
      </c>
      <c r="AG149">
        <v>0.242257</v>
      </c>
      <c r="AH149">
        <v>0.25457000000000002</v>
      </c>
      <c r="AI149">
        <v>0.26755400000000001</v>
      </c>
      <c r="AJ149">
        <v>0.281084</v>
      </c>
      <c r="AK149" s="131">
        <v>7.3999999999999996E-2</v>
      </c>
    </row>
    <row r="150" spans="1:37" ht="15" customHeight="1">
      <c r="A150" s="133" t="s">
        <v>738</v>
      </c>
      <c r="B150" t="s">
        <v>1673</v>
      </c>
      <c r="C150" t="s">
        <v>2922</v>
      </c>
      <c r="D150" t="s">
        <v>2923</v>
      </c>
      <c r="E150" t="s">
        <v>1960</v>
      </c>
      <c r="F150">
        <v>2.7700000000000001E-4</v>
      </c>
      <c r="G150">
        <v>4.7600000000000002E-4</v>
      </c>
      <c r="H150">
        <v>7.2000000000000005E-4</v>
      </c>
      <c r="I150">
        <v>9.9599999999999992E-4</v>
      </c>
      <c r="J150">
        <v>1.2960000000000001E-3</v>
      </c>
      <c r="K150">
        <v>1.616E-3</v>
      </c>
      <c r="L150">
        <v>1.944E-3</v>
      </c>
      <c r="M150">
        <v>2.2650000000000001E-3</v>
      </c>
      <c r="N150">
        <v>2.5860000000000002E-3</v>
      </c>
      <c r="O150">
        <v>2.9129999999999998E-3</v>
      </c>
      <c r="P150">
        <v>3.2460000000000002E-3</v>
      </c>
      <c r="Q150">
        <v>3.5890000000000002E-3</v>
      </c>
      <c r="R150">
        <v>3.9500000000000004E-3</v>
      </c>
      <c r="S150">
        <v>4.326E-3</v>
      </c>
      <c r="T150">
        <v>4.7190000000000001E-3</v>
      </c>
      <c r="U150">
        <v>5.1320000000000003E-3</v>
      </c>
      <c r="V150">
        <v>5.5649999999999996E-3</v>
      </c>
      <c r="W150">
        <v>6.0109999999999999E-3</v>
      </c>
      <c r="X150">
        <v>6.4739999999999997E-3</v>
      </c>
      <c r="Y150">
        <v>6.9610000000000002E-3</v>
      </c>
      <c r="Z150">
        <v>7.4799999999999997E-3</v>
      </c>
      <c r="AA150">
        <v>8.0239999999999999E-3</v>
      </c>
      <c r="AB150">
        <v>8.5900000000000004E-3</v>
      </c>
      <c r="AC150">
        <v>9.1760000000000001E-3</v>
      </c>
      <c r="AD150">
        <v>9.7820000000000008E-3</v>
      </c>
      <c r="AE150">
        <v>1.0411999999999999E-2</v>
      </c>
      <c r="AF150">
        <v>1.1065E-2</v>
      </c>
      <c r="AG150">
        <v>1.1728000000000001E-2</v>
      </c>
      <c r="AH150">
        <v>1.2411999999999999E-2</v>
      </c>
      <c r="AI150">
        <v>1.3127E-2</v>
      </c>
      <c r="AJ150">
        <v>1.3868999999999999E-2</v>
      </c>
      <c r="AK150" s="131">
        <v>0.13900000000000001</v>
      </c>
    </row>
    <row r="151" spans="1:37" ht="15" customHeight="1">
      <c r="A151" s="133" t="s">
        <v>737</v>
      </c>
      <c r="B151" t="s">
        <v>2645</v>
      </c>
      <c r="C151" t="s">
        <v>2924</v>
      </c>
      <c r="D151" t="s">
        <v>2925</v>
      </c>
      <c r="E151" t="s">
        <v>1960</v>
      </c>
      <c r="F151">
        <v>1.8599999999999999E-4</v>
      </c>
      <c r="G151">
        <v>4.0000000000000002E-4</v>
      </c>
      <c r="H151">
        <v>6.6299999999999996E-4</v>
      </c>
      <c r="I151">
        <v>9.6199999999999996E-4</v>
      </c>
      <c r="J151">
        <v>1.2880000000000001E-3</v>
      </c>
      <c r="K151">
        <v>1.635E-3</v>
      </c>
      <c r="L151">
        <v>1.9910000000000001E-3</v>
      </c>
      <c r="M151">
        <v>2.3400000000000001E-3</v>
      </c>
      <c r="N151">
        <v>2.689E-3</v>
      </c>
      <c r="O151">
        <v>3.0439999999999998E-3</v>
      </c>
      <c r="P151">
        <v>3.4069999999999999E-3</v>
      </c>
      <c r="Q151">
        <v>3.7810000000000001E-3</v>
      </c>
      <c r="R151">
        <v>4.1729999999999996E-3</v>
      </c>
      <c r="S151">
        <v>4.5840000000000004E-3</v>
      </c>
      <c r="T151">
        <v>5.0109999999999998E-3</v>
      </c>
      <c r="U151">
        <v>5.4609999999999997E-3</v>
      </c>
      <c r="V151">
        <v>5.9319999999999998E-3</v>
      </c>
      <c r="W151">
        <v>6.4180000000000001E-3</v>
      </c>
      <c r="X151">
        <v>6.9210000000000001E-3</v>
      </c>
      <c r="Y151">
        <v>7.4520000000000003E-3</v>
      </c>
      <c r="Z151">
        <v>8.0160000000000006E-3</v>
      </c>
      <c r="AA151">
        <v>8.6079999999999993E-3</v>
      </c>
      <c r="AB151">
        <v>9.2230000000000003E-3</v>
      </c>
      <c r="AC151">
        <v>9.861E-3</v>
      </c>
      <c r="AD151">
        <v>1.0519000000000001E-2</v>
      </c>
      <c r="AE151">
        <v>1.1202999999999999E-2</v>
      </c>
      <c r="AF151">
        <v>1.1912000000000001E-2</v>
      </c>
      <c r="AG151">
        <v>1.2632000000000001E-2</v>
      </c>
      <c r="AH151">
        <v>1.3374E-2</v>
      </c>
      <c r="AI151">
        <v>1.4151E-2</v>
      </c>
      <c r="AJ151">
        <v>1.4956000000000001E-2</v>
      </c>
      <c r="AK151" s="131">
        <v>0.157</v>
      </c>
    </row>
    <row r="152" spans="1:37" ht="15" customHeight="1">
      <c r="A152" s="133" t="s">
        <v>736</v>
      </c>
      <c r="B152" t="s">
        <v>2646</v>
      </c>
      <c r="C152" t="s">
        <v>2926</v>
      </c>
      <c r="D152" t="s">
        <v>2927</v>
      </c>
      <c r="E152" t="s">
        <v>1960</v>
      </c>
      <c r="F152">
        <v>1.75E-4</v>
      </c>
      <c r="G152">
        <v>3.7500000000000001E-4</v>
      </c>
      <c r="H152">
        <v>6.2299999999999996E-4</v>
      </c>
      <c r="I152">
        <v>9.0399999999999996E-4</v>
      </c>
      <c r="J152">
        <v>1.209E-3</v>
      </c>
      <c r="K152">
        <v>1.5349999999999999E-3</v>
      </c>
      <c r="L152">
        <v>1.869E-3</v>
      </c>
      <c r="M152">
        <v>2.1970000000000002E-3</v>
      </c>
      <c r="N152">
        <v>2.5249999999999999E-3</v>
      </c>
      <c r="O152">
        <v>2.859E-3</v>
      </c>
      <c r="P152">
        <v>3.199E-3</v>
      </c>
      <c r="Q152">
        <v>3.5509999999999999E-3</v>
      </c>
      <c r="R152">
        <v>3.9189999999999997E-3</v>
      </c>
      <c r="S152">
        <v>4.3049999999999998E-3</v>
      </c>
      <c r="T152">
        <v>4.7060000000000001E-3</v>
      </c>
      <c r="U152">
        <v>5.1279999999999997E-3</v>
      </c>
      <c r="V152">
        <v>5.5710000000000004E-3</v>
      </c>
      <c r="W152">
        <v>6.0280000000000004E-3</v>
      </c>
      <c r="X152">
        <v>6.4999999999999997E-3</v>
      </c>
      <c r="Y152">
        <v>6.999E-3</v>
      </c>
      <c r="Z152">
        <v>7.528E-3</v>
      </c>
      <c r="AA152">
        <v>8.0839999999999992E-3</v>
      </c>
      <c r="AB152">
        <v>8.6610000000000003E-3</v>
      </c>
      <c r="AC152">
        <v>9.2599999999999991E-3</v>
      </c>
      <c r="AD152">
        <v>9.8790000000000006E-3</v>
      </c>
      <c r="AE152">
        <v>1.0521000000000001E-2</v>
      </c>
      <c r="AF152">
        <v>1.1187000000000001E-2</v>
      </c>
      <c r="AG152">
        <v>1.1863E-2</v>
      </c>
      <c r="AH152">
        <v>1.256E-2</v>
      </c>
      <c r="AI152">
        <v>1.3289E-2</v>
      </c>
      <c r="AJ152">
        <v>1.4045999999999999E-2</v>
      </c>
      <c r="AK152" s="131">
        <v>0.157</v>
      </c>
    </row>
    <row r="153" spans="1:37" ht="15" customHeight="1">
      <c r="A153" s="133" t="s">
        <v>735</v>
      </c>
      <c r="B153" t="s">
        <v>1677</v>
      </c>
      <c r="C153" t="s">
        <v>2928</v>
      </c>
      <c r="D153" t="s">
        <v>2929</v>
      </c>
      <c r="E153" t="s">
        <v>1960</v>
      </c>
      <c r="F153">
        <v>2.8600000000000001E-4</v>
      </c>
      <c r="G153">
        <v>6.1399999999999996E-4</v>
      </c>
      <c r="H153">
        <v>1.0189999999999999E-3</v>
      </c>
      <c r="I153">
        <v>1.4779999999999999E-3</v>
      </c>
      <c r="J153">
        <v>1.9780000000000002E-3</v>
      </c>
      <c r="K153">
        <v>2.5119999999999999E-3</v>
      </c>
      <c r="L153">
        <v>3.058E-3</v>
      </c>
      <c r="M153">
        <v>3.594E-3</v>
      </c>
      <c r="N153">
        <v>4.1310000000000001E-3</v>
      </c>
      <c r="O153">
        <v>4.6769999999999997E-3</v>
      </c>
      <c r="P153">
        <v>5.2339999999999999E-3</v>
      </c>
      <c r="Q153">
        <v>5.8089999999999999E-3</v>
      </c>
      <c r="R153">
        <v>6.4120000000000002E-3</v>
      </c>
      <c r="S153">
        <v>7.0419999999999996E-3</v>
      </c>
      <c r="T153">
        <v>7.6990000000000001E-3</v>
      </c>
      <c r="U153">
        <v>8.3890000000000006E-3</v>
      </c>
      <c r="V153">
        <v>9.1129999999999996E-3</v>
      </c>
      <c r="W153">
        <v>9.8600000000000007E-3</v>
      </c>
      <c r="X153">
        <v>1.0633E-2</v>
      </c>
      <c r="Y153">
        <v>1.1449000000000001E-2</v>
      </c>
      <c r="Z153">
        <v>1.2315E-2</v>
      </c>
      <c r="AA153">
        <v>1.3225000000000001E-2</v>
      </c>
      <c r="AB153">
        <v>1.4168999999999999E-2</v>
      </c>
      <c r="AC153">
        <v>1.5148999999999999E-2</v>
      </c>
      <c r="AD153">
        <v>1.6160000000000001E-2</v>
      </c>
      <c r="AE153">
        <v>1.7211000000000001E-2</v>
      </c>
      <c r="AF153">
        <v>1.8301000000000001E-2</v>
      </c>
      <c r="AG153">
        <v>1.9407000000000001E-2</v>
      </c>
      <c r="AH153">
        <v>2.0545999999999998E-2</v>
      </c>
      <c r="AI153">
        <v>2.1739999999999999E-2</v>
      </c>
      <c r="AJ153">
        <v>2.2977000000000001E-2</v>
      </c>
      <c r="AK153" s="131">
        <v>0.157</v>
      </c>
    </row>
    <row r="154" spans="1:37" ht="15" customHeight="1">
      <c r="A154" s="133" t="s">
        <v>734</v>
      </c>
      <c r="B154" t="s">
        <v>2648</v>
      </c>
      <c r="C154" t="s">
        <v>2930</v>
      </c>
      <c r="D154" t="s">
        <v>2931</v>
      </c>
      <c r="E154" t="s">
        <v>1960</v>
      </c>
      <c r="F154">
        <v>3.5567950000000002</v>
      </c>
      <c r="G154">
        <v>3.568505</v>
      </c>
      <c r="H154">
        <v>3.6146280000000002</v>
      </c>
      <c r="I154">
        <v>3.681378</v>
      </c>
      <c r="J154">
        <v>3.7628889999999999</v>
      </c>
      <c r="K154">
        <v>3.8557139999999999</v>
      </c>
      <c r="L154">
        <v>3.9498660000000001</v>
      </c>
      <c r="M154">
        <v>4.0341459999999998</v>
      </c>
      <c r="N154">
        <v>4.1122139999999998</v>
      </c>
      <c r="O154">
        <v>4.185333</v>
      </c>
      <c r="P154">
        <v>4.2580220000000004</v>
      </c>
      <c r="Q154">
        <v>4.3288970000000004</v>
      </c>
      <c r="R154">
        <v>4.4061830000000004</v>
      </c>
      <c r="S154">
        <v>4.4811350000000001</v>
      </c>
      <c r="T154">
        <v>4.5563799999999999</v>
      </c>
      <c r="U154">
        <v>4.6395140000000001</v>
      </c>
      <c r="V154">
        <v>4.7304620000000002</v>
      </c>
      <c r="W154">
        <v>4.8245269999999998</v>
      </c>
      <c r="X154">
        <v>4.9196999999999997</v>
      </c>
      <c r="Y154">
        <v>5.0199020000000001</v>
      </c>
      <c r="Z154">
        <v>5.1243369999999997</v>
      </c>
      <c r="AA154">
        <v>5.2328679999999999</v>
      </c>
      <c r="AB154">
        <v>5.3459240000000001</v>
      </c>
      <c r="AC154">
        <v>5.4694180000000001</v>
      </c>
      <c r="AD154">
        <v>5.6002039999999997</v>
      </c>
      <c r="AE154">
        <v>5.734343</v>
      </c>
      <c r="AF154">
        <v>5.8682850000000002</v>
      </c>
      <c r="AG154">
        <v>5.9992179999999999</v>
      </c>
      <c r="AH154">
        <v>6.1299830000000002</v>
      </c>
      <c r="AI154">
        <v>6.2628250000000003</v>
      </c>
      <c r="AJ154">
        <v>6.3935079999999997</v>
      </c>
      <c r="AK154" s="131">
        <v>0.02</v>
      </c>
    </row>
    <row r="155" spans="1:37" ht="15" customHeight="1">
      <c r="B155" t="s">
        <v>2649</v>
      </c>
      <c r="D155" t="s">
        <v>2932</v>
      </c>
    </row>
    <row r="156" spans="1:37" ht="15" customHeight="1">
      <c r="A156" s="133" t="s">
        <v>733</v>
      </c>
      <c r="B156" t="s">
        <v>1362</v>
      </c>
      <c r="C156" t="s">
        <v>2933</v>
      </c>
      <c r="D156" t="s">
        <v>2934</v>
      </c>
      <c r="E156" t="s">
        <v>1960</v>
      </c>
      <c r="F156">
        <v>4.9273610000000003</v>
      </c>
      <c r="G156">
        <v>4.9698799999999999</v>
      </c>
      <c r="H156">
        <v>5.0505779999999998</v>
      </c>
      <c r="I156">
        <v>5.1495199999999999</v>
      </c>
      <c r="J156">
        <v>5.2576869999999998</v>
      </c>
      <c r="K156">
        <v>5.3716470000000003</v>
      </c>
      <c r="L156">
        <v>5.4798809999999998</v>
      </c>
      <c r="M156">
        <v>5.567901</v>
      </c>
      <c r="N156">
        <v>5.6404439999999996</v>
      </c>
      <c r="O156">
        <v>5.6997520000000002</v>
      </c>
      <c r="P156">
        <v>5.751614</v>
      </c>
      <c r="Q156">
        <v>5.8003400000000003</v>
      </c>
      <c r="R156">
        <v>5.8473350000000002</v>
      </c>
      <c r="S156">
        <v>5.8893750000000002</v>
      </c>
      <c r="T156">
        <v>5.9240690000000003</v>
      </c>
      <c r="U156">
        <v>5.9613339999999999</v>
      </c>
      <c r="V156">
        <v>6.0039290000000003</v>
      </c>
      <c r="W156">
        <v>6.0440990000000001</v>
      </c>
      <c r="X156">
        <v>6.0810069999999996</v>
      </c>
      <c r="Y156">
        <v>6.1126969999999998</v>
      </c>
      <c r="Z156">
        <v>6.1422090000000003</v>
      </c>
      <c r="AA156">
        <v>6.1626839999999996</v>
      </c>
      <c r="AB156">
        <v>6.1901190000000001</v>
      </c>
      <c r="AC156">
        <v>6.2200879999999996</v>
      </c>
      <c r="AD156">
        <v>6.2521190000000004</v>
      </c>
      <c r="AE156">
        <v>6.2839840000000002</v>
      </c>
      <c r="AF156">
        <v>6.3088160000000002</v>
      </c>
      <c r="AG156">
        <v>6.3235460000000003</v>
      </c>
      <c r="AH156">
        <v>6.3322200000000004</v>
      </c>
      <c r="AI156">
        <v>6.3348310000000003</v>
      </c>
      <c r="AJ156">
        <v>6.3288529999999996</v>
      </c>
      <c r="AK156" s="131">
        <v>8.0000000000000002E-3</v>
      </c>
    </row>
    <row r="157" spans="1:37" ht="15" customHeight="1">
      <c r="A157" s="133" t="s">
        <v>732</v>
      </c>
      <c r="B157" t="s">
        <v>1448</v>
      </c>
      <c r="C157" t="s">
        <v>2935</v>
      </c>
      <c r="D157" t="s">
        <v>2936</v>
      </c>
      <c r="E157" t="s">
        <v>1960</v>
      </c>
      <c r="F157">
        <v>4.7627999999999997E-2</v>
      </c>
      <c r="G157">
        <v>4.1701000000000002E-2</v>
      </c>
      <c r="H157">
        <v>3.6742999999999998E-2</v>
      </c>
      <c r="I157">
        <v>3.2603E-2</v>
      </c>
      <c r="J157">
        <v>2.9021000000000002E-2</v>
      </c>
      <c r="K157">
        <v>2.5946E-2</v>
      </c>
      <c r="L157">
        <v>2.3460999999999999E-2</v>
      </c>
      <c r="M157">
        <v>2.1447000000000001E-2</v>
      </c>
      <c r="N157">
        <v>1.9778E-2</v>
      </c>
      <c r="O157">
        <v>1.8334E-2</v>
      </c>
      <c r="P157">
        <v>1.7139999999999999E-2</v>
      </c>
      <c r="Q157">
        <v>1.6077999999999999E-2</v>
      </c>
      <c r="R157">
        <v>1.5202E-2</v>
      </c>
      <c r="S157">
        <v>1.4515999999999999E-2</v>
      </c>
      <c r="T157">
        <v>1.3984E-2</v>
      </c>
      <c r="U157">
        <v>1.3618E-2</v>
      </c>
      <c r="V157">
        <v>1.3329000000000001E-2</v>
      </c>
      <c r="W157">
        <v>1.3157E-2</v>
      </c>
      <c r="X157">
        <v>1.3062000000000001E-2</v>
      </c>
      <c r="Y157">
        <v>1.2988E-2</v>
      </c>
      <c r="Z157">
        <v>1.2909E-2</v>
      </c>
      <c r="AA157">
        <v>1.2885000000000001E-2</v>
      </c>
      <c r="AB157">
        <v>1.2822999999999999E-2</v>
      </c>
      <c r="AC157">
        <v>1.2766E-2</v>
      </c>
      <c r="AD157">
        <v>1.2781000000000001E-2</v>
      </c>
      <c r="AE157">
        <v>1.2845000000000001E-2</v>
      </c>
      <c r="AF157">
        <v>1.2932000000000001E-2</v>
      </c>
      <c r="AG157">
        <v>1.3018E-2</v>
      </c>
      <c r="AH157">
        <v>1.3110999999999999E-2</v>
      </c>
      <c r="AI157">
        <v>1.3197E-2</v>
      </c>
      <c r="AJ157">
        <v>1.3273E-2</v>
      </c>
      <c r="AK157" s="131">
        <v>-4.2000000000000003E-2</v>
      </c>
    </row>
    <row r="158" spans="1:37" ht="15" customHeight="1">
      <c r="A158" s="133" t="s">
        <v>731</v>
      </c>
      <c r="B158" t="s">
        <v>1369</v>
      </c>
      <c r="C158" t="s">
        <v>2937</v>
      </c>
      <c r="D158" t="s">
        <v>2938</v>
      </c>
      <c r="E158" t="s">
        <v>1960</v>
      </c>
      <c r="F158">
        <v>3.7469999999999999E-3</v>
      </c>
      <c r="G158">
        <v>3.7699999999999999E-3</v>
      </c>
      <c r="H158">
        <v>3.8400000000000001E-3</v>
      </c>
      <c r="I158">
        <v>3.9290000000000002E-3</v>
      </c>
      <c r="J158">
        <v>4.0379999999999999E-3</v>
      </c>
      <c r="K158">
        <v>4.163E-3</v>
      </c>
      <c r="L158">
        <v>4.3080000000000002E-3</v>
      </c>
      <c r="M158">
        <v>4.4380000000000001E-3</v>
      </c>
      <c r="N158">
        <v>4.548E-3</v>
      </c>
      <c r="O158">
        <v>4.6249999999999998E-3</v>
      </c>
      <c r="P158">
        <v>4.7039999999999998E-3</v>
      </c>
      <c r="Q158">
        <v>4.7809999999999997E-3</v>
      </c>
      <c r="R158">
        <v>4.8529999999999997E-3</v>
      </c>
      <c r="S158">
        <v>4.9509999999999997E-3</v>
      </c>
      <c r="T158">
        <v>5.0629999999999998E-3</v>
      </c>
      <c r="U158">
        <v>5.1850000000000004E-3</v>
      </c>
      <c r="V158">
        <v>5.3119999999999999E-3</v>
      </c>
      <c r="W158">
        <v>5.4380000000000001E-3</v>
      </c>
      <c r="X158">
        <v>5.5599999999999998E-3</v>
      </c>
      <c r="Y158">
        <v>5.6820000000000004E-3</v>
      </c>
      <c r="Z158">
        <v>5.8040000000000001E-3</v>
      </c>
      <c r="AA158">
        <v>5.9249999999999997E-3</v>
      </c>
      <c r="AB158">
        <v>6.0400000000000002E-3</v>
      </c>
      <c r="AC158">
        <v>6.1510000000000002E-3</v>
      </c>
      <c r="AD158">
        <v>6.2560000000000003E-3</v>
      </c>
      <c r="AE158">
        <v>6.3569999999999998E-3</v>
      </c>
      <c r="AF158">
        <v>6.4549999999999998E-3</v>
      </c>
      <c r="AG158">
        <v>6.5449999999999996E-3</v>
      </c>
      <c r="AH158">
        <v>6.6290000000000003E-3</v>
      </c>
      <c r="AI158">
        <v>6.7010000000000004E-3</v>
      </c>
      <c r="AJ158">
        <v>6.7549999999999997E-3</v>
      </c>
      <c r="AK158" s="131">
        <v>0.02</v>
      </c>
    </row>
    <row r="159" spans="1:37" ht="15" customHeight="1">
      <c r="A159" s="133" t="s">
        <v>730</v>
      </c>
      <c r="B159" t="s">
        <v>1378</v>
      </c>
      <c r="C159" t="s">
        <v>2939</v>
      </c>
      <c r="D159" t="s">
        <v>2940</v>
      </c>
      <c r="E159" t="s">
        <v>1960</v>
      </c>
      <c r="F159">
        <v>4.4406000000000001E-2</v>
      </c>
      <c r="G159">
        <v>4.7688000000000001E-2</v>
      </c>
      <c r="H159">
        <v>5.1163E-2</v>
      </c>
      <c r="I159">
        <v>5.4503000000000003E-2</v>
      </c>
      <c r="J159">
        <v>5.7575000000000001E-2</v>
      </c>
      <c r="K159">
        <v>6.0374999999999998E-2</v>
      </c>
      <c r="L159">
        <v>6.2839999999999993E-2</v>
      </c>
      <c r="M159">
        <v>6.4871999999999999E-2</v>
      </c>
      <c r="N159">
        <v>6.6600999999999994E-2</v>
      </c>
      <c r="O159">
        <v>6.8108000000000002E-2</v>
      </c>
      <c r="P159">
        <v>6.9438E-2</v>
      </c>
      <c r="Q159">
        <v>7.0655999999999997E-2</v>
      </c>
      <c r="R159">
        <v>7.1865999999999999E-2</v>
      </c>
      <c r="S159">
        <v>7.3091000000000003E-2</v>
      </c>
      <c r="T159">
        <v>7.4352000000000001E-2</v>
      </c>
      <c r="U159">
        <v>7.571E-2</v>
      </c>
      <c r="V159">
        <v>7.7157000000000003E-2</v>
      </c>
      <c r="W159">
        <v>7.8669000000000003E-2</v>
      </c>
      <c r="X159">
        <v>8.0232999999999999E-2</v>
      </c>
      <c r="Y159">
        <v>8.1948999999999994E-2</v>
      </c>
      <c r="Z159">
        <v>8.3926000000000001E-2</v>
      </c>
      <c r="AA159">
        <v>8.6150000000000004E-2</v>
      </c>
      <c r="AB159">
        <v>8.8616E-2</v>
      </c>
      <c r="AC159">
        <v>9.1316999999999995E-2</v>
      </c>
      <c r="AD159">
        <v>9.4312000000000007E-2</v>
      </c>
      <c r="AE159">
        <v>9.7685999999999995E-2</v>
      </c>
      <c r="AF159">
        <v>0.101387</v>
      </c>
      <c r="AG159">
        <v>0.105381</v>
      </c>
      <c r="AH159">
        <v>0.109584</v>
      </c>
      <c r="AI159">
        <v>0.114232</v>
      </c>
      <c r="AJ159">
        <v>0.119335</v>
      </c>
      <c r="AK159" s="131">
        <v>3.4000000000000002E-2</v>
      </c>
    </row>
    <row r="160" spans="1:37" ht="15" customHeight="1">
      <c r="A160" s="133" t="s">
        <v>729</v>
      </c>
      <c r="B160" t="s">
        <v>2644</v>
      </c>
      <c r="C160" t="s">
        <v>2941</v>
      </c>
      <c r="D160" t="s">
        <v>2942</v>
      </c>
      <c r="E160" t="s">
        <v>1960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146</v>
      </c>
    </row>
    <row r="161" spans="1:37" ht="15" customHeight="1">
      <c r="A161" s="133" t="s">
        <v>728</v>
      </c>
      <c r="B161" t="s">
        <v>1673</v>
      </c>
      <c r="C161" t="s">
        <v>2943</v>
      </c>
      <c r="D161" t="s">
        <v>2944</v>
      </c>
      <c r="E161" t="s">
        <v>1960</v>
      </c>
      <c r="F161">
        <v>1.13E-4</v>
      </c>
      <c r="G161">
        <v>2.3000000000000001E-4</v>
      </c>
      <c r="H161">
        <v>3.6900000000000002E-4</v>
      </c>
      <c r="I161">
        <v>5.2300000000000003E-4</v>
      </c>
      <c r="J161">
        <v>6.87E-4</v>
      </c>
      <c r="K161">
        <v>8.5800000000000004E-4</v>
      </c>
      <c r="L161">
        <v>1.029E-3</v>
      </c>
      <c r="M161">
        <v>1.1919999999999999E-3</v>
      </c>
      <c r="N161">
        <v>1.3519999999999999E-3</v>
      </c>
      <c r="O161">
        <v>1.511E-3</v>
      </c>
      <c r="P161">
        <v>1.668E-3</v>
      </c>
      <c r="Q161">
        <v>1.8270000000000001E-3</v>
      </c>
      <c r="R161">
        <v>1.9889999999999999E-3</v>
      </c>
      <c r="S161">
        <v>2.153E-3</v>
      </c>
      <c r="T161">
        <v>2.32E-3</v>
      </c>
      <c r="U161">
        <v>2.4910000000000002E-3</v>
      </c>
      <c r="V161">
        <v>2.6649999999999998E-3</v>
      </c>
      <c r="W161">
        <v>2.8389999999999999E-3</v>
      </c>
      <c r="X161">
        <v>3.0130000000000001E-3</v>
      </c>
      <c r="Y161">
        <v>3.192E-3</v>
      </c>
      <c r="Z161">
        <v>3.3769999999999998E-3</v>
      </c>
      <c r="AA161">
        <v>3.5639999999999999E-3</v>
      </c>
      <c r="AB161">
        <v>3.7529999999999998E-3</v>
      </c>
      <c r="AC161">
        <v>3.9430000000000003E-3</v>
      </c>
      <c r="AD161">
        <v>4.1320000000000003E-3</v>
      </c>
      <c r="AE161">
        <v>4.3229999999999996E-3</v>
      </c>
      <c r="AF161">
        <v>4.5139999999999998E-3</v>
      </c>
      <c r="AG161">
        <v>4.7010000000000003E-3</v>
      </c>
      <c r="AH161">
        <v>4.8859999999999997E-3</v>
      </c>
      <c r="AI161">
        <v>5.0740000000000004E-3</v>
      </c>
      <c r="AJ161">
        <v>5.2630000000000003E-3</v>
      </c>
      <c r="AK161" s="131">
        <v>0.13700000000000001</v>
      </c>
    </row>
    <row r="162" spans="1:37" ht="15" customHeight="1">
      <c r="A162" s="133" t="s">
        <v>727</v>
      </c>
      <c r="B162" t="s">
        <v>2645</v>
      </c>
      <c r="C162" t="s">
        <v>2945</v>
      </c>
      <c r="D162" t="s">
        <v>2946</v>
      </c>
      <c r="E162" t="s">
        <v>1960</v>
      </c>
      <c r="F162">
        <v>2.3800000000000001E-4</v>
      </c>
      <c r="G162">
        <v>4.0900000000000002E-4</v>
      </c>
      <c r="H162">
        <v>6.1499999999999999E-4</v>
      </c>
      <c r="I162">
        <v>8.4400000000000002E-4</v>
      </c>
      <c r="J162">
        <v>1.0870000000000001E-3</v>
      </c>
      <c r="K162">
        <v>1.3389999999999999E-3</v>
      </c>
      <c r="L162">
        <v>1.593E-3</v>
      </c>
      <c r="M162">
        <v>1.835E-3</v>
      </c>
      <c r="N162">
        <v>2.0709999999999999E-3</v>
      </c>
      <c r="O162">
        <v>2.3050000000000002E-3</v>
      </c>
      <c r="P162">
        <v>2.5379999999999999E-3</v>
      </c>
      <c r="Q162">
        <v>2.7720000000000002E-3</v>
      </c>
      <c r="R162">
        <v>3.0109999999999998E-3</v>
      </c>
      <c r="S162">
        <v>3.2529999999999998E-3</v>
      </c>
      <c r="T162">
        <v>3.5000000000000001E-3</v>
      </c>
      <c r="U162">
        <v>3.751E-3</v>
      </c>
      <c r="V162">
        <v>4.0070000000000001E-3</v>
      </c>
      <c r="W162">
        <v>4.2630000000000003E-3</v>
      </c>
      <c r="X162">
        <v>4.5199999999999997E-3</v>
      </c>
      <c r="Y162">
        <v>4.7840000000000001E-3</v>
      </c>
      <c r="Z162">
        <v>5.0549999999999996E-3</v>
      </c>
      <c r="AA162">
        <v>5.3319999999999999E-3</v>
      </c>
      <c r="AB162">
        <v>5.6100000000000004E-3</v>
      </c>
      <c r="AC162">
        <v>5.8900000000000003E-3</v>
      </c>
      <c r="AD162">
        <v>6.169E-3</v>
      </c>
      <c r="AE162">
        <v>6.45E-3</v>
      </c>
      <c r="AF162">
        <v>6.731E-3</v>
      </c>
      <c r="AG162">
        <v>7.0060000000000001E-3</v>
      </c>
      <c r="AH162">
        <v>7.28E-3</v>
      </c>
      <c r="AI162">
        <v>7.5570000000000003E-3</v>
      </c>
      <c r="AJ162">
        <v>7.835E-3</v>
      </c>
      <c r="AK162" s="131">
        <v>0.124</v>
      </c>
    </row>
    <row r="163" spans="1:37" ht="15" customHeight="1">
      <c r="A163" s="133" t="s">
        <v>726</v>
      </c>
      <c r="B163" t="s">
        <v>2646</v>
      </c>
      <c r="C163" t="s">
        <v>2947</v>
      </c>
      <c r="D163" t="s">
        <v>2948</v>
      </c>
      <c r="E163" t="s">
        <v>1960</v>
      </c>
      <c r="F163">
        <v>2.63E-4</v>
      </c>
      <c r="G163">
        <v>4.5199999999999998E-4</v>
      </c>
      <c r="H163">
        <v>6.7900000000000002E-4</v>
      </c>
      <c r="I163">
        <v>9.3099999999999997E-4</v>
      </c>
      <c r="J163">
        <v>1.199E-3</v>
      </c>
      <c r="K163">
        <v>1.4779999999999999E-3</v>
      </c>
      <c r="L163">
        <v>1.7570000000000001E-3</v>
      </c>
      <c r="M163">
        <v>2.0240000000000002E-3</v>
      </c>
      <c r="N163">
        <v>2.284E-3</v>
      </c>
      <c r="O163">
        <v>2.542E-3</v>
      </c>
      <c r="P163">
        <v>2.7989999999999998E-3</v>
      </c>
      <c r="Q163">
        <v>3.0569999999999998E-3</v>
      </c>
      <c r="R163">
        <v>3.32E-3</v>
      </c>
      <c r="S163">
        <v>3.5869999999999999E-3</v>
      </c>
      <c r="T163">
        <v>3.859E-3</v>
      </c>
      <c r="U163">
        <v>4.1359999999999999E-3</v>
      </c>
      <c r="V163">
        <v>4.4180000000000001E-3</v>
      </c>
      <c r="W163">
        <v>4.7000000000000002E-3</v>
      </c>
      <c r="X163">
        <v>4.9839999999999997E-3</v>
      </c>
      <c r="Y163">
        <v>5.274E-3</v>
      </c>
      <c r="Z163">
        <v>5.574E-3</v>
      </c>
      <c r="AA163">
        <v>5.8789999999999997E-3</v>
      </c>
      <c r="AB163">
        <v>6.1850000000000004E-3</v>
      </c>
      <c r="AC163">
        <v>6.4929999999999996E-3</v>
      </c>
      <c r="AD163">
        <v>6.8009999999999998E-3</v>
      </c>
      <c r="AE163">
        <v>7.11E-3</v>
      </c>
      <c r="AF163">
        <v>7.4200000000000004E-3</v>
      </c>
      <c r="AG163">
        <v>7.724E-3</v>
      </c>
      <c r="AH163">
        <v>8.0260000000000001E-3</v>
      </c>
      <c r="AI163">
        <v>8.3309999999999999E-3</v>
      </c>
      <c r="AJ163">
        <v>8.6379999999999998E-3</v>
      </c>
      <c r="AK163" s="131">
        <v>0.123</v>
      </c>
    </row>
    <row r="164" spans="1:37" ht="15" customHeight="1">
      <c r="A164" s="133" t="s">
        <v>725</v>
      </c>
      <c r="B164" t="s">
        <v>1677</v>
      </c>
      <c r="C164" t="s">
        <v>2949</v>
      </c>
      <c r="D164" t="s">
        <v>2950</v>
      </c>
      <c r="E164" t="s">
        <v>1960</v>
      </c>
      <c r="F164">
        <v>2.9700000000000001E-4</v>
      </c>
      <c r="G164">
        <v>5.2899999999999996E-4</v>
      </c>
      <c r="H164">
        <v>8.0800000000000002E-4</v>
      </c>
      <c r="I164">
        <v>1.1169999999999999E-3</v>
      </c>
      <c r="J164">
        <v>1.446E-3</v>
      </c>
      <c r="K164">
        <v>1.789E-3</v>
      </c>
      <c r="L164">
        <v>2.1310000000000001E-3</v>
      </c>
      <c r="M164">
        <v>2.4589999999999998E-3</v>
      </c>
      <c r="N164">
        <v>2.7789999999999998E-3</v>
      </c>
      <c r="O164">
        <v>3.0969999999999999E-3</v>
      </c>
      <c r="P164">
        <v>3.4120000000000001E-3</v>
      </c>
      <c r="Q164">
        <v>3.7290000000000001E-3</v>
      </c>
      <c r="R164">
        <v>4.0530000000000002E-3</v>
      </c>
      <c r="S164">
        <v>4.3819999999999996E-3</v>
      </c>
      <c r="T164">
        <v>4.7159999999999997E-3</v>
      </c>
      <c r="U164">
        <v>5.0559999999999997E-3</v>
      </c>
      <c r="V164">
        <v>5.4029999999999998E-3</v>
      </c>
      <c r="W164">
        <v>5.751E-3</v>
      </c>
      <c r="X164">
        <v>6.0990000000000003E-3</v>
      </c>
      <c r="Y164">
        <v>6.4559999999999999E-3</v>
      </c>
      <c r="Z164">
        <v>6.8250000000000003E-3</v>
      </c>
      <c r="AA164">
        <v>7.1999999999999998E-3</v>
      </c>
      <c r="AB164">
        <v>7.5770000000000004E-3</v>
      </c>
      <c r="AC164">
        <v>7.9559999999999995E-3</v>
      </c>
      <c r="AD164">
        <v>8.3350000000000004E-3</v>
      </c>
      <c r="AE164">
        <v>8.7150000000000005E-3</v>
      </c>
      <c r="AF164">
        <v>9.0959999999999999E-3</v>
      </c>
      <c r="AG164">
        <v>9.4699999999999993E-3</v>
      </c>
      <c r="AH164">
        <v>9.8410000000000008E-3</v>
      </c>
      <c r="AI164">
        <v>1.0217E-2</v>
      </c>
      <c r="AJ164">
        <v>1.0593E-2</v>
      </c>
      <c r="AK164" s="131">
        <v>0.126</v>
      </c>
    </row>
    <row r="165" spans="1:37" ht="15" customHeight="1">
      <c r="A165" s="133" t="s">
        <v>724</v>
      </c>
      <c r="B165" t="s">
        <v>2650</v>
      </c>
      <c r="C165" t="s">
        <v>2951</v>
      </c>
      <c r="D165" t="s">
        <v>2952</v>
      </c>
      <c r="E165" t="s">
        <v>1960</v>
      </c>
      <c r="F165">
        <v>5.0240520000000002</v>
      </c>
      <c r="G165">
        <v>5.0646599999999999</v>
      </c>
      <c r="H165">
        <v>5.1447960000000004</v>
      </c>
      <c r="I165">
        <v>5.2439720000000003</v>
      </c>
      <c r="J165">
        <v>5.3527430000000003</v>
      </c>
      <c r="K165">
        <v>5.4675940000000001</v>
      </c>
      <c r="L165">
        <v>5.5770020000000002</v>
      </c>
      <c r="M165">
        <v>5.6661669999999997</v>
      </c>
      <c r="N165">
        <v>5.7398559999999996</v>
      </c>
      <c r="O165">
        <v>5.8002760000000002</v>
      </c>
      <c r="P165">
        <v>5.8533140000000001</v>
      </c>
      <c r="Q165">
        <v>5.9032429999999998</v>
      </c>
      <c r="R165">
        <v>5.9516309999999999</v>
      </c>
      <c r="S165">
        <v>5.9953099999999999</v>
      </c>
      <c r="T165">
        <v>6.0318649999999998</v>
      </c>
      <c r="U165">
        <v>6.0712809999999999</v>
      </c>
      <c r="V165">
        <v>6.1162200000000002</v>
      </c>
      <c r="W165">
        <v>6.1589109999999998</v>
      </c>
      <c r="X165">
        <v>6.1984769999999996</v>
      </c>
      <c r="Y165">
        <v>6.2330209999999999</v>
      </c>
      <c r="Z165">
        <v>6.2656749999999999</v>
      </c>
      <c r="AA165">
        <v>6.2896179999999999</v>
      </c>
      <c r="AB165">
        <v>6.3207250000000004</v>
      </c>
      <c r="AC165">
        <v>6.3546019999999999</v>
      </c>
      <c r="AD165">
        <v>6.3909070000000003</v>
      </c>
      <c r="AE165">
        <v>6.4274699999999996</v>
      </c>
      <c r="AF165">
        <v>6.4573520000000002</v>
      </c>
      <c r="AG165">
        <v>6.4773899999999998</v>
      </c>
      <c r="AH165">
        <v>6.4915779999999996</v>
      </c>
      <c r="AI165">
        <v>6.5001410000000002</v>
      </c>
      <c r="AJ165">
        <v>6.5005449999999998</v>
      </c>
      <c r="AK165" s="131">
        <v>8.9999999999999993E-3</v>
      </c>
    </row>
    <row r="166" spans="1:37" ht="15" customHeight="1">
      <c r="A166" s="133" t="s">
        <v>723</v>
      </c>
      <c r="B166" t="s">
        <v>2659</v>
      </c>
      <c r="C166" t="s">
        <v>2953</v>
      </c>
      <c r="D166" t="s">
        <v>2954</v>
      </c>
      <c r="E166" t="s">
        <v>1960</v>
      </c>
      <c r="F166">
        <v>12.57761</v>
      </c>
      <c r="G166">
        <v>12.789747999999999</v>
      </c>
      <c r="H166">
        <v>13.09276</v>
      </c>
      <c r="I166">
        <v>13.442223</v>
      </c>
      <c r="J166">
        <v>13.824942999999999</v>
      </c>
      <c r="K166">
        <v>14.233603</v>
      </c>
      <c r="L166">
        <v>14.637938999999999</v>
      </c>
      <c r="M166">
        <v>15.006188</v>
      </c>
      <c r="N166">
        <v>15.351565000000001</v>
      </c>
      <c r="O166">
        <v>15.675782999999999</v>
      </c>
      <c r="P166">
        <v>15.987534999999999</v>
      </c>
      <c r="Q166">
        <v>16.289905999999998</v>
      </c>
      <c r="R166">
        <v>16.598139</v>
      </c>
      <c r="S166">
        <v>16.886906</v>
      </c>
      <c r="T166">
        <v>17.164266999999999</v>
      </c>
      <c r="U166">
        <v>17.446192</v>
      </c>
      <c r="V166">
        <v>17.7395</v>
      </c>
      <c r="W166">
        <v>18.030215999999999</v>
      </c>
      <c r="X166">
        <v>18.317392000000002</v>
      </c>
      <c r="Y166">
        <v>18.596810999999999</v>
      </c>
      <c r="Z166">
        <v>18.867943</v>
      </c>
      <c r="AA166">
        <v>19.137072</v>
      </c>
      <c r="AB166">
        <v>19.41328</v>
      </c>
      <c r="AC166">
        <v>19.715935000000002</v>
      </c>
      <c r="AD166">
        <v>20.039179000000001</v>
      </c>
      <c r="AE166">
        <v>20.362708999999999</v>
      </c>
      <c r="AF166">
        <v>20.669433999999999</v>
      </c>
      <c r="AG166">
        <v>20.964500000000001</v>
      </c>
      <c r="AH166">
        <v>21.255849999999999</v>
      </c>
      <c r="AI166">
        <v>21.526561999999998</v>
      </c>
      <c r="AJ166">
        <v>21.776461000000001</v>
      </c>
      <c r="AK166" s="131">
        <v>1.7999999999999999E-2</v>
      </c>
    </row>
    <row r="167" spans="1:37" ht="15" customHeight="1">
      <c r="B167" t="s">
        <v>722</v>
      </c>
      <c r="D167" t="s">
        <v>2955</v>
      </c>
    </row>
    <row r="168" spans="1:37" ht="15" customHeight="1">
      <c r="B168" t="s">
        <v>2653</v>
      </c>
      <c r="D168" t="s">
        <v>2956</v>
      </c>
    </row>
    <row r="169" spans="1:37" ht="15" customHeight="1">
      <c r="B169" t="s">
        <v>1317</v>
      </c>
      <c r="D169" t="s">
        <v>2957</v>
      </c>
    </row>
    <row r="170" spans="1:37" ht="15" customHeight="1">
      <c r="A170" s="133" t="s">
        <v>721</v>
      </c>
      <c r="B170" t="s">
        <v>1362</v>
      </c>
      <c r="C170" t="s">
        <v>2958</v>
      </c>
      <c r="D170" t="s">
        <v>2959</v>
      </c>
      <c r="E170" t="s">
        <v>2825</v>
      </c>
      <c r="F170">
        <v>16.018782000000002</v>
      </c>
      <c r="G170">
        <v>16.227394</v>
      </c>
      <c r="H170">
        <v>16.411106</v>
      </c>
      <c r="I170">
        <v>16.651821000000002</v>
      </c>
      <c r="J170">
        <v>16.957197000000001</v>
      </c>
      <c r="K170">
        <v>17.304925999999998</v>
      </c>
      <c r="L170">
        <v>17.656281</v>
      </c>
      <c r="M170">
        <v>17.911149999999999</v>
      </c>
      <c r="N170">
        <v>17.999077</v>
      </c>
      <c r="O170">
        <v>18.125586999999999</v>
      </c>
      <c r="P170">
        <v>18.197655000000001</v>
      </c>
      <c r="Q170">
        <v>18.234241000000001</v>
      </c>
      <c r="R170">
        <v>18.242609000000002</v>
      </c>
      <c r="S170">
        <v>18.239412000000002</v>
      </c>
      <c r="T170">
        <v>18.236767</v>
      </c>
      <c r="U170">
        <v>18.234541</v>
      </c>
      <c r="V170">
        <v>18.232672000000001</v>
      </c>
      <c r="W170">
        <v>18.231100000000001</v>
      </c>
      <c r="X170">
        <v>18.229808999999999</v>
      </c>
      <c r="Y170">
        <v>18.228712000000002</v>
      </c>
      <c r="Z170">
        <v>18.227792999999998</v>
      </c>
      <c r="AA170">
        <v>18.227028000000001</v>
      </c>
      <c r="AB170">
        <v>18.226396999999999</v>
      </c>
      <c r="AC170">
        <v>18.225878000000002</v>
      </c>
      <c r="AD170">
        <v>18.225439000000001</v>
      </c>
      <c r="AE170">
        <v>18.225079000000001</v>
      </c>
      <c r="AF170">
        <v>18.224781</v>
      </c>
      <c r="AG170">
        <v>18.224534999999999</v>
      </c>
      <c r="AH170">
        <v>18.224330999999999</v>
      </c>
      <c r="AI170">
        <v>18.224164999999999</v>
      </c>
      <c r="AJ170">
        <v>18.224028000000001</v>
      </c>
      <c r="AK170" s="131">
        <v>4.0000000000000001E-3</v>
      </c>
    </row>
    <row r="171" spans="1:37" ht="15" customHeight="1">
      <c r="A171" s="133" t="s">
        <v>720</v>
      </c>
      <c r="B171" t="s">
        <v>1448</v>
      </c>
      <c r="C171" t="s">
        <v>2960</v>
      </c>
      <c r="D171" t="s">
        <v>2961</v>
      </c>
      <c r="E171" t="s">
        <v>1814</v>
      </c>
      <c r="F171">
        <v>11.370641000000001</v>
      </c>
      <c r="G171">
        <v>11.606131</v>
      </c>
      <c r="H171">
        <v>11.71139</v>
      </c>
      <c r="I171">
        <v>11.890855999999999</v>
      </c>
      <c r="J171">
        <v>12.111672</v>
      </c>
      <c r="K171">
        <v>12.367112000000001</v>
      </c>
      <c r="L171">
        <v>12.633247000000001</v>
      </c>
      <c r="M171">
        <v>12.910773000000001</v>
      </c>
      <c r="N171">
        <v>12.961088999999999</v>
      </c>
      <c r="O171">
        <v>13.143221</v>
      </c>
      <c r="P171">
        <v>13.308579</v>
      </c>
      <c r="Q171">
        <v>13.465818000000001</v>
      </c>
      <c r="R171">
        <v>13.554155</v>
      </c>
      <c r="S171">
        <v>13.598435</v>
      </c>
      <c r="T171">
        <v>13.625403</v>
      </c>
      <c r="U171">
        <v>13.650435999999999</v>
      </c>
      <c r="V171">
        <v>13.674825999999999</v>
      </c>
      <c r="W171">
        <v>13.697706</v>
      </c>
      <c r="X171">
        <v>13.721609000000001</v>
      </c>
      <c r="Y171">
        <v>13.746699</v>
      </c>
      <c r="Z171">
        <v>13.759384000000001</v>
      </c>
      <c r="AA171">
        <v>13.783364000000001</v>
      </c>
      <c r="AB171">
        <v>13.806806</v>
      </c>
      <c r="AC171">
        <v>13.828362</v>
      </c>
      <c r="AD171">
        <v>13.855192000000001</v>
      </c>
      <c r="AE171">
        <v>13.883777</v>
      </c>
      <c r="AF171">
        <v>13.895625000000001</v>
      </c>
      <c r="AG171">
        <v>13.938321</v>
      </c>
      <c r="AH171">
        <v>13.988401</v>
      </c>
      <c r="AI171">
        <v>14.031283999999999</v>
      </c>
      <c r="AJ171">
        <v>14.104604999999999</v>
      </c>
      <c r="AK171" s="131">
        <v>7.0000000000000001E-3</v>
      </c>
    </row>
    <row r="172" spans="1:37" ht="15" customHeight="1">
      <c r="A172" s="133" t="s">
        <v>719</v>
      </c>
      <c r="B172" t="s">
        <v>1369</v>
      </c>
      <c r="C172" t="s">
        <v>2962</v>
      </c>
      <c r="D172" t="s">
        <v>2963</v>
      </c>
      <c r="E172" t="s">
        <v>1814</v>
      </c>
      <c r="F172">
        <v>12.278423999999999</v>
      </c>
      <c r="G172">
        <v>12.390402</v>
      </c>
      <c r="H172">
        <v>12.450333000000001</v>
      </c>
      <c r="I172">
        <v>12.549306</v>
      </c>
      <c r="J172">
        <v>12.683237</v>
      </c>
      <c r="K172">
        <v>12.853743</v>
      </c>
      <c r="L172">
        <v>13.063869</v>
      </c>
      <c r="M172">
        <v>13.300777</v>
      </c>
      <c r="N172">
        <v>13.341989999999999</v>
      </c>
      <c r="O172">
        <v>13.419447</v>
      </c>
      <c r="P172">
        <v>13.491892999999999</v>
      </c>
      <c r="Q172">
        <v>13.45842</v>
      </c>
      <c r="R172">
        <v>13.509962</v>
      </c>
      <c r="S172">
        <v>13.549668</v>
      </c>
      <c r="T172">
        <v>13.538776</v>
      </c>
      <c r="U172">
        <v>13.566477000000001</v>
      </c>
      <c r="V172">
        <v>13.603472</v>
      </c>
      <c r="W172">
        <v>13.6394</v>
      </c>
      <c r="X172">
        <v>13.672767</v>
      </c>
      <c r="Y172">
        <v>13.700469</v>
      </c>
      <c r="Z172">
        <v>13.725648</v>
      </c>
      <c r="AA172">
        <v>13.737693</v>
      </c>
      <c r="AB172">
        <v>13.752148</v>
      </c>
      <c r="AC172">
        <v>13.764900000000001</v>
      </c>
      <c r="AD172">
        <v>13.775703</v>
      </c>
      <c r="AE172">
        <v>13.783324</v>
      </c>
      <c r="AF172">
        <v>13.789877000000001</v>
      </c>
      <c r="AG172">
        <v>13.794098</v>
      </c>
      <c r="AH172">
        <v>13.793737</v>
      </c>
      <c r="AI172">
        <v>13.793485</v>
      </c>
      <c r="AJ172">
        <v>13.793374999999999</v>
      </c>
      <c r="AK172" s="131">
        <v>4.0000000000000001E-3</v>
      </c>
    </row>
    <row r="173" spans="1:37" ht="15" customHeight="1">
      <c r="A173" s="133" t="s">
        <v>718</v>
      </c>
      <c r="B173" t="s">
        <v>1378</v>
      </c>
      <c r="C173" t="s">
        <v>2964</v>
      </c>
      <c r="D173" t="s">
        <v>2965</v>
      </c>
      <c r="E173" t="s">
        <v>1814</v>
      </c>
      <c r="F173">
        <v>12.111694</v>
      </c>
      <c r="G173">
        <v>12.298238</v>
      </c>
      <c r="H173">
        <v>12.429423</v>
      </c>
      <c r="I173">
        <v>12.610939999999999</v>
      </c>
      <c r="J173">
        <v>12.838417</v>
      </c>
      <c r="K173">
        <v>13.114694999999999</v>
      </c>
      <c r="L173">
        <v>13.436337</v>
      </c>
      <c r="M173">
        <v>13.790594</v>
      </c>
      <c r="N173">
        <v>13.808021</v>
      </c>
      <c r="O173">
        <v>13.901002</v>
      </c>
      <c r="P173">
        <v>13.988258999999999</v>
      </c>
      <c r="Q173">
        <v>14.044668</v>
      </c>
      <c r="R173">
        <v>14.059483</v>
      </c>
      <c r="S173">
        <v>14.056727</v>
      </c>
      <c r="T173">
        <v>14.041627999999999</v>
      </c>
      <c r="U173">
        <v>14.019773000000001</v>
      </c>
      <c r="V173">
        <v>14.000233</v>
      </c>
      <c r="W173">
        <v>13.982875</v>
      </c>
      <c r="X173">
        <v>13.967129</v>
      </c>
      <c r="Y173">
        <v>13.952486</v>
      </c>
      <c r="Z173">
        <v>13.938867999999999</v>
      </c>
      <c r="AA173">
        <v>13.918029000000001</v>
      </c>
      <c r="AB173">
        <v>13.898491</v>
      </c>
      <c r="AC173">
        <v>13.878921</v>
      </c>
      <c r="AD173">
        <v>13.856324000000001</v>
      </c>
      <c r="AE173">
        <v>13.830631</v>
      </c>
      <c r="AF173">
        <v>13.804061000000001</v>
      </c>
      <c r="AG173">
        <v>13.77664</v>
      </c>
      <c r="AH173">
        <v>13.750527999999999</v>
      </c>
      <c r="AI173">
        <v>13.723621</v>
      </c>
      <c r="AJ173">
        <v>13.695304</v>
      </c>
      <c r="AK173" s="131">
        <v>4.0000000000000001E-3</v>
      </c>
    </row>
    <row r="174" spans="1:37" ht="15" customHeight="1">
      <c r="A174" s="133" t="s">
        <v>717</v>
      </c>
      <c r="B174" t="s">
        <v>2644</v>
      </c>
      <c r="C174" t="s">
        <v>2966</v>
      </c>
      <c r="D174" t="s">
        <v>2967</v>
      </c>
      <c r="E174" t="s">
        <v>1814</v>
      </c>
      <c r="F174">
        <v>11.011964000000001</v>
      </c>
      <c r="G174">
        <v>11.273612999999999</v>
      </c>
      <c r="H174">
        <v>11.436707</v>
      </c>
      <c r="I174">
        <v>11.646693000000001</v>
      </c>
      <c r="J174">
        <v>11.893929</v>
      </c>
      <c r="K174">
        <v>12.168756</v>
      </c>
      <c r="L174">
        <v>12.443467</v>
      </c>
      <c r="M174">
        <v>12.744933</v>
      </c>
      <c r="N174">
        <v>12.819906</v>
      </c>
      <c r="O174">
        <v>12.994184000000001</v>
      </c>
      <c r="P174">
        <v>13.166249000000001</v>
      </c>
      <c r="Q174">
        <v>13.293244</v>
      </c>
      <c r="R174">
        <v>13.347477</v>
      </c>
      <c r="S174">
        <v>13.362519000000001</v>
      </c>
      <c r="T174">
        <v>13.365354999999999</v>
      </c>
      <c r="U174">
        <v>13.35651</v>
      </c>
      <c r="V174">
        <v>13.350239999999999</v>
      </c>
      <c r="W174">
        <v>13.345038000000001</v>
      </c>
      <c r="X174">
        <v>13.340633</v>
      </c>
      <c r="Y174">
        <v>13.337204</v>
      </c>
      <c r="Z174">
        <v>13.325291</v>
      </c>
      <c r="AA174">
        <v>13.323834</v>
      </c>
      <c r="AB174">
        <v>13.329791999999999</v>
      </c>
      <c r="AC174">
        <v>13.341301</v>
      </c>
      <c r="AD174">
        <v>13.342673</v>
      </c>
      <c r="AE174">
        <v>13.345359</v>
      </c>
      <c r="AF174">
        <v>13.336224</v>
      </c>
      <c r="AG174">
        <v>13.350509000000001</v>
      </c>
      <c r="AH174">
        <v>13.370837999999999</v>
      </c>
      <c r="AI174">
        <v>13.415255999999999</v>
      </c>
      <c r="AJ174">
        <v>13.456979</v>
      </c>
      <c r="AK174" s="131">
        <v>7.0000000000000001E-3</v>
      </c>
    </row>
    <row r="175" spans="1:37" ht="15" customHeight="1">
      <c r="A175" s="133" t="s">
        <v>716</v>
      </c>
      <c r="B175" t="s">
        <v>1673</v>
      </c>
      <c r="C175" t="s">
        <v>2968</v>
      </c>
      <c r="D175" t="s">
        <v>2969</v>
      </c>
      <c r="E175" t="s">
        <v>2825</v>
      </c>
      <c r="F175">
        <v>26.943646999999999</v>
      </c>
      <c r="G175">
        <v>27.103473999999999</v>
      </c>
      <c r="H175">
        <v>27.217606</v>
      </c>
      <c r="I175">
        <v>27.322535999999999</v>
      </c>
      <c r="J175">
        <v>27.467549999999999</v>
      </c>
      <c r="K175">
        <v>27.666823999999998</v>
      </c>
      <c r="L175">
        <v>27.919803999999999</v>
      </c>
      <c r="M175">
        <v>28.221036999999999</v>
      </c>
      <c r="N175">
        <v>28.399674999999998</v>
      </c>
      <c r="O175">
        <v>28.657637000000001</v>
      </c>
      <c r="P175">
        <v>28.874009999999998</v>
      </c>
      <c r="Q175">
        <v>29.004460999999999</v>
      </c>
      <c r="R175">
        <v>29.047508000000001</v>
      </c>
      <c r="S175">
        <v>29.060082999999999</v>
      </c>
      <c r="T175">
        <v>29.067143999999999</v>
      </c>
      <c r="U175">
        <v>29.070913000000001</v>
      </c>
      <c r="V175">
        <v>29.072534999999998</v>
      </c>
      <c r="W175">
        <v>29.071579</v>
      </c>
      <c r="X175">
        <v>29.069876000000001</v>
      </c>
      <c r="Y175">
        <v>29.068456999999999</v>
      </c>
      <c r="Z175">
        <v>29.067509000000001</v>
      </c>
      <c r="AA175">
        <v>29.066974999999999</v>
      </c>
      <c r="AB175">
        <v>29.066770999999999</v>
      </c>
      <c r="AC175">
        <v>28.975736999999999</v>
      </c>
      <c r="AD175">
        <v>28.985223999999999</v>
      </c>
      <c r="AE175">
        <v>28.997356</v>
      </c>
      <c r="AF175">
        <v>29.012574999999998</v>
      </c>
      <c r="AG175">
        <v>29.031078000000001</v>
      </c>
      <c r="AH175">
        <v>29.052551000000001</v>
      </c>
      <c r="AI175">
        <v>29.076460000000001</v>
      </c>
      <c r="AJ175">
        <v>29.102025999999999</v>
      </c>
      <c r="AK175" s="131">
        <v>3.0000000000000001E-3</v>
      </c>
    </row>
    <row r="176" spans="1:37" ht="15" customHeight="1">
      <c r="A176" s="133" t="s">
        <v>715</v>
      </c>
      <c r="B176" t="s">
        <v>2645</v>
      </c>
      <c r="C176" t="s">
        <v>2970</v>
      </c>
      <c r="D176" t="s">
        <v>2971</v>
      </c>
      <c r="E176" t="s">
        <v>2825</v>
      </c>
      <c r="F176">
        <v>22.632963</v>
      </c>
      <c r="G176">
        <v>22.957096</v>
      </c>
      <c r="H176">
        <v>23.358229000000001</v>
      </c>
      <c r="I176">
        <v>23.698084000000001</v>
      </c>
      <c r="J176">
        <v>24.161072000000001</v>
      </c>
      <c r="K176">
        <v>24.793832999999999</v>
      </c>
      <c r="L176">
        <v>25.502873999999998</v>
      </c>
      <c r="M176">
        <v>26.317246999999998</v>
      </c>
      <c r="N176">
        <v>26.665009999999999</v>
      </c>
      <c r="O176">
        <v>27.362963000000001</v>
      </c>
      <c r="P176">
        <v>27.88796</v>
      </c>
      <c r="Q176">
        <v>28.282844999999998</v>
      </c>
      <c r="R176">
        <v>28.481527</v>
      </c>
      <c r="S176">
        <v>28.522977999999998</v>
      </c>
      <c r="T176">
        <v>28.541474999999998</v>
      </c>
      <c r="U176">
        <v>28.552927</v>
      </c>
      <c r="V176">
        <v>28.558945000000001</v>
      </c>
      <c r="W176">
        <v>28.563472999999998</v>
      </c>
      <c r="X176">
        <v>28.563186999999999</v>
      </c>
      <c r="Y176">
        <v>28.561481000000001</v>
      </c>
      <c r="Z176">
        <v>28.560030000000001</v>
      </c>
      <c r="AA176">
        <v>28.558802</v>
      </c>
      <c r="AB176">
        <v>28.557777000000002</v>
      </c>
      <c r="AC176">
        <v>28.556902000000001</v>
      </c>
      <c r="AD176">
        <v>28.556158</v>
      </c>
      <c r="AE176">
        <v>28.555537999999999</v>
      </c>
      <c r="AF176">
        <v>28.555</v>
      </c>
      <c r="AG176">
        <v>28.554538999999998</v>
      </c>
      <c r="AH176">
        <v>28.554144000000001</v>
      </c>
      <c r="AI176">
        <v>28.553792999999999</v>
      </c>
      <c r="AJ176">
        <v>28.553501000000001</v>
      </c>
      <c r="AK176" s="131">
        <v>8.0000000000000002E-3</v>
      </c>
    </row>
    <row r="177" spans="1:37" ht="15" customHeight="1">
      <c r="A177" s="133" t="s">
        <v>714</v>
      </c>
      <c r="B177" t="s">
        <v>2646</v>
      </c>
      <c r="C177" t="s">
        <v>2972</v>
      </c>
      <c r="D177" t="s">
        <v>2973</v>
      </c>
      <c r="E177" t="s">
        <v>1814</v>
      </c>
      <c r="F177">
        <v>18.318317</v>
      </c>
      <c r="G177">
        <v>18.633806</v>
      </c>
      <c r="H177">
        <v>18.727025999999999</v>
      </c>
      <c r="I177">
        <v>18.848845000000001</v>
      </c>
      <c r="J177">
        <v>19.004522000000001</v>
      </c>
      <c r="K177">
        <v>19.205853000000001</v>
      </c>
      <c r="L177">
        <v>19.456116000000002</v>
      </c>
      <c r="M177">
        <v>19.762205000000002</v>
      </c>
      <c r="N177">
        <v>19.863871</v>
      </c>
      <c r="O177">
        <v>20.058212000000001</v>
      </c>
      <c r="P177">
        <v>20.193369000000001</v>
      </c>
      <c r="Q177">
        <v>20.279036999999999</v>
      </c>
      <c r="R177">
        <v>20.301539999999999</v>
      </c>
      <c r="S177">
        <v>20.315586</v>
      </c>
      <c r="T177">
        <v>20.327845</v>
      </c>
      <c r="U177">
        <v>20.330742000000001</v>
      </c>
      <c r="V177">
        <v>20.328661</v>
      </c>
      <c r="W177">
        <v>20.327718999999998</v>
      </c>
      <c r="X177">
        <v>20.260746000000001</v>
      </c>
      <c r="Y177">
        <v>20.272738</v>
      </c>
      <c r="Z177">
        <v>20.289366000000001</v>
      </c>
      <c r="AA177">
        <v>20.311388000000001</v>
      </c>
      <c r="AB177">
        <v>20.339061999999998</v>
      </c>
      <c r="AC177">
        <v>20.371178</v>
      </c>
      <c r="AD177">
        <v>20.388770999999998</v>
      </c>
      <c r="AE177">
        <v>20.434764999999999</v>
      </c>
      <c r="AF177">
        <v>20.480599999999999</v>
      </c>
      <c r="AG177">
        <v>20.526388000000001</v>
      </c>
      <c r="AH177">
        <v>20.568345999999998</v>
      </c>
      <c r="AI177">
        <v>20.606667999999999</v>
      </c>
      <c r="AJ177">
        <v>20.644459000000001</v>
      </c>
      <c r="AK177" s="131">
        <v>4.0000000000000001E-3</v>
      </c>
    </row>
    <row r="178" spans="1:37" ht="15" customHeight="1">
      <c r="A178" s="133" t="s">
        <v>713</v>
      </c>
      <c r="B178" t="s">
        <v>1677</v>
      </c>
      <c r="C178" t="s">
        <v>2974</v>
      </c>
      <c r="D178" t="s">
        <v>2975</v>
      </c>
      <c r="E178" t="s">
        <v>2825</v>
      </c>
      <c r="F178">
        <v>18.454547999999999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s="131">
        <v>-4.0000000000000001E-3</v>
      </c>
    </row>
    <row r="179" spans="1:37" ht="15" customHeight="1">
      <c r="A179" s="133" t="s">
        <v>712</v>
      </c>
      <c r="B179" t="s">
        <v>2654</v>
      </c>
      <c r="C179" t="s">
        <v>2976</v>
      </c>
      <c r="D179" t="s">
        <v>2977</v>
      </c>
      <c r="F179">
        <v>15.235818</v>
      </c>
      <c r="G179">
        <v>15.437810000000001</v>
      </c>
      <c r="H179">
        <v>15.586774</v>
      </c>
      <c r="I179">
        <v>15.798064</v>
      </c>
      <c r="J179">
        <v>16.069137999999999</v>
      </c>
      <c r="K179">
        <v>16.380389999999998</v>
      </c>
      <c r="L179">
        <v>16.699629000000002</v>
      </c>
      <c r="M179">
        <v>16.947147000000001</v>
      </c>
      <c r="N179">
        <v>17.006062</v>
      </c>
      <c r="O179">
        <v>17.130631999999999</v>
      </c>
      <c r="P179">
        <v>17.21246</v>
      </c>
      <c r="Q179">
        <v>17.261780000000002</v>
      </c>
      <c r="R179">
        <v>17.274805000000001</v>
      </c>
      <c r="S179">
        <v>17.267752000000002</v>
      </c>
      <c r="T179">
        <v>17.257522999999999</v>
      </c>
      <c r="U179">
        <v>17.246067</v>
      </c>
      <c r="V179">
        <v>17.234884000000001</v>
      </c>
      <c r="W179">
        <v>17.223185000000001</v>
      </c>
      <c r="X179">
        <v>17.211203000000001</v>
      </c>
      <c r="Y179">
        <v>17.202674999999999</v>
      </c>
      <c r="Z179">
        <v>17.190611000000001</v>
      </c>
      <c r="AA179">
        <v>17.182065999999999</v>
      </c>
      <c r="AB179">
        <v>17.177595</v>
      </c>
      <c r="AC179">
        <v>17.170576000000001</v>
      </c>
      <c r="AD179">
        <v>17.165627000000001</v>
      </c>
      <c r="AE179">
        <v>17.162151000000001</v>
      </c>
      <c r="AF179">
        <v>17.153606</v>
      </c>
      <c r="AG179">
        <v>17.155768999999999</v>
      </c>
      <c r="AH179">
        <v>17.156213999999999</v>
      </c>
      <c r="AI179">
        <v>17.158175</v>
      </c>
      <c r="AJ179">
        <v>17.166708</v>
      </c>
      <c r="AK179" s="131">
        <v>4.0000000000000001E-3</v>
      </c>
    </row>
    <row r="180" spans="1:37" ht="15" customHeight="1">
      <c r="B180" t="s">
        <v>1319</v>
      </c>
      <c r="D180" t="s">
        <v>2978</v>
      </c>
    </row>
    <row r="181" spans="1:37" ht="15" customHeight="1">
      <c r="A181" s="133" t="s">
        <v>711</v>
      </c>
      <c r="B181" t="s">
        <v>1362</v>
      </c>
      <c r="C181" t="s">
        <v>2979</v>
      </c>
      <c r="D181" t="s">
        <v>2980</v>
      </c>
      <c r="E181" t="s">
        <v>2825</v>
      </c>
      <c r="F181">
        <v>9.6559519999999992</v>
      </c>
      <c r="G181">
        <v>9.9479559999999996</v>
      </c>
      <c r="H181">
        <v>10.115087000000001</v>
      </c>
      <c r="I181">
        <v>10.343038999999999</v>
      </c>
      <c r="J181">
        <v>10.617851</v>
      </c>
      <c r="K181">
        <v>10.944061</v>
      </c>
      <c r="L181">
        <v>11.26952</v>
      </c>
      <c r="M181">
        <v>11.616944</v>
      </c>
      <c r="N181">
        <v>11.803136</v>
      </c>
      <c r="O181">
        <v>12.121836</v>
      </c>
      <c r="P181">
        <v>12.410674</v>
      </c>
      <c r="Q181">
        <v>12.67562</v>
      </c>
      <c r="R181">
        <v>12.813822999999999</v>
      </c>
      <c r="S181">
        <v>12.811309</v>
      </c>
      <c r="T181">
        <v>12.809893000000001</v>
      </c>
      <c r="U181">
        <v>12.809163</v>
      </c>
      <c r="V181">
        <v>12.809067000000001</v>
      </c>
      <c r="W181">
        <v>12.763869</v>
      </c>
      <c r="X181">
        <v>12.767473000000001</v>
      </c>
      <c r="Y181">
        <v>12.772183999999999</v>
      </c>
      <c r="Z181">
        <v>12.778739</v>
      </c>
      <c r="AA181">
        <v>12.786625000000001</v>
      </c>
      <c r="AB181">
        <v>12.795346</v>
      </c>
      <c r="AC181">
        <v>12.803703000000001</v>
      </c>
      <c r="AD181">
        <v>12.811156</v>
      </c>
      <c r="AE181">
        <v>12.817144000000001</v>
      </c>
      <c r="AF181">
        <v>12.821460999999999</v>
      </c>
      <c r="AG181">
        <v>12.82178</v>
      </c>
      <c r="AH181">
        <v>12.822138000000001</v>
      </c>
      <c r="AI181">
        <v>12.822533</v>
      </c>
      <c r="AJ181">
        <v>12.822964000000001</v>
      </c>
      <c r="AK181" s="131">
        <v>0.01</v>
      </c>
    </row>
    <row r="182" spans="1:37" ht="15" customHeight="1">
      <c r="A182" s="133" t="s">
        <v>710</v>
      </c>
      <c r="B182" t="s">
        <v>1448</v>
      </c>
      <c r="C182" t="s">
        <v>2981</v>
      </c>
      <c r="D182" t="s">
        <v>2982</v>
      </c>
      <c r="E182" t="s">
        <v>1814</v>
      </c>
      <c r="F182">
        <v>7.0943259999999997</v>
      </c>
      <c r="G182">
        <v>7.3043719999999999</v>
      </c>
      <c r="H182">
        <v>7.4132439999999997</v>
      </c>
      <c r="I182">
        <v>7.5541330000000002</v>
      </c>
      <c r="J182">
        <v>7.7247649999999997</v>
      </c>
      <c r="K182">
        <v>7.9200489999999997</v>
      </c>
      <c r="L182">
        <v>8.1257470000000005</v>
      </c>
      <c r="M182">
        <v>8.3529280000000004</v>
      </c>
      <c r="N182">
        <v>8.4341369999999998</v>
      </c>
      <c r="O182">
        <v>8.6358910000000009</v>
      </c>
      <c r="P182">
        <v>8.8160050000000005</v>
      </c>
      <c r="Q182">
        <v>8.9865399999999998</v>
      </c>
      <c r="R182">
        <v>9.1030259999999998</v>
      </c>
      <c r="S182">
        <v>9.1474989999999998</v>
      </c>
      <c r="T182">
        <v>9.1893759999999993</v>
      </c>
      <c r="U182">
        <v>9.1900820000000003</v>
      </c>
      <c r="V182">
        <v>9.1879910000000002</v>
      </c>
      <c r="W182">
        <v>9.1862449999999995</v>
      </c>
      <c r="X182">
        <v>9.1846399999999999</v>
      </c>
      <c r="Y182">
        <v>9.1834340000000001</v>
      </c>
      <c r="Z182">
        <v>9.1821990000000007</v>
      </c>
      <c r="AA182">
        <v>9.1809259999999995</v>
      </c>
      <c r="AB182">
        <v>9.1796129999999998</v>
      </c>
      <c r="AC182">
        <v>9.1782529999999998</v>
      </c>
      <c r="AD182">
        <v>9.1768520000000002</v>
      </c>
      <c r="AE182">
        <v>9.1754909999999992</v>
      </c>
      <c r="AF182">
        <v>9.1741670000000006</v>
      </c>
      <c r="AG182">
        <v>9.1727919999999994</v>
      </c>
      <c r="AH182">
        <v>9.1713590000000007</v>
      </c>
      <c r="AI182">
        <v>9.1698679999999992</v>
      </c>
      <c r="AJ182">
        <v>9.1683129999999995</v>
      </c>
      <c r="AK182" s="131">
        <v>8.9999999999999993E-3</v>
      </c>
    </row>
    <row r="183" spans="1:37" ht="15" customHeight="1">
      <c r="A183" s="133" t="s">
        <v>709</v>
      </c>
      <c r="B183" t="s">
        <v>1369</v>
      </c>
      <c r="C183" t="s">
        <v>2983</v>
      </c>
      <c r="D183" t="s">
        <v>2984</v>
      </c>
      <c r="E183" t="s">
        <v>1814</v>
      </c>
      <c r="F183">
        <v>6.923292</v>
      </c>
      <c r="G183">
        <v>7.1251930000000003</v>
      </c>
      <c r="H183">
        <v>7.2401239999999998</v>
      </c>
      <c r="I183">
        <v>7.4033740000000003</v>
      </c>
      <c r="J183">
        <v>7.6019870000000003</v>
      </c>
      <c r="K183">
        <v>7.8337450000000004</v>
      </c>
      <c r="L183">
        <v>8.0755420000000004</v>
      </c>
      <c r="M183">
        <v>8.320449</v>
      </c>
      <c r="N183">
        <v>8.3743320000000008</v>
      </c>
      <c r="O183">
        <v>8.5141790000000004</v>
      </c>
      <c r="P183">
        <v>8.6376340000000003</v>
      </c>
      <c r="Q183">
        <v>8.7451190000000008</v>
      </c>
      <c r="R183">
        <v>8.8049189999999999</v>
      </c>
      <c r="S183">
        <v>8.8020709999999998</v>
      </c>
      <c r="T183">
        <v>8.5949829999999992</v>
      </c>
      <c r="U183">
        <v>8.5938420000000004</v>
      </c>
      <c r="V183">
        <v>8.6339109999999994</v>
      </c>
      <c r="W183">
        <v>8.6841969999999993</v>
      </c>
      <c r="X183">
        <v>8.7451059999999998</v>
      </c>
      <c r="Y183">
        <v>8.8152270000000001</v>
      </c>
      <c r="Z183">
        <v>8.8915279999999992</v>
      </c>
      <c r="AA183">
        <v>8.9581520000000001</v>
      </c>
      <c r="AB183">
        <v>9.0347390000000001</v>
      </c>
      <c r="AC183">
        <v>9.1037929999999996</v>
      </c>
      <c r="AD183">
        <v>9.1640119999999996</v>
      </c>
      <c r="AE183">
        <v>9.2100760000000008</v>
      </c>
      <c r="AF183">
        <v>9.2499730000000007</v>
      </c>
      <c r="AG183">
        <v>9.2786109999999997</v>
      </c>
      <c r="AH183">
        <v>9.2793880000000009</v>
      </c>
      <c r="AI183">
        <v>9.2801910000000003</v>
      </c>
      <c r="AJ183">
        <v>9.2809709999999992</v>
      </c>
      <c r="AK183" s="131">
        <v>0.01</v>
      </c>
    </row>
    <row r="184" spans="1:37" ht="15" customHeight="1">
      <c r="A184" s="133" t="s">
        <v>708</v>
      </c>
      <c r="B184" t="s">
        <v>1378</v>
      </c>
      <c r="C184" t="s">
        <v>2985</v>
      </c>
      <c r="D184" t="s">
        <v>2986</v>
      </c>
      <c r="E184" t="s">
        <v>1814</v>
      </c>
      <c r="F184">
        <v>7.0355290000000004</v>
      </c>
      <c r="G184">
        <v>7.2668429999999997</v>
      </c>
      <c r="H184">
        <v>7.4078210000000002</v>
      </c>
      <c r="I184">
        <v>7.6014840000000001</v>
      </c>
      <c r="J184">
        <v>7.8379750000000001</v>
      </c>
      <c r="K184">
        <v>8.1140679999999996</v>
      </c>
      <c r="L184">
        <v>8.3939509999999995</v>
      </c>
      <c r="M184">
        <v>8.6637970000000006</v>
      </c>
      <c r="N184">
        <v>8.7615200000000009</v>
      </c>
      <c r="O184">
        <v>8.9731819999999995</v>
      </c>
      <c r="P184">
        <v>9.1650659999999995</v>
      </c>
      <c r="Q184">
        <v>9.3452369999999991</v>
      </c>
      <c r="R184">
        <v>9.460286</v>
      </c>
      <c r="S184">
        <v>9.4902139999999999</v>
      </c>
      <c r="T184">
        <v>9.5100669999999994</v>
      </c>
      <c r="U184">
        <v>9.5085160000000002</v>
      </c>
      <c r="V184">
        <v>9.5069859999999995</v>
      </c>
      <c r="W184">
        <v>9.506672</v>
      </c>
      <c r="X184">
        <v>9.5067029999999999</v>
      </c>
      <c r="Y184">
        <v>9.5070530000000009</v>
      </c>
      <c r="Z184">
        <v>9.5076990000000006</v>
      </c>
      <c r="AA184">
        <v>9.5086200000000005</v>
      </c>
      <c r="AB184">
        <v>9.5098149999999997</v>
      </c>
      <c r="AC184">
        <v>9.5112769999999998</v>
      </c>
      <c r="AD184">
        <v>9.5122479999999996</v>
      </c>
      <c r="AE184">
        <v>9.5139739999999993</v>
      </c>
      <c r="AF184">
        <v>9.5157109999999996</v>
      </c>
      <c r="AG184">
        <v>9.5172650000000001</v>
      </c>
      <c r="AH184">
        <v>9.5194799999999997</v>
      </c>
      <c r="AI184">
        <v>9.5219140000000007</v>
      </c>
      <c r="AJ184">
        <v>9.5245759999999997</v>
      </c>
      <c r="AK184" s="131">
        <v>0.01</v>
      </c>
    </row>
    <row r="185" spans="1:37" ht="15" customHeight="1">
      <c r="A185" s="133" t="s">
        <v>707</v>
      </c>
      <c r="B185" t="s">
        <v>2644</v>
      </c>
      <c r="C185" t="s">
        <v>2987</v>
      </c>
      <c r="D185" t="s">
        <v>2988</v>
      </c>
      <c r="E185" t="s">
        <v>2855</v>
      </c>
      <c r="F185">
        <v>7.0242139999999997</v>
      </c>
      <c r="G185">
        <v>7.2316580000000004</v>
      </c>
      <c r="H185">
        <v>7.3381150000000002</v>
      </c>
      <c r="I185">
        <v>7.4764660000000003</v>
      </c>
      <c r="J185">
        <v>7.6437400000000002</v>
      </c>
      <c r="K185">
        <v>7.837053</v>
      </c>
      <c r="L185">
        <v>8.0388769999999994</v>
      </c>
      <c r="M185">
        <v>8.2629889999999993</v>
      </c>
      <c r="N185">
        <v>8.3423090000000002</v>
      </c>
      <c r="O185">
        <v>8.5414060000000003</v>
      </c>
      <c r="P185">
        <v>8.7212759999999996</v>
      </c>
      <c r="Q185">
        <v>8.8910889999999991</v>
      </c>
      <c r="R185">
        <v>9.0088799999999996</v>
      </c>
      <c r="S185">
        <v>9.0554939999999995</v>
      </c>
      <c r="T185">
        <v>9.0996729999999992</v>
      </c>
      <c r="U185">
        <v>9.1024820000000002</v>
      </c>
      <c r="V185">
        <v>9.1023999999999994</v>
      </c>
      <c r="W185">
        <v>9.1023409999999991</v>
      </c>
      <c r="X185">
        <v>9.1022909999999992</v>
      </c>
      <c r="Y185">
        <v>9.1022580000000008</v>
      </c>
      <c r="Z185">
        <v>9.1022300000000005</v>
      </c>
      <c r="AA185">
        <v>9.1022099999999995</v>
      </c>
      <c r="AB185">
        <v>9.102195</v>
      </c>
      <c r="AC185">
        <v>9.1021820000000009</v>
      </c>
      <c r="AD185">
        <v>9.1021719999999995</v>
      </c>
      <c r="AE185">
        <v>9.1021649999999994</v>
      </c>
      <c r="AF185">
        <v>9.1021599999999996</v>
      </c>
      <c r="AG185">
        <v>9.1021529999999995</v>
      </c>
      <c r="AH185">
        <v>9.1021490000000007</v>
      </c>
      <c r="AI185">
        <v>9.1021459999999994</v>
      </c>
      <c r="AJ185">
        <v>9.1021439999999991</v>
      </c>
      <c r="AK185" s="131">
        <v>8.9999999999999993E-3</v>
      </c>
    </row>
    <row r="186" spans="1:37" ht="15" customHeight="1">
      <c r="A186" s="133" t="s">
        <v>706</v>
      </c>
      <c r="B186" t="s">
        <v>1673</v>
      </c>
      <c r="C186" t="s">
        <v>2989</v>
      </c>
      <c r="D186" t="s">
        <v>2990</v>
      </c>
      <c r="E186" t="s">
        <v>1814</v>
      </c>
      <c r="F186">
        <v>16.770685</v>
      </c>
      <c r="G186">
        <v>17.320070000000001</v>
      </c>
      <c r="H186">
        <v>17.541052000000001</v>
      </c>
      <c r="I186">
        <v>17.805744000000001</v>
      </c>
      <c r="J186">
        <v>18.130358000000001</v>
      </c>
      <c r="K186">
        <v>18.549952000000001</v>
      </c>
      <c r="L186">
        <v>19.054476000000001</v>
      </c>
      <c r="M186">
        <v>19.630157000000001</v>
      </c>
      <c r="N186">
        <v>19.840260000000001</v>
      </c>
      <c r="O186">
        <v>20.210892000000001</v>
      </c>
      <c r="P186">
        <v>20.535640999999998</v>
      </c>
      <c r="Q186">
        <v>20.807072000000002</v>
      </c>
      <c r="R186">
        <v>20.935618999999999</v>
      </c>
      <c r="S186">
        <v>20.907914999999999</v>
      </c>
      <c r="T186">
        <v>20.849777</v>
      </c>
      <c r="U186">
        <v>20.834907999999999</v>
      </c>
      <c r="V186">
        <v>20.819756000000002</v>
      </c>
      <c r="W186">
        <v>20.796427000000001</v>
      </c>
      <c r="X186">
        <v>20.773083</v>
      </c>
      <c r="Y186">
        <v>20.751785000000002</v>
      </c>
      <c r="Z186">
        <v>20.732758</v>
      </c>
      <c r="AA186">
        <v>20.715515</v>
      </c>
      <c r="AB186">
        <v>20.699839000000001</v>
      </c>
      <c r="AC186">
        <v>20.685386999999999</v>
      </c>
      <c r="AD186">
        <v>20.672595999999999</v>
      </c>
      <c r="AE186">
        <v>20.660537999999999</v>
      </c>
      <c r="AF186">
        <v>20.649101000000002</v>
      </c>
      <c r="AG186">
        <v>20.638178</v>
      </c>
      <c r="AH186">
        <v>20.627517999999998</v>
      </c>
      <c r="AI186">
        <v>20.617176000000001</v>
      </c>
      <c r="AJ186">
        <v>20.607447000000001</v>
      </c>
      <c r="AK186" s="131">
        <v>7.0000000000000001E-3</v>
      </c>
    </row>
    <row r="187" spans="1:37" ht="15" customHeight="1">
      <c r="A187" s="133" t="s">
        <v>705</v>
      </c>
      <c r="B187" t="s">
        <v>2645</v>
      </c>
      <c r="C187" t="s">
        <v>2991</v>
      </c>
      <c r="D187" t="s">
        <v>2992</v>
      </c>
      <c r="E187" t="s">
        <v>1814</v>
      </c>
      <c r="F187">
        <v>14.109496</v>
      </c>
      <c r="G187">
        <v>14.516608</v>
      </c>
      <c r="H187">
        <v>14.763878999999999</v>
      </c>
      <c r="I187">
        <v>15.043048000000001</v>
      </c>
      <c r="J187">
        <v>15.443382</v>
      </c>
      <c r="K187">
        <v>15.947079</v>
      </c>
      <c r="L187">
        <v>16.353034999999998</v>
      </c>
      <c r="M187">
        <v>16.753384</v>
      </c>
      <c r="N187">
        <v>16.915126999999998</v>
      </c>
      <c r="O187">
        <v>17.282017</v>
      </c>
      <c r="P187">
        <v>17.610336</v>
      </c>
      <c r="Q187">
        <v>17.8948</v>
      </c>
      <c r="R187">
        <v>18.074224000000001</v>
      </c>
      <c r="S187">
        <v>18.151167000000001</v>
      </c>
      <c r="T187">
        <v>18.169079</v>
      </c>
      <c r="U187">
        <v>18.176811000000001</v>
      </c>
      <c r="V187">
        <v>18.180804999999999</v>
      </c>
      <c r="W187">
        <v>18.181044</v>
      </c>
      <c r="X187">
        <v>18.115576000000001</v>
      </c>
      <c r="Y187">
        <v>18.122423000000001</v>
      </c>
      <c r="Z187">
        <v>18.131395000000001</v>
      </c>
      <c r="AA187">
        <v>18.142761</v>
      </c>
      <c r="AB187">
        <v>18.156797000000001</v>
      </c>
      <c r="AC187">
        <v>18.173211999999999</v>
      </c>
      <c r="AD187">
        <v>18.191783999999998</v>
      </c>
      <c r="AE187">
        <v>18.211639000000002</v>
      </c>
      <c r="AF187">
        <v>18.231736999999999</v>
      </c>
      <c r="AG187">
        <v>18.25104</v>
      </c>
      <c r="AH187">
        <v>18.268332000000001</v>
      </c>
      <c r="AI187">
        <v>18.283669</v>
      </c>
      <c r="AJ187">
        <v>18.297160999999999</v>
      </c>
      <c r="AK187" s="131">
        <v>8.9999999999999993E-3</v>
      </c>
    </row>
    <row r="188" spans="1:37" ht="15" customHeight="1">
      <c r="A188" s="133" t="s">
        <v>704</v>
      </c>
      <c r="B188" t="s">
        <v>2646</v>
      </c>
      <c r="C188" t="s">
        <v>2993</v>
      </c>
      <c r="D188" t="s">
        <v>2994</v>
      </c>
      <c r="E188" t="s">
        <v>1814</v>
      </c>
      <c r="F188">
        <v>10.271459</v>
      </c>
      <c r="G188">
        <v>10.542336000000001</v>
      </c>
      <c r="H188">
        <v>10.661651000000001</v>
      </c>
      <c r="I188">
        <v>10.907418</v>
      </c>
      <c r="J188">
        <v>11.148638999999999</v>
      </c>
      <c r="K188">
        <v>11.440856999999999</v>
      </c>
      <c r="L188">
        <v>11.760324000000001</v>
      </c>
      <c r="M188">
        <v>12.128083999999999</v>
      </c>
      <c r="N188">
        <v>12.264867000000001</v>
      </c>
      <c r="O188">
        <v>12.549859</v>
      </c>
      <c r="P188">
        <v>12.800240000000001</v>
      </c>
      <c r="Q188">
        <v>13.017029000000001</v>
      </c>
      <c r="R188">
        <v>13.136854</v>
      </c>
      <c r="S188">
        <v>13.142374999999999</v>
      </c>
      <c r="T188">
        <v>13.146653000000001</v>
      </c>
      <c r="U188">
        <v>13.144742000000001</v>
      </c>
      <c r="V188">
        <v>13.13958</v>
      </c>
      <c r="W188">
        <v>13.130616</v>
      </c>
      <c r="X188">
        <v>13.123008</v>
      </c>
      <c r="Y188">
        <v>13.11655</v>
      </c>
      <c r="Z188">
        <v>13.111167999999999</v>
      </c>
      <c r="AA188">
        <v>13.106642000000001</v>
      </c>
      <c r="AB188">
        <v>13.102871</v>
      </c>
      <c r="AC188">
        <v>13.099727</v>
      </c>
      <c r="AD188">
        <v>13.097211</v>
      </c>
      <c r="AE188">
        <v>13.095279</v>
      </c>
      <c r="AF188">
        <v>13.093821</v>
      </c>
      <c r="AG188">
        <v>13.092775</v>
      </c>
      <c r="AH188">
        <v>13.092001</v>
      </c>
      <c r="AI188">
        <v>13.107849999999999</v>
      </c>
      <c r="AJ188">
        <v>13.129277</v>
      </c>
      <c r="AK188" s="131">
        <v>8.0000000000000002E-3</v>
      </c>
    </row>
    <row r="189" spans="1:37" ht="15" customHeight="1">
      <c r="A189" s="133" t="s">
        <v>703</v>
      </c>
      <c r="B189" t="s">
        <v>1677</v>
      </c>
      <c r="C189" t="s">
        <v>2995</v>
      </c>
      <c r="D189" t="s">
        <v>2996</v>
      </c>
      <c r="E189" t="s">
        <v>1814</v>
      </c>
      <c r="F189">
        <v>11.486765999999999</v>
      </c>
      <c r="G189">
        <v>11.486765</v>
      </c>
      <c r="H189">
        <v>11.486765</v>
      </c>
      <c r="I189">
        <v>11.486765</v>
      </c>
      <c r="J189">
        <v>11.486765</v>
      </c>
      <c r="K189">
        <v>11.486765</v>
      </c>
      <c r="L189">
        <v>11.486765</v>
      </c>
      <c r="M189">
        <v>11.486765</v>
      </c>
      <c r="N189">
        <v>11.486765</v>
      </c>
      <c r="O189">
        <v>11.486764000000001</v>
      </c>
      <c r="P189">
        <v>11.486765</v>
      </c>
      <c r="Q189">
        <v>11.486764000000001</v>
      </c>
      <c r="R189">
        <v>11.486765</v>
      </c>
      <c r="S189">
        <v>11.486765</v>
      </c>
      <c r="T189">
        <v>11.486765</v>
      </c>
      <c r="U189">
        <v>11.486765</v>
      </c>
      <c r="V189">
        <v>11.486765</v>
      </c>
      <c r="W189">
        <v>11.486765</v>
      </c>
      <c r="X189">
        <v>11.486765</v>
      </c>
      <c r="Y189">
        <v>11.486765</v>
      </c>
      <c r="Z189">
        <v>11.486765</v>
      </c>
      <c r="AA189">
        <v>11.486764000000001</v>
      </c>
      <c r="AB189">
        <v>11.486765</v>
      </c>
      <c r="AC189">
        <v>11.486765</v>
      </c>
      <c r="AD189">
        <v>11.486765</v>
      </c>
      <c r="AE189">
        <v>11.486764000000001</v>
      </c>
      <c r="AF189">
        <v>11.486765</v>
      </c>
      <c r="AG189">
        <v>11.486764000000001</v>
      </c>
      <c r="AH189">
        <v>11.486764000000001</v>
      </c>
      <c r="AI189">
        <v>11.486764000000001</v>
      </c>
      <c r="AJ189">
        <v>11.486765</v>
      </c>
      <c r="AK189" s="131">
        <v>0</v>
      </c>
    </row>
    <row r="190" spans="1:37" ht="15" customHeight="1">
      <c r="A190" s="133" t="s">
        <v>702</v>
      </c>
      <c r="B190" t="s">
        <v>2655</v>
      </c>
      <c r="C190" t="s">
        <v>2997</v>
      </c>
      <c r="D190" t="s">
        <v>2998</v>
      </c>
      <c r="F190">
        <v>8.8874870000000001</v>
      </c>
      <c r="G190">
        <v>9.1572150000000008</v>
      </c>
      <c r="H190">
        <v>9.3088650000000008</v>
      </c>
      <c r="I190">
        <v>9.5119530000000001</v>
      </c>
      <c r="J190">
        <v>9.7589020000000009</v>
      </c>
      <c r="K190">
        <v>10.042973999999999</v>
      </c>
      <c r="L190">
        <v>10.326347</v>
      </c>
      <c r="M190">
        <v>10.633217999999999</v>
      </c>
      <c r="N190">
        <v>10.781668</v>
      </c>
      <c r="O190">
        <v>11.06269</v>
      </c>
      <c r="P190">
        <v>11.315617</v>
      </c>
      <c r="Q190">
        <v>11.550292000000001</v>
      </c>
      <c r="R190">
        <v>11.68327</v>
      </c>
      <c r="S190">
        <v>11.698606</v>
      </c>
      <c r="T190">
        <v>11.713203</v>
      </c>
      <c r="U190">
        <v>11.712757999999999</v>
      </c>
      <c r="V190">
        <v>11.712892999999999</v>
      </c>
      <c r="W190">
        <v>11.684872</v>
      </c>
      <c r="X190">
        <v>11.689456</v>
      </c>
      <c r="Y190">
        <v>11.694922999999999</v>
      </c>
      <c r="Z190">
        <v>11.701574000000001</v>
      </c>
      <c r="AA190">
        <v>11.709044</v>
      </c>
      <c r="AB190">
        <v>11.717079</v>
      </c>
      <c r="AC190">
        <v>11.724867</v>
      </c>
      <c r="AD190">
        <v>11.732378000000001</v>
      </c>
      <c r="AE190">
        <v>11.739262999999999</v>
      </c>
      <c r="AF190">
        <v>11.745124000000001</v>
      </c>
      <c r="AG190">
        <v>11.748412</v>
      </c>
      <c r="AH190">
        <v>11.751685999999999</v>
      </c>
      <c r="AI190">
        <v>11.755027</v>
      </c>
      <c r="AJ190">
        <v>11.758445999999999</v>
      </c>
      <c r="AK190" s="131">
        <v>8.9999999999999993E-3</v>
      </c>
    </row>
    <row r="191" spans="1:37" ht="15" customHeight="1">
      <c r="B191" t="s">
        <v>2649</v>
      </c>
      <c r="D191" t="s">
        <v>2999</v>
      </c>
    </row>
    <row r="192" spans="1:37" ht="15" customHeight="1">
      <c r="A192" s="133" t="s">
        <v>701</v>
      </c>
      <c r="B192" t="s">
        <v>1362</v>
      </c>
      <c r="C192" t="s">
        <v>3000</v>
      </c>
      <c r="D192" t="s">
        <v>3001</v>
      </c>
      <c r="E192" t="s">
        <v>2825</v>
      </c>
      <c r="F192">
        <v>6.2664350000000004</v>
      </c>
      <c r="G192">
        <v>6.3500719999999999</v>
      </c>
      <c r="H192">
        <v>6.4488099999999999</v>
      </c>
      <c r="I192">
        <v>6.5709730000000004</v>
      </c>
      <c r="J192">
        <v>6.7225659999999996</v>
      </c>
      <c r="K192">
        <v>6.8980680000000003</v>
      </c>
      <c r="L192">
        <v>7.0878949999999996</v>
      </c>
      <c r="M192">
        <v>7.28423</v>
      </c>
      <c r="N192">
        <v>7.3844440000000002</v>
      </c>
      <c r="O192">
        <v>7.5307510000000004</v>
      </c>
      <c r="P192">
        <v>7.6547980000000004</v>
      </c>
      <c r="Q192">
        <v>7.7650480000000002</v>
      </c>
      <c r="R192">
        <v>7.8306269999999998</v>
      </c>
      <c r="S192">
        <v>7.8389300000000004</v>
      </c>
      <c r="T192">
        <v>7.8453710000000001</v>
      </c>
      <c r="U192">
        <v>7.8463669999999999</v>
      </c>
      <c r="V192">
        <v>7.8498950000000001</v>
      </c>
      <c r="W192">
        <v>7.8529020000000003</v>
      </c>
      <c r="X192">
        <v>7.8539510000000003</v>
      </c>
      <c r="Y192">
        <v>7.8533819999999999</v>
      </c>
      <c r="Z192">
        <v>7.8537749999999997</v>
      </c>
      <c r="AA192">
        <v>7.8543649999999996</v>
      </c>
      <c r="AB192">
        <v>7.8550740000000001</v>
      </c>
      <c r="AC192">
        <v>7.855283</v>
      </c>
      <c r="AD192">
        <v>7.8570219999999997</v>
      </c>
      <c r="AE192">
        <v>7.8592599999999999</v>
      </c>
      <c r="AF192">
        <v>7.8603730000000001</v>
      </c>
      <c r="AG192">
        <v>7.8636970000000002</v>
      </c>
      <c r="AH192">
        <v>7.868252</v>
      </c>
      <c r="AI192">
        <v>7.8732090000000001</v>
      </c>
      <c r="AJ192">
        <v>7.8787580000000004</v>
      </c>
      <c r="AK192" s="131">
        <v>8.0000000000000002E-3</v>
      </c>
    </row>
    <row r="193" spans="1:37" ht="15" customHeight="1">
      <c r="A193" s="133" t="s">
        <v>700</v>
      </c>
      <c r="B193" t="s">
        <v>1448</v>
      </c>
      <c r="C193" t="s">
        <v>3002</v>
      </c>
      <c r="D193" t="s">
        <v>3003</v>
      </c>
      <c r="E193" t="s">
        <v>1814</v>
      </c>
      <c r="F193">
        <v>6.0031239999999997</v>
      </c>
      <c r="G193">
        <v>6.1428630000000002</v>
      </c>
      <c r="H193">
        <v>6.2136120000000004</v>
      </c>
      <c r="I193">
        <v>6.306432</v>
      </c>
      <c r="J193">
        <v>6.4257289999999996</v>
      </c>
      <c r="K193">
        <v>6.5697559999999999</v>
      </c>
      <c r="L193">
        <v>6.7214070000000001</v>
      </c>
      <c r="M193">
        <v>6.8877560000000004</v>
      </c>
      <c r="N193">
        <v>6.9575529999999999</v>
      </c>
      <c r="O193">
        <v>7.0948460000000004</v>
      </c>
      <c r="P193">
        <v>7.2188509999999999</v>
      </c>
      <c r="Q193">
        <v>7.322559</v>
      </c>
      <c r="R193">
        <v>7.3866690000000004</v>
      </c>
      <c r="S193">
        <v>7.397716</v>
      </c>
      <c r="T193">
        <v>7.4043020000000004</v>
      </c>
      <c r="U193">
        <v>7.4058250000000001</v>
      </c>
      <c r="V193">
        <v>7.4069539999999998</v>
      </c>
      <c r="W193">
        <v>7.4070970000000003</v>
      </c>
      <c r="X193">
        <v>7.4063670000000004</v>
      </c>
      <c r="Y193">
        <v>7.4057469999999999</v>
      </c>
      <c r="Z193">
        <v>7.4052239999999996</v>
      </c>
      <c r="AA193">
        <v>7.4047689999999999</v>
      </c>
      <c r="AB193">
        <v>7.4043939999999999</v>
      </c>
      <c r="AC193">
        <v>7.4040840000000001</v>
      </c>
      <c r="AD193">
        <v>7.4038519999999997</v>
      </c>
      <c r="AE193">
        <v>7.4036949999999999</v>
      </c>
      <c r="AF193">
        <v>7.4036099999999996</v>
      </c>
      <c r="AG193">
        <v>7.4035780000000004</v>
      </c>
      <c r="AH193">
        <v>7.4020890000000001</v>
      </c>
      <c r="AI193">
        <v>7.4055390000000001</v>
      </c>
      <c r="AJ193">
        <v>7.4100239999999999</v>
      </c>
      <c r="AK193" s="131">
        <v>7.0000000000000001E-3</v>
      </c>
    </row>
    <row r="194" spans="1:37" ht="15" customHeight="1">
      <c r="A194" s="133" t="s">
        <v>699</v>
      </c>
      <c r="B194" t="s">
        <v>1369</v>
      </c>
      <c r="C194" t="s">
        <v>3004</v>
      </c>
      <c r="D194" t="s">
        <v>3005</v>
      </c>
      <c r="E194" t="s">
        <v>1814</v>
      </c>
      <c r="F194">
        <v>6.2969480000000004</v>
      </c>
      <c r="G194">
        <v>6.4553209999999996</v>
      </c>
      <c r="H194">
        <v>6.547517</v>
      </c>
      <c r="I194">
        <v>6.6694560000000003</v>
      </c>
      <c r="J194">
        <v>6.8175850000000002</v>
      </c>
      <c r="K194">
        <v>6.9855929999999997</v>
      </c>
      <c r="L194">
        <v>7.1368499999999999</v>
      </c>
      <c r="M194">
        <v>7.2892270000000003</v>
      </c>
      <c r="N194">
        <v>7.3254159999999997</v>
      </c>
      <c r="O194">
        <v>7.4167230000000002</v>
      </c>
      <c r="P194">
        <v>7.4950469999999996</v>
      </c>
      <c r="Q194">
        <v>7.5596410000000001</v>
      </c>
      <c r="R194">
        <v>7.5861280000000004</v>
      </c>
      <c r="S194">
        <v>7.4815779999999998</v>
      </c>
      <c r="T194">
        <v>7.4810639999999999</v>
      </c>
      <c r="U194">
        <v>7.4843029999999997</v>
      </c>
      <c r="V194">
        <v>7.49085</v>
      </c>
      <c r="W194">
        <v>7.4998100000000001</v>
      </c>
      <c r="X194">
        <v>7.5091450000000002</v>
      </c>
      <c r="Y194">
        <v>7.5156910000000003</v>
      </c>
      <c r="Z194">
        <v>7.5252400000000002</v>
      </c>
      <c r="AA194">
        <v>7.5332790000000003</v>
      </c>
      <c r="AB194">
        <v>7.5393489999999996</v>
      </c>
      <c r="AC194">
        <v>7.543577</v>
      </c>
      <c r="AD194">
        <v>7.5468140000000004</v>
      </c>
      <c r="AE194">
        <v>7.5477869999999996</v>
      </c>
      <c r="AF194">
        <v>7.5393439999999998</v>
      </c>
      <c r="AG194">
        <v>7.5347730000000004</v>
      </c>
      <c r="AH194">
        <v>7.5302020000000001</v>
      </c>
      <c r="AI194">
        <v>7.5259919999999996</v>
      </c>
      <c r="AJ194">
        <v>7.5209999999999999</v>
      </c>
      <c r="AK194" s="131">
        <v>6.0000000000000001E-3</v>
      </c>
    </row>
    <row r="195" spans="1:37" ht="15" customHeight="1">
      <c r="A195" s="133" t="s">
        <v>698</v>
      </c>
      <c r="B195" t="s">
        <v>1378</v>
      </c>
      <c r="C195" t="s">
        <v>3006</v>
      </c>
      <c r="D195" t="s">
        <v>3007</v>
      </c>
      <c r="E195" t="s">
        <v>2825</v>
      </c>
      <c r="F195">
        <v>5.6628550000000004</v>
      </c>
      <c r="G195">
        <v>5.821453</v>
      </c>
      <c r="H195">
        <v>5.9459470000000003</v>
      </c>
      <c r="I195">
        <v>6.0998049999999999</v>
      </c>
      <c r="J195">
        <v>6.2812190000000001</v>
      </c>
      <c r="K195">
        <v>6.4793310000000002</v>
      </c>
      <c r="L195">
        <v>6.6858760000000004</v>
      </c>
      <c r="M195">
        <v>6.8888360000000004</v>
      </c>
      <c r="N195">
        <v>6.9769750000000004</v>
      </c>
      <c r="O195">
        <v>7.1260250000000003</v>
      </c>
      <c r="P195">
        <v>7.2569549999999996</v>
      </c>
      <c r="Q195">
        <v>7.3725449999999997</v>
      </c>
      <c r="R195">
        <v>7.4401700000000002</v>
      </c>
      <c r="S195">
        <v>7.451918</v>
      </c>
      <c r="T195">
        <v>7.4562359999999996</v>
      </c>
      <c r="U195">
        <v>7.4498439999999997</v>
      </c>
      <c r="V195">
        <v>7.4422439999999996</v>
      </c>
      <c r="W195">
        <v>7.435638</v>
      </c>
      <c r="X195">
        <v>7.4291200000000002</v>
      </c>
      <c r="Y195">
        <v>7.4267130000000003</v>
      </c>
      <c r="Z195">
        <v>7.4266199999999998</v>
      </c>
      <c r="AA195">
        <v>7.4239889999999997</v>
      </c>
      <c r="AB195">
        <v>7.4202690000000002</v>
      </c>
      <c r="AC195">
        <v>7.4175060000000004</v>
      </c>
      <c r="AD195">
        <v>7.3938889999999997</v>
      </c>
      <c r="AE195">
        <v>7.3910039999999997</v>
      </c>
      <c r="AF195">
        <v>7.3840209999999997</v>
      </c>
      <c r="AG195">
        <v>7.3824940000000003</v>
      </c>
      <c r="AH195">
        <v>7.3827090000000002</v>
      </c>
      <c r="AI195">
        <v>7.3892049999999996</v>
      </c>
      <c r="AJ195">
        <v>7.3951840000000004</v>
      </c>
      <c r="AK195" s="131">
        <v>8.9999999999999993E-3</v>
      </c>
    </row>
    <row r="196" spans="1:37" ht="15" customHeight="1">
      <c r="A196" s="133" t="s">
        <v>697</v>
      </c>
      <c r="B196" t="s">
        <v>2644</v>
      </c>
      <c r="C196" t="s">
        <v>3008</v>
      </c>
      <c r="D196" t="s">
        <v>3009</v>
      </c>
      <c r="E196" t="s">
        <v>1814</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146</v>
      </c>
    </row>
    <row r="197" spans="1:37" ht="15" customHeight="1">
      <c r="A197" s="133" t="s">
        <v>696</v>
      </c>
      <c r="B197" t="s">
        <v>1673</v>
      </c>
      <c r="C197" t="s">
        <v>3010</v>
      </c>
      <c r="D197" t="s">
        <v>3011</v>
      </c>
      <c r="E197" t="s">
        <v>2825</v>
      </c>
      <c r="F197">
        <v>7.5361419999999999</v>
      </c>
      <c r="G197">
        <v>10.49127</v>
      </c>
      <c r="H197">
        <v>10.591222999999999</v>
      </c>
      <c r="I197">
        <v>10.722814</v>
      </c>
      <c r="J197">
        <v>10.883557</v>
      </c>
      <c r="K197">
        <v>11.083766000000001</v>
      </c>
      <c r="L197">
        <v>11.323812</v>
      </c>
      <c r="M197">
        <v>11.569228000000001</v>
      </c>
      <c r="N197">
        <v>11.679626000000001</v>
      </c>
      <c r="O197">
        <v>11.876716</v>
      </c>
      <c r="P197">
        <v>12.063348</v>
      </c>
      <c r="Q197">
        <v>12.23394</v>
      </c>
      <c r="R197">
        <v>12.331873999999999</v>
      </c>
      <c r="S197">
        <v>12.343351999999999</v>
      </c>
      <c r="T197">
        <v>12.351760000000001</v>
      </c>
      <c r="U197">
        <v>12.352591</v>
      </c>
      <c r="V197">
        <v>12.351801999999999</v>
      </c>
      <c r="W197">
        <v>12.350061999999999</v>
      </c>
      <c r="X197">
        <v>12.347828</v>
      </c>
      <c r="Y197">
        <v>12.345435999999999</v>
      </c>
      <c r="Z197">
        <v>12.342902</v>
      </c>
      <c r="AA197">
        <v>12.340039000000001</v>
      </c>
      <c r="AB197">
        <v>12.336753</v>
      </c>
      <c r="AC197">
        <v>12.333594</v>
      </c>
      <c r="AD197">
        <v>12.330715</v>
      </c>
      <c r="AE197">
        <v>12.328015000000001</v>
      </c>
      <c r="AF197">
        <v>12.325491</v>
      </c>
      <c r="AG197">
        <v>12.323079999999999</v>
      </c>
      <c r="AH197">
        <v>12.320777</v>
      </c>
      <c r="AI197">
        <v>12.318592000000001</v>
      </c>
      <c r="AJ197">
        <v>12.316513</v>
      </c>
      <c r="AK197" s="131">
        <v>1.7000000000000001E-2</v>
      </c>
    </row>
    <row r="198" spans="1:37" ht="15" customHeight="1">
      <c r="A198" s="133" t="s">
        <v>695</v>
      </c>
      <c r="B198" t="s">
        <v>2645</v>
      </c>
      <c r="C198" t="s">
        <v>3012</v>
      </c>
      <c r="D198" t="s">
        <v>3013</v>
      </c>
      <c r="E198" t="s">
        <v>2825</v>
      </c>
      <c r="F198">
        <v>7.8577649999999997</v>
      </c>
      <c r="G198">
        <v>8.6946449999999995</v>
      </c>
      <c r="H198">
        <v>8.8288469999999997</v>
      </c>
      <c r="I198">
        <v>8.9995770000000004</v>
      </c>
      <c r="J198">
        <v>9.2102260000000005</v>
      </c>
      <c r="K198">
        <v>9.4538180000000001</v>
      </c>
      <c r="L198">
        <v>9.6793060000000004</v>
      </c>
      <c r="M198">
        <v>9.9177680000000006</v>
      </c>
      <c r="N198">
        <v>10.029356999999999</v>
      </c>
      <c r="O198">
        <v>10.21191</v>
      </c>
      <c r="P198">
        <v>10.361886</v>
      </c>
      <c r="Q198">
        <v>10.496637</v>
      </c>
      <c r="R198">
        <v>10.574024</v>
      </c>
      <c r="S198">
        <v>10.577456</v>
      </c>
      <c r="T198">
        <v>10.576369</v>
      </c>
      <c r="U198">
        <v>10.574172000000001</v>
      </c>
      <c r="V198">
        <v>10.57136</v>
      </c>
      <c r="W198">
        <v>10.568838</v>
      </c>
      <c r="X198">
        <v>10.566668999999999</v>
      </c>
      <c r="Y198">
        <v>10.56484</v>
      </c>
      <c r="Z198">
        <v>10.563416999999999</v>
      </c>
      <c r="AA198">
        <v>10.562293</v>
      </c>
      <c r="AB198">
        <v>10.561572999999999</v>
      </c>
      <c r="AC198">
        <v>10.52332</v>
      </c>
      <c r="AD198">
        <v>10.527604</v>
      </c>
      <c r="AE198">
        <v>10.533288000000001</v>
      </c>
      <c r="AF198">
        <v>10.540594</v>
      </c>
      <c r="AG198">
        <v>10.549569999999999</v>
      </c>
      <c r="AH198">
        <v>10.560122</v>
      </c>
      <c r="AI198">
        <v>10.572075999999999</v>
      </c>
      <c r="AJ198">
        <v>10.584902</v>
      </c>
      <c r="AK198" s="131">
        <v>0.01</v>
      </c>
    </row>
    <row r="199" spans="1:37" ht="15" customHeight="1">
      <c r="A199" s="133" t="s">
        <v>694</v>
      </c>
      <c r="B199" t="s">
        <v>2646</v>
      </c>
      <c r="C199" t="s">
        <v>3014</v>
      </c>
      <c r="D199" t="s">
        <v>3015</v>
      </c>
      <c r="E199" t="s">
        <v>1814</v>
      </c>
      <c r="F199">
        <v>8.6751290000000001</v>
      </c>
      <c r="G199">
        <v>9.0074129999999997</v>
      </c>
      <c r="H199">
        <v>9.0949849999999994</v>
      </c>
      <c r="I199">
        <v>9.2309789999999996</v>
      </c>
      <c r="J199">
        <v>9.3916690000000003</v>
      </c>
      <c r="K199">
        <v>9.5847650000000009</v>
      </c>
      <c r="L199">
        <v>9.7810810000000004</v>
      </c>
      <c r="M199">
        <v>9.9967290000000002</v>
      </c>
      <c r="N199">
        <v>10.062555</v>
      </c>
      <c r="O199">
        <v>10.242454</v>
      </c>
      <c r="P199">
        <v>10.400725</v>
      </c>
      <c r="Q199">
        <v>10.540106</v>
      </c>
      <c r="R199">
        <v>10.641733</v>
      </c>
      <c r="S199">
        <v>10.692719</v>
      </c>
      <c r="T199">
        <v>10.697984999999999</v>
      </c>
      <c r="U199">
        <v>10.695501999999999</v>
      </c>
      <c r="V199">
        <v>10.693368</v>
      </c>
      <c r="W199">
        <v>10.691483</v>
      </c>
      <c r="X199">
        <v>10.689863000000001</v>
      </c>
      <c r="Y199">
        <v>10.688476</v>
      </c>
      <c r="Z199">
        <v>10.687289</v>
      </c>
      <c r="AA199">
        <v>10.686258</v>
      </c>
      <c r="AB199">
        <v>10.685371999999999</v>
      </c>
      <c r="AC199">
        <v>10.684616</v>
      </c>
      <c r="AD199">
        <v>10.683986000000001</v>
      </c>
      <c r="AE199">
        <v>10.683475</v>
      </c>
      <c r="AF199">
        <v>10.683066</v>
      </c>
      <c r="AG199">
        <v>10.682739</v>
      </c>
      <c r="AH199">
        <v>10.682478</v>
      </c>
      <c r="AI199">
        <v>10.682299</v>
      </c>
      <c r="AJ199">
        <v>10.685420000000001</v>
      </c>
      <c r="AK199" s="131">
        <v>7.0000000000000001E-3</v>
      </c>
    </row>
    <row r="200" spans="1:37" ht="15" customHeight="1">
      <c r="A200" s="133" t="s">
        <v>693</v>
      </c>
      <c r="B200" t="s">
        <v>1677</v>
      </c>
      <c r="C200" t="s">
        <v>3016</v>
      </c>
      <c r="D200" t="s">
        <v>3017</v>
      </c>
      <c r="E200" t="s">
        <v>2825</v>
      </c>
      <c r="F200">
        <v>6.2527379999999999</v>
      </c>
      <c r="G200">
        <v>6.8571939999999998</v>
      </c>
      <c r="H200">
        <v>6.8571949999999999</v>
      </c>
      <c r="I200">
        <v>6.8571939999999998</v>
      </c>
      <c r="J200">
        <v>6.8571939999999998</v>
      </c>
      <c r="K200">
        <v>6.8571939999999998</v>
      </c>
      <c r="L200">
        <v>6.8571939999999998</v>
      </c>
      <c r="M200">
        <v>6.8571939999999998</v>
      </c>
      <c r="N200">
        <v>6.8571939999999998</v>
      </c>
      <c r="O200">
        <v>6.8571939999999998</v>
      </c>
      <c r="P200">
        <v>6.8571949999999999</v>
      </c>
      <c r="Q200">
        <v>6.8571939999999998</v>
      </c>
      <c r="R200">
        <v>6.8571939999999998</v>
      </c>
      <c r="S200">
        <v>6.8571939999999998</v>
      </c>
      <c r="T200">
        <v>6.8571939999999998</v>
      </c>
      <c r="U200">
        <v>6.8571939999999998</v>
      </c>
      <c r="V200">
        <v>6.8571939999999998</v>
      </c>
      <c r="W200">
        <v>6.8571939999999998</v>
      </c>
      <c r="X200">
        <v>6.8571949999999999</v>
      </c>
      <c r="Y200">
        <v>6.8571939999999998</v>
      </c>
      <c r="Z200">
        <v>6.8571939999999998</v>
      </c>
      <c r="AA200">
        <v>6.8571939999999998</v>
      </c>
      <c r="AB200">
        <v>6.8571939999999998</v>
      </c>
      <c r="AC200">
        <v>6.8571939999999998</v>
      </c>
      <c r="AD200">
        <v>6.8571929999999996</v>
      </c>
      <c r="AE200">
        <v>6.8571939999999998</v>
      </c>
      <c r="AF200">
        <v>6.8571939999999998</v>
      </c>
      <c r="AG200">
        <v>6.8571949999999999</v>
      </c>
      <c r="AH200">
        <v>6.8571939999999998</v>
      </c>
      <c r="AI200">
        <v>6.8571939999999998</v>
      </c>
      <c r="AJ200">
        <v>6.8571939999999998</v>
      </c>
      <c r="AK200" s="131">
        <v>3.0000000000000001E-3</v>
      </c>
    </row>
    <row r="201" spans="1:37" ht="15" customHeight="1">
      <c r="A201" s="133" t="s">
        <v>692</v>
      </c>
      <c r="B201" t="s">
        <v>2656</v>
      </c>
      <c r="C201" t="s">
        <v>3018</v>
      </c>
      <c r="D201" t="s">
        <v>3019</v>
      </c>
      <c r="F201">
        <v>6.2572460000000003</v>
      </c>
      <c r="G201">
        <v>6.3427699999999998</v>
      </c>
      <c r="H201">
        <v>6.4424039999999998</v>
      </c>
      <c r="I201">
        <v>6.5654269999999997</v>
      </c>
      <c r="J201">
        <v>6.7177360000000004</v>
      </c>
      <c r="K201">
        <v>6.8936919999999997</v>
      </c>
      <c r="L201">
        <v>7.0838029999999996</v>
      </c>
      <c r="M201">
        <v>7.2802819999999997</v>
      </c>
      <c r="N201">
        <v>7.3803789999999996</v>
      </c>
      <c r="O201">
        <v>7.5267030000000004</v>
      </c>
      <c r="P201">
        <v>7.6507740000000002</v>
      </c>
      <c r="Q201">
        <v>7.7609940000000002</v>
      </c>
      <c r="R201">
        <v>7.8264440000000004</v>
      </c>
      <c r="S201">
        <v>7.8345799999999999</v>
      </c>
      <c r="T201">
        <v>7.8407939999999998</v>
      </c>
      <c r="U201">
        <v>7.8414479999999998</v>
      </c>
      <c r="V201">
        <v>7.8445879999999999</v>
      </c>
      <c r="W201">
        <v>7.8471830000000002</v>
      </c>
      <c r="X201">
        <v>7.8478539999999999</v>
      </c>
      <c r="Y201">
        <v>7.8469280000000001</v>
      </c>
      <c r="Z201">
        <v>7.8468770000000001</v>
      </c>
      <c r="AA201">
        <v>7.8469309999999997</v>
      </c>
      <c r="AB201">
        <v>7.846997</v>
      </c>
      <c r="AC201">
        <v>7.846527</v>
      </c>
      <c r="AD201">
        <v>7.84701</v>
      </c>
      <c r="AE201">
        <v>7.8482560000000001</v>
      </c>
      <c r="AF201">
        <v>7.8481839999999998</v>
      </c>
      <c r="AG201">
        <v>7.8502999999999998</v>
      </c>
      <c r="AH201">
        <v>7.8536149999999996</v>
      </c>
      <c r="AI201">
        <v>7.8573539999999999</v>
      </c>
      <c r="AJ201">
        <v>7.8615880000000002</v>
      </c>
      <c r="AK201" s="131">
        <v>8.0000000000000002E-3</v>
      </c>
    </row>
    <row r="202" spans="1:37" s="47" customFormat="1" ht="15" customHeight="1">
      <c r="A202" s="46" t="s">
        <v>691</v>
      </c>
      <c r="B202" s="47" t="s">
        <v>2657</v>
      </c>
      <c r="C202" s="47" t="s">
        <v>3020</v>
      </c>
      <c r="D202" s="47" t="s">
        <v>3021</v>
      </c>
      <c r="F202" s="47">
        <v>7.6005520000000004</v>
      </c>
      <c r="G202" s="47">
        <v>7.7448100000000002</v>
      </c>
      <c r="H202" s="47">
        <v>7.7984179999999999</v>
      </c>
      <c r="I202" s="47">
        <v>7.9240930000000001</v>
      </c>
      <c r="J202" s="47">
        <v>8.1204750000000008</v>
      </c>
      <c r="K202" s="47">
        <v>8.3556380000000008</v>
      </c>
      <c r="L202" s="47">
        <v>8.6110620000000004</v>
      </c>
      <c r="M202" s="47">
        <v>8.8968889999999998</v>
      </c>
      <c r="N202" s="47">
        <v>9.0684109999999993</v>
      </c>
      <c r="O202" s="47">
        <v>9.2839899999999993</v>
      </c>
      <c r="P202" s="47">
        <v>9.4586810000000003</v>
      </c>
      <c r="Q202" s="47">
        <v>9.6130429999999993</v>
      </c>
      <c r="R202" s="47">
        <v>9.6999359999999992</v>
      </c>
      <c r="S202" s="47">
        <v>9.7199050000000007</v>
      </c>
      <c r="T202" s="47">
        <v>9.7401199999999992</v>
      </c>
      <c r="U202" s="47">
        <v>9.7502650000000006</v>
      </c>
      <c r="V202" s="47">
        <v>9.7553870000000007</v>
      </c>
      <c r="W202" s="47">
        <v>9.7669490000000003</v>
      </c>
      <c r="X202" s="47">
        <v>9.7875510000000006</v>
      </c>
      <c r="Y202" s="47">
        <v>9.7904140000000002</v>
      </c>
      <c r="Z202" s="47">
        <v>9.7858309999999999</v>
      </c>
      <c r="AA202" s="47">
        <v>9.7924319999999998</v>
      </c>
      <c r="AB202" s="47">
        <v>9.8092039999999994</v>
      </c>
      <c r="AC202" s="47">
        <v>9.8243899999999993</v>
      </c>
      <c r="AD202" s="47">
        <v>9.8458670000000001</v>
      </c>
      <c r="AE202" s="47">
        <v>9.8725470000000008</v>
      </c>
      <c r="AF202" s="47">
        <v>9.8889309999999995</v>
      </c>
      <c r="AG202" s="47">
        <v>9.9205079999999999</v>
      </c>
      <c r="AH202" s="47">
        <v>9.9537700000000005</v>
      </c>
      <c r="AI202" s="47">
        <v>9.964264</v>
      </c>
      <c r="AJ202" s="47">
        <v>9.9811899999999998</v>
      </c>
      <c r="AK202" s="135">
        <v>8.9999999999999993E-3</v>
      </c>
    </row>
    <row r="203" spans="1:37" ht="15" customHeight="1">
      <c r="B203" t="s">
        <v>2660</v>
      </c>
      <c r="D203" t="s">
        <v>3022</v>
      </c>
    </row>
    <row r="204" spans="1:37" ht="15" customHeight="1">
      <c r="B204" t="s">
        <v>1317</v>
      </c>
      <c r="D204" t="s">
        <v>3023</v>
      </c>
    </row>
    <row r="205" spans="1:37" ht="15" customHeight="1">
      <c r="A205" s="133" t="s">
        <v>690</v>
      </c>
      <c r="B205" t="s">
        <v>1362</v>
      </c>
      <c r="C205" t="s">
        <v>3024</v>
      </c>
      <c r="D205" t="s">
        <v>3025</v>
      </c>
      <c r="E205" t="s">
        <v>1684</v>
      </c>
      <c r="F205">
        <v>147.36698899999999</v>
      </c>
      <c r="G205">
        <v>162.874405</v>
      </c>
      <c r="H205">
        <v>174.73065199999999</v>
      </c>
      <c r="I205">
        <v>180.52432300000001</v>
      </c>
      <c r="J205">
        <v>187.83528100000001</v>
      </c>
      <c r="K205">
        <v>193.86938499999999</v>
      </c>
      <c r="L205">
        <v>193.94555700000001</v>
      </c>
      <c r="M205">
        <v>191.041031</v>
      </c>
      <c r="N205">
        <v>192.70813000000001</v>
      </c>
      <c r="O205">
        <v>193.46637000000001</v>
      </c>
      <c r="P205">
        <v>192.29011499999999</v>
      </c>
      <c r="Q205">
        <v>192.50157200000001</v>
      </c>
      <c r="R205">
        <v>193.21283</v>
      </c>
      <c r="S205">
        <v>193.40211500000001</v>
      </c>
      <c r="T205">
        <v>193.70794699999999</v>
      </c>
      <c r="U205">
        <v>194.59094200000001</v>
      </c>
      <c r="V205">
        <v>193.81104999999999</v>
      </c>
      <c r="W205">
        <v>192.37344400000001</v>
      </c>
      <c r="X205">
        <v>192.27671799999999</v>
      </c>
      <c r="Y205">
        <v>192.19929500000001</v>
      </c>
      <c r="Z205">
        <v>191.45024100000001</v>
      </c>
      <c r="AA205">
        <v>190.30789200000001</v>
      </c>
      <c r="AB205">
        <v>189.15933200000001</v>
      </c>
      <c r="AC205">
        <v>188.110794</v>
      </c>
      <c r="AD205">
        <v>187.20150799999999</v>
      </c>
      <c r="AE205">
        <v>187.95594800000001</v>
      </c>
      <c r="AF205">
        <v>186.52847299999999</v>
      </c>
      <c r="AG205">
        <v>184.698151</v>
      </c>
      <c r="AH205">
        <v>185.01487700000001</v>
      </c>
      <c r="AI205">
        <v>182.92906199999999</v>
      </c>
      <c r="AJ205">
        <v>180.58569299999999</v>
      </c>
      <c r="AK205" s="131">
        <v>7.0000000000000001E-3</v>
      </c>
    </row>
    <row r="206" spans="1:37" ht="15" customHeight="1">
      <c r="A206" s="133" t="s">
        <v>689</v>
      </c>
      <c r="B206" t="s">
        <v>1448</v>
      </c>
      <c r="C206" t="s">
        <v>3026</v>
      </c>
      <c r="D206" t="s">
        <v>3027</v>
      </c>
      <c r="E206" t="s">
        <v>1684</v>
      </c>
      <c r="F206">
        <v>36.340527000000002</v>
      </c>
      <c r="G206">
        <v>41.152985000000001</v>
      </c>
      <c r="H206">
        <v>45.466510999999997</v>
      </c>
      <c r="I206">
        <v>48.275089000000001</v>
      </c>
      <c r="J206">
        <v>51.582748000000002</v>
      </c>
      <c r="K206">
        <v>54.672806000000001</v>
      </c>
      <c r="L206">
        <v>55.909843000000002</v>
      </c>
      <c r="M206">
        <v>56.316150999999998</v>
      </c>
      <c r="N206">
        <v>58.327072000000001</v>
      </c>
      <c r="O206">
        <v>59.902965999999999</v>
      </c>
      <c r="P206">
        <v>60.703434000000001</v>
      </c>
      <c r="Q206">
        <v>62.242939</v>
      </c>
      <c r="R206">
        <v>63.795490000000001</v>
      </c>
      <c r="S206">
        <v>65.216812000000004</v>
      </c>
      <c r="T206">
        <v>66.619422999999998</v>
      </c>
      <c r="U206">
        <v>68.357330000000005</v>
      </c>
      <c r="V206">
        <v>69.528632999999999</v>
      </c>
      <c r="W206">
        <v>70.507216999999997</v>
      </c>
      <c r="X206">
        <v>72.067085000000006</v>
      </c>
      <c r="Y206">
        <v>73.386893999999998</v>
      </c>
      <c r="Z206">
        <v>74.481773000000004</v>
      </c>
      <c r="AA206">
        <v>75.407905999999997</v>
      </c>
      <c r="AB206">
        <v>75.941940000000002</v>
      </c>
      <c r="AC206">
        <v>76.724884000000003</v>
      </c>
      <c r="AD206">
        <v>77.526398</v>
      </c>
      <c r="AE206">
        <v>78.944419999999994</v>
      </c>
      <c r="AF206">
        <v>79.472167999999996</v>
      </c>
      <c r="AG206">
        <v>79.682343000000003</v>
      </c>
      <c r="AH206">
        <v>81.240600999999998</v>
      </c>
      <c r="AI206">
        <v>81.383301000000003</v>
      </c>
      <c r="AJ206">
        <v>81.700012000000001</v>
      </c>
      <c r="AK206" s="131">
        <v>2.7E-2</v>
      </c>
    </row>
    <row r="207" spans="1:37" ht="15" customHeight="1">
      <c r="A207" s="133" t="s">
        <v>688</v>
      </c>
      <c r="B207" t="s">
        <v>1369</v>
      </c>
      <c r="C207" t="s">
        <v>3028</v>
      </c>
      <c r="D207" t="s">
        <v>3029</v>
      </c>
      <c r="E207" t="s">
        <v>1684</v>
      </c>
      <c r="F207">
        <v>0.21667700000000001</v>
      </c>
      <c r="G207">
        <v>0.24865499999999999</v>
      </c>
      <c r="H207">
        <v>0.276916</v>
      </c>
      <c r="I207">
        <v>0.296933</v>
      </c>
      <c r="J207">
        <v>0.32085599999999997</v>
      </c>
      <c r="K207">
        <v>0.34393200000000002</v>
      </c>
      <c r="L207">
        <v>0.35781400000000002</v>
      </c>
      <c r="M207">
        <v>0.36676199999999998</v>
      </c>
      <c r="N207">
        <v>0.38459199999999999</v>
      </c>
      <c r="O207">
        <v>0.40217999999999998</v>
      </c>
      <c r="P207">
        <v>0.415188</v>
      </c>
      <c r="Q207">
        <v>0.43269800000000003</v>
      </c>
      <c r="R207">
        <v>0.45240000000000002</v>
      </c>
      <c r="S207">
        <v>0.47218100000000002</v>
      </c>
      <c r="T207">
        <v>0.49300300000000002</v>
      </c>
      <c r="U207">
        <v>0.51601799999999998</v>
      </c>
      <c r="V207">
        <v>0.53563700000000003</v>
      </c>
      <c r="W207">
        <v>0.55433500000000002</v>
      </c>
      <c r="X207">
        <v>0.57802399999999998</v>
      </c>
      <c r="Y207">
        <v>0.60235700000000003</v>
      </c>
      <c r="Z207">
        <v>0.62575700000000001</v>
      </c>
      <c r="AA207">
        <v>0.65046199999999998</v>
      </c>
      <c r="AB207">
        <v>0.67674199999999995</v>
      </c>
      <c r="AC207">
        <v>0.702206</v>
      </c>
      <c r="AD207">
        <v>0.72930200000000001</v>
      </c>
      <c r="AE207">
        <v>0.76510900000000004</v>
      </c>
      <c r="AF207">
        <v>0.79286599999999996</v>
      </c>
      <c r="AG207">
        <v>0.81970200000000004</v>
      </c>
      <c r="AH207">
        <v>0.85739699999999996</v>
      </c>
      <c r="AI207">
        <v>0.88599499999999998</v>
      </c>
      <c r="AJ207">
        <v>0.913358</v>
      </c>
      <c r="AK207" s="131">
        <v>4.9000000000000002E-2</v>
      </c>
    </row>
    <row r="208" spans="1:37" ht="15" customHeight="1">
      <c r="A208" s="133" t="s">
        <v>687</v>
      </c>
      <c r="B208" t="s">
        <v>1378</v>
      </c>
      <c r="C208" t="s">
        <v>3030</v>
      </c>
      <c r="D208" t="s">
        <v>3031</v>
      </c>
      <c r="E208" t="s">
        <v>1684</v>
      </c>
      <c r="F208">
        <v>0.10786</v>
      </c>
      <c r="G208">
        <v>0.11931600000000001</v>
      </c>
      <c r="H208">
        <v>0.12817400000000001</v>
      </c>
      <c r="I208">
        <v>0.132655</v>
      </c>
      <c r="J208">
        <v>0.138493</v>
      </c>
      <c r="K208">
        <v>0.14356099999999999</v>
      </c>
      <c r="L208">
        <v>0.14452699999999999</v>
      </c>
      <c r="M208">
        <v>0.14341400000000001</v>
      </c>
      <c r="N208">
        <v>0.146093</v>
      </c>
      <c r="O208">
        <v>0.14843200000000001</v>
      </c>
      <c r="P208">
        <v>0.14888999999999999</v>
      </c>
      <c r="Q208">
        <v>0.150783</v>
      </c>
      <c r="R208">
        <v>0.15320500000000001</v>
      </c>
      <c r="S208">
        <v>0.15541199999999999</v>
      </c>
      <c r="T208">
        <v>0.157724</v>
      </c>
      <c r="U208">
        <v>0.16048499999999999</v>
      </c>
      <c r="V208">
        <v>0.161963</v>
      </c>
      <c r="W208">
        <v>0.16298799999999999</v>
      </c>
      <c r="X208">
        <v>0.16528499999999999</v>
      </c>
      <c r="Y208">
        <v>0.16753999999999999</v>
      </c>
      <c r="Z208">
        <v>0.169873</v>
      </c>
      <c r="AA208">
        <v>0.17296700000000001</v>
      </c>
      <c r="AB208">
        <v>0.17641499999999999</v>
      </c>
      <c r="AC208">
        <v>0.17982400000000001</v>
      </c>
      <c r="AD208">
        <v>0.18385199999999999</v>
      </c>
      <c r="AE208">
        <v>0.19009400000000001</v>
      </c>
      <c r="AF208">
        <v>0.19438900000000001</v>
      </c>
      <c r="AG208">
        <v>0.19945099999999999</v>
      </c>
      <c r="AH208">
        <v>0.20738999999999999</v>
      </c>
      <c r="AI208">
        <v>0.21348200000000001</v>
      </c>
      <c r="AJ208">
        <v>0.21962999999999999</v>
      </c>
      <c r="AK208" s="131">
        <v>2.4E-2</v>
      </c>
    </row>
    <row r="209" spans="1:37" ht="15" customHeight="1">
      <c r="A209" s="133" t="s">
        <v>686</v>
      </c>
      <c r="B209" t="s">
        <v>2644</v>
      </c>
      <c r="C209" t="s">
        <v>3032</v>
      </c>
      <c r="D209" t="s">
        <v>3033</v>
      </c>
      <c r="E209" t="s">
        <v>1684</v>
      </c>
      <c r="F209">
        <v>23.123978000000001</v>
      </c>
      <c r="G209">
        <v>26.385145000000001</v>
      </c>
      <c r="H209">
        <v>28.895914000000001</v>
      </c>
      <c r="I209">
        <v>30.481784999999999</v>
      </c>
      <c r="J209">
        <v>32.549633</v>
      </c>
      <c r="K209">
        <v>34.448101000000001</v>
      </c>
      <c r="L209">
        <v>35.934238000000001</v>
      </c>
      <c r="M209">
        <v>36.997703999999999</v>
      </c>
      <c r="N209">
        <v>38.406609000000003</v>
      </c>
      <c r="O209">
        <v>40.438293000000002</v>
      </c>
      <c r="P209">
        <v>41.426582000000003</v>
      </c>
      <c r="Q209">
        <v>43.097050000000003</v>
      </c>
      <c r="R209">
        <v>45.263236999999997</v>
      </c>
      <c r="S209">
        <v>47.615958999999997</v>
      </c>
      <c r="T209">
        <v>50.032466999999997</v>
      </c>
      <c r="U209">
        <v>52.368079999999999</v>
      </c>
      <c r="V209">
        <v>54.359116</v>
      </c>
      <c r="W209">
        <v>56.256672000000002</v>
      </c>
      <c r="X209">
        <v>58.660789000000001</v>
      </c>
      <c r="Y209">
        <v>61.130257</v>
      </c>
      <c r="Z209">
        <v>63.504947999999999</v>
      </c>
      <c r="AA209">
        <v>66.663818000000006</v>
      </c>
      <c r="AB209">
        <v>70.541595000000001</v>
      </c>
      <c r="AC209">
        <v>73.195992000000004</v>
      </c>
      <c r="AD209">
        <v>76.020347999999998</v>
      </c>
      <c r="AE209">
        <v>80.059334000000007</v>
      </c>
      <c r="AF209">
        <v>82.963829000000004</v>
      </c>
      <c r="AG209">
        <v>85.771857999999995</v>
      </c>
      <c r="AH209">
        <v>89.210350000000005</v>
      </c>
      <c r="AI209">
        <v>92.185958999999997</v>
      </c>
      <c r="AJ209">
        <v>94.388938999999993</v>
      </c>
      <c r="AK209" s="131">
        <v>4.8000000000000001E-2</v>
      </c>
    </row>
    <row r="210" spans="1:37" ht="15" customHeight="1">
      <c r="A210" s="133" t="s">
        <v>685</v>
      </c>
      <c r="B210" t="s">
        <v>1673</v>
      </c>
      <c r="C210" t="s">
        <v>3034</v>
      </c>
      <c r="D210" t="s">
        <v>3035</v>
      </c>
      <c r="E210" t="s">
        <v>1684</v>
      </c>
      <c r="F210">
        <v>0.25462099999999999</v>
      </c>
      <c r="G210">
        <v>0.28985699999999998</v>
      </c>
      <c r="H210">
        <v>0.318909</v>
      </c>
      <c r="I210">
        <v>0.34132000000000001</v>
      </c>
      <c r="J210">
        <v>0.36881900000000001</v>
      </c>
      <c r="K210">
        <v>0.395345</v>
      </c>
      <c r="L210">
        <v>0.411302</v>
      </c>
      <c r="M210">
        <v>0.42158699999999999</v>
      </c>
      <c r="N210">
        <v>0.442083</v>
      </c>
      <c r="O210">
        <v>0.46229900000000002</v>
      </c>
      <c r="P210">
        <v>0.47725200000000001</v>
      </c>
      <c r="Q210">
        <v>0.49737999999999999</v>
      </c>
      <c r="R210">
        <v>0.52002700000000002</v>
      </c>
      <c r="S210">
        <v>0.54276400000000002</v>
      </c>
      <c r="T210">
        <v>0.56669999999999998</v>
      </c>
      <c r="U210">
        <v>0.59315399999999996</v>
      </c>
      <c r="V210">
        <v>0.61570599999999998</v>
      </c>
      <c r="W210">
        <v>0.63719899999999996</v>
      </c>
      <c r="X210">
        <v>0.66442999999999997</v>
      </c>
      <c r="Y210">
        <v>0.69240000000000002</v>
      </c>
      <c r="Z210">
        <v>0.71929799999999999</v>
      </c>
      <c r="AA210">
        <v>0.74769600000000003</v>
      </c>
      <c r="AB210">
        <v>0.77790400000000004</v>
      </c>
      <c r="AC210">
        <v>0.807176</v>
      </c>
      <c r="AD210">
        <v>0.83832099999999998</v>
      </c>
      <c r="AE210">
        <v>0.87948000000000004</v>
      </c>
      <c r="AF210">
        <v>0.91138799999999998</v>
      </c>
      <c r="AG210">
        <v>0.94223500000000004</v>
      </c>
      <c r="AH210">
        <v>0.985564</v>
      </c>
      <c r="AI210">
        <v>1.018437</v>
      </c>
      <c r="AJ210">
        <v>1.0498909999999999</v>
      </c>
      <c r="AK210" s="131">
        <v>4.8000000000000001E-2</v>
      </c>
    </row>
    <row r="211" spans="1:37" ht="15" customHeight="1">
      <c r="A211" s="133" t="s">
        <v>684</v>
      </c>
      <c r="B211" t="s">
        <v>2645</v>
      </c>
      <c r="C211" t="s">
        <v>3036</v>
      </c>
      <c r="D211" t="s">
        <v>3037</v>
      </c>
      <c r="E211" t="s">
        <v>1684</v>
      </c>
      <c r="F211">
        <v>0.26865299999999998</v>
      </c>
      <c r="G211">
        <v>0.30830200000000002</v>
      </c>
      <c r="H211">
        <v>0.34334100000000001</v>
      </c>
      <c r="I211">
        <v>0.36816100000000002</v>
      </c>
      <c r="J211">
        <v>0.39782299999999998</v>
      </c>
      <c r="K211">
        <v>0.42643399999999998</v>
      </c>
      <c r="L211">
        <v>0.44364599999999998</v>
      </c>
      <c r="M211">
        <v>0.45473999999999998</v>
      </c>
      <c r="N211">
        <v>0.47684700000000002</v>
      </c>
      <c r="O211">
        <v>0.49865300000000001</v>
      </c>
      <c r="P211">
        <v>0.51478199999999996</v>
      </c>
      <c r="Q211">
        <v>0.536493</v>
      </c>
      <c r="R211">
        <v>0.560921</v>
      </c>
      <c r="S211">
        <v>0.58544600000000002</v>
      </c>
      <c r="T211">
        <v>0.61126400000000003</v>
      </c>
      <c r="U211">
        <v>0.63979900000000001</v>
      </c>
      <c r="V211">
        <v>0.66412400000000005</v>
      </c>
      <c r="W211">
        <v>0.687307</v>
      </c>
      <c r="X211">
        <v>0.71667899999999995</v>
      </c>
      <c r="Y211">
        <v>0.74684899999999999</v>
      </c>
      <c r="Z211">
        <v>0.77586200000000005</v>
      </c>
      <c r="AA211">
        <v>0.80649300000000002</v>
      </c>
      <c r="AB211">
        <v>0.83907699999999996</v>
      </c>
      <c r="AC211">
        <v>0.87065000000000003</v>
      </c>
      <c r="AD211">
        <v>0.90424499999999997</v>
      </c>
      <c r="AE211">
        <v>0.94864099999999996</v>
      </c>
      <c r="AF211">
        <v>0.98305699999999996</v>
      </c>
      <c r="AG211">
        <v>1.01633</v>
      </c>
      <c r="AH211">
        <v>1.0630660000000001</v>
      </c>
      <c r="AI211">
        <v>1.098525</v>
      </c>
      <c r="AJ211">
        <v>1.132452</v>
      </c>
      <c r="AK211" s="131">
        <v>4.9000000000000002E-2</v>
      </c>
    </row>
    <row r="212" spans="1:37" ht="15" customHeight="1">
      <c r="A212" s="133" t="s">
        <v>683</v>
      </c>
      <c r="B212" t="s">
        <v>2646</v>
      </c>
      <c r="C212" t="s">
        <v>3038</v>
      </c>
      <c r="D212" t="s">
        <v>3039</v>
      </c>
      <c r="E212" t="s">
        <v>1684</v>
      </c>
      <c r="F212">
        <v>0.27268399999999998</v>
      </c>
      <c r="G212">
        <v>0.31292700000000001</v>
      </c>
      <c r="H212">
        <v>0.348493</v>
      </c>
      <c r="I212">
        <v>0.37368499999999999</v>
      </c>
      <c r="J212">
        <v>0.40379100000000001</v>
      </c>
      <c r="K212">
        <v>0.43283199999999999</v>
      </c>
      <c r="L212">
        <v>0.45030199999999998</v>
      </c>
      <c r="M212">
        <v>0.461563</v>
      </c>
      <c r="N212">
        <v>0.48400199999999999</v>
      </c>
      <c r="O212">
        <v>0.506135</v>
      </c>
      <c r="P212">
        <v>0.52250600000000003</v>
      </c>
      <c r="Q212">
        <v>0.54454199999999997</v>
      </c>
      <c r="R212">
        <v>0.56933699999999998</v>
      </c>
      <c r="S212">
        <v>0.59423000000000004</v>
      </c>
      <c r="T212">
        <v>0.62043499999999996</v>
      </c>
      <c r="U212">
        <v>0.64939800000000003</v>
      </c>
      <c r="V212">
        <v>0.67408800000000002</v>
      </c>
      <c r="W212">
        <v>0.69761899999999999</v>
      </c>
      <c r="X212">
        <v>0.72743199999999997</v>
      </c>
      <c r="Y212">
        <v>0.75805400000000001</v>
      </c>
      <c r="Z212">
        <v>0.78750200000000004</v>
      </c>
      <c r="AA212">
        <v>0.81859300000000002</v>
      </c>
      <c r="AB212">
        <v>0.85166600000000003</v>
      </c>
      <c r="AC212">
        <v>0.88371299999999997</v>
      </c>
      <c r="AD212">
        <v>0.91781199999999996</v>
      </c>
      <c r="AE212">
        <v>0.96287400000000001</v>
      </c>
      <c r="AF212">
        <v>0.99780599999999997</v>
      </c>
      <c r="AG212">
        <v>1.0315780000000001</v>
      </c>
      <c r="AH212">
        <v>1.079016</v>
      </c>
      <c r="AI212">
        <v>1.1150070000000001</v>
      </c>
      <c r="AJ212">
        <v>1.1494420000000001</v>
      </c>
      <c r="AK212" s="131">
        <v>4.9000000000000002E-2</v>
      </c>
    </row>
    <row r="213" spans="1:37" ht="15" customHeight="1">
      <c r="A213" s="133" t="s">
        <v>682</v>
      </c>
      <c r="B213" t="s">
        <v>1677</v>
      </c>
      <c r="C213" t="s">
        <v>3040</v>
      </c>
      <c r="D213" t="s">
        <v>3041</v>
      </c>
      <c r="E213" t="s">
        <v>1684</v>
      </c>
      <c r="F213">
        <v>1.3200000000000001E-4</v>
      </c>
      <c r="G213">
        <v>1.47E-4</v>
      </c>
      <c r="H213">
        <v>1.5799999999999999E-4</v>
      </c>
      <c r="I213">
        <v>1.64E-4</v>
      </c>
      <c r="J213">
        <v>1.7100000000000001E-4</v>
      </c>
      <c r="K213">
        <v>1.7699999999999999E-4</v>
      </c>
      <c r="L213">
        <v>1.7799999999999999E-4</v>
      </c>
      <c r="M213">
        <v>1.76E-4</v>
      </c>
      <c r="N213">
        <v>1.7699999999999999E-4</v>
      </c>
      <c r="O213">
        <v>1.7699999999999999E-4</v>
      </c>
      <c r="P213">
        <v>1.75E-4</v>
      </c>
      <c r="Q213">
        <v>1.74E-4</v>
      </c>
      <c r="R213">
        <v>1.73E-4</v>
      </c>
      <c r="S213">
        <v>1.7000000000000001E-4</v>
      </c>
      <c r="T213">
        <v>1.6699999999999999E-4</v>
      </c>
      <c r="U213">
        <v>1.65E-4</v>
      </c>
      <c r="V213">
        <v>1.6100000000000001E-4</v>
      </c>
      <c r="W213">
        <v>1.5699999999999999E-4</v>
      </c>
      <c r="X213">
        <v>1.54E-4</v>
      </c>
      <c r="Y213">
        <v>1.5100000000000001E-4</v>
      </c>
      <c r="Z213">
        <v>1.4799999999999999E-4</v>
      </c>
      <c r="AA213">
        <v>1.45E-4</v>
      </c>
      <c r="AB213">
        <v>1.4200000000000001E-4</v>
      </c>
      <c r="AC213">
        <v>1.3899999999999999E-4</v>
      </c>
      <c r="AD213">
        <v>1.36E-4</v>
      </c>
      <c r="AE213">
        <v>1.34E-4</v>
      </c>
      <c r="AF213">
        <v>1.3100000000000001E-4</v>
      </c>
      <c r="AG213">
        <v>1.2799999999999999E-4</v>
      </c>
      <c r="AH213">
        <v>1.26E-4</v>
      </c>
      <c r="AI213">
        <v>1.22E-4</v>
      </c>
      <c r="AJ213">
        <v>1.1900000000000001E-4</v>
      </c>
      <c r="AK213" s="131">
        <v>-4.0000000000000001E-3</v>
      </c>
    </row>
    <row r="214" spans="1:37" ht="15" customHeight="1">
      <c r="A214" s="133" t="s">
        <v>681</v>
      </c>
      <c r="B214" t="s">
        <v>2647</v>
      </c>
      <c r="C214" t="s">
        <v>3042</v>
      </c>
      <c r="D214" t="s">
        <v>3043</v>
      </c>
      <c r="E214" t="s">
        <v>1684</v>
      </c>
      <c r="F214">
        <v>207.952133</v>
      </c>
      <c r="G214">
        <v>231.69172699999999</v>
      </c>
      <c r="H214">
        <v>250.50907900000001</v>
      </c>
      <c r="I214">
        <v>260.79406699999998</v>
      </c>
      <c r="J214">
        <v>273.59762599999999</v>
      </c>
      <c r="K214">
        <v>284.73254400000002</v>
      </c>
      <c r="L214">
        <v>287.59738199999998</v>
      </c>
      <c r="M214">
        <v>286.20315599999998</v>
      </c>
      <c r="N214">
        <v>291.37560999999999</v>
      </c>
      <c r="O214">
        <v>295.82556199999999</v>
      </c>
      <c r="P214">
        <v>296.49893200000002</v>
      </c>
      <c r="Q214">
        <v>300.003601</v>
      </c>
      <c r="R214">
        <v>304.52761800000002</v>
      </c>
      <c r="S214">
        <v>308.58505200000002</v>
      </c>
      <c r="T214">
        <v>312.80914300000001</v>
      </c>
      <c r="U214">
        <v>317.875427</v>
      </c>
      <c r="V214">
        <v>320.35043300000001</v>
      </c>
      <c r="W214">
        <v>321.876892</v>
      </c>
      <c r="X214">
        <v>325.856628</v>
      </c>
      <c r="Y214">
        <v>329.68374599999999</v>
      </c>
      <c r="Z214">
        <v>332.51541099999997</v>
      </c>
      <c r="AA214">
        <v>335.57598899999999</v>
      </c>
      <c r="AB214">
        <v>338.96481299999999</v>
      </c>
      <c r="AC214">
        <v>341.47540300000003</v>
      </c>
      <c r="AD214">
        <v>344.32199100000003</v>
      </c>
      <c r="AE214">
        <v>350.70605499999999</v>
      </c>
      <c r="AF214">
        <v>352.84414700000002</v>
      </c>
      <c r="AG214">
        <v>354.16177399999998</v>
      </c>
      <c r="AH214">
        <v>359.65835600000003</v>
      </c>
      <c r="AI214">
        <v>360.82986499999998</v>
      </c>
      <c r="AJ214">
        <v>361.13952599999999</v>
      </c>
      <c r="AK214" s="131">
        <v>1.9E-2</v>
      </c>
    </row>
    <row r="215" spans="1:37" ht="15" customHeight="1">
      <c r="B215" t="s">
        <v>1319</v>
      </c>
      <c r="D215" t="s">
        <v>3044</v>
      </c>
    </row>
    <row r="216" spans="1:37" ht="15" customHeight="1">
      <c r="A216" s="133" t="s">
        <v>680</v>
      </c>
      <c r="B216" t="s">
        <v>1362</v>
      </c>
      <c r="C216" t="s">
        <v>3045</v>
      </c>
      <c r="D216" t="s">
        <v>3046</v>
      </c>
      <c r="E216" t="s">
        <v>1684</v>
      </c>
      <c r="F216">
        <v>91.140923000000001</v>
      </c>
      <c r="G216">
        <v>101.57009100000001</v>
      </c>
      <c r="H216">
        <v>122.007324</v>
      </c>
      <c r="I216">
        <v>134.36882</v>
      </c>
      <c r="J216">
        <v>142.74681100000001</v>
      </c>
      <c r="K216">
        <v>148.109756</v>
      </c>
      <c r="L216">
        <v>147.682907</v>
      </c>
      <c r="M216">
        <v>141.33781400000001</v>
      </c>
      <c r="N216">
        <v>138.36944600000001</v>
      </c>
      <c r="O216">
        <v>138.073395</v>
      </c>
      <c r="P216">
        <v>138.25938400000001</v>
      </c>
      <c r="Q216">
        <v>140.22210699999999</v>
      </c>
      <c r="R216">
        <v>144.37342799999999</v>
      </c>
      <c r="S216">
        <v>148.244675</v>
      </c>
      <c r="T216">
        <v>151.96386699999999</v>
      </c>
      <c r="U216">
        <v>156.659775</v>
      </c>
      <c r="V216">
        <v>161.44515999999999</v>
      </c>
      <c r="W216">
        <v>164.008972</v>
      </c>
      <c r="X216">
        <v>166.95872499999999</v>
      </c>
      <c r="Y216">
        <v>172.862381</v>
      </c>
      <c r="Z216">
        <v>179.956909</v>
      </c>
      <c r="AA216">
        <v>185.272369</v>
      </c>
      <c r="AB216">
        <v>188.929565</v>
      </c>
      <c r="AC216">
        <v>192.53448499999999</v>
      </c>
      <c r="AD216">
        <v>195.31875600000001</v>
      </c>
      <c r="AE216">
        <v>199.18071</v>
      </c>
      <c r="AF216">
        <v>202.54257200000001</v>
      </c>
      <c r="AG216">
        <v>202.73142999999999</v>
      </c>
      <c r="AH216">
        <v>205.17477400000001</v>
      </c>
      <c r="AI216">
        <v>210.11914100000001</v>
      </c>
      <c r="AJ216">
        <v>213.534637</v>
      </c>
      <c r="AK216" s="131">
        <v>2.9000000000000001E-2</v>
      </c>
    </row>
    <row r="217" spans="1:37" ht="15" customHeight="1">
      <c r="A217" s="133" t="s">
        <v>679</v>
      </c>
      <c r="B217" t="s">
        <v>1448</v>
      </c>
      <c r="C217" t="s">
        <v>3047</v>
      </c>
      <c r="D217" t="s">
        <v>3048</v>
      </c>
      <c r="E217" t="s">
        <v>1684</v>
      </c>
      <c r="F217">
        <v>46.458106999999998</v>
      </c>
      <c r="G217">
        <v>51.533301999999999</v>
      </c>
      <c r="H217">
        <v>61.584063999999998</v>
      </c>
      <c r="I217">
        <v>67.480025999999995</v>
      </c>
      <c r="J217">
        <v>71.053955000000002</v>
      </c>
      <c r="K217">
        <v>73.745536999999999</v>
      </c>
      <c r="L217">
        <v>74.008094999999997</v>
      </c>
      <c r="M217">
        <v>71.102187999999998</v>
      </c>
      <c r="N217">
        <v>69.762978000000004</v>
      </c>
      <c r="O217">
        <v>69.592879999999994</v>
      </c>
      <c r="P217">
        <v>69.727844000000005</v>
      </c>
      <c r="Q217">
        <v>70.691063</v>
      </c>
      <c r="R217">
        <v>72.775604000000001</v>
      </c>
      <c r="S217">
        <v>74.734939999999995</v>
      </c>
      <c r="T217">
        <v>76.598495</v>
      </c>
      <c r="U217">
        <v>78.970878999999996</v>
      </c>
      <c r="V217">
        <v>81.265197999999998</v>
      </c>
      <c r="W217">
        <v>82.382980000000003</v>
      </c>
      <c r="X217">
        <v>83.535544999999999</v>
      </c>
      <c r="Y217">
        <v>86.150604000000001</v>
      </c>
      <c r="Z217">
        <v>89.336394999999996</v>
      </c>
      <c r="AA217">
        <v>91.616553999999994</v>
      </c>
      <c r="AB217">
        <v>93.060012999999998</v>
      </c>
      <c r="AC217">
        <v>94.461594000000005</v>
      </c>
      <c r="AD217">
        <v>95.405356999999995</v>
      </c>
      <c r="AE217">
        <v>96.820175000000006</v>
      </c>
      <c r="AF217">
        <v>97.969802999999999</v>
      </c>
      <c r="AG217">
        <v>97.567085000000006</v>
      </c>
      <c r="AH217">
        <v>98.234961999999996</v>
      </c>
      <c r="AI217">
        <v>100.072861</v>
      </c>
      <c r="AJ217">
        <v>101.15113100000001</v>
      </c>
      <c r="AK217" s="131">
        <v>2.5999999999999999E-2</v>
      </c>
    </row>
    <row r="218" spans="1:37" ht="15" customHeight="1">
      <c r="A218" s="133" t="s">
        <v>678</v>
      </c>
      <c r="B218" t="s">
        <v>1369</v>
      </c>
      <c r="C218" t="s">
        <v>3049</v>
      </c>
      <c r="D218" t="s">
        <v>3050</v>
      </c>
      <c r="E218" t="s">
        <v>1684</v>
      </c>
      <c r="F218">
        <v>0.13500999999999999</v>
      </c>
      <c r="G218">
        <v>0.154755</v>
      </c>
      <c r="H218">
        <v>0.19117899999999999</v>
      </c>
      <c r="I218">
        <v>0.216553</v>
      </c>
      <c r="J218">
        <v>0.23633899999999999</v>
      </c>
      <c r="K218">
        <v>0.25270799999999999</v>
      </c>
      <c r="L218">
        <v>0.26027600000000001</v>
      </c>
      <c r="M218">
        <v>0.25709300000000002</v>
      </c>
      <c r="N218">
        <v>0.25964300000000001</v>
      </c>
      <c r="O218">
        <v>0.26708900000000002</v>
      </c>
      <c r="P218">
        <v>0.27582400000000001</v>
      </c>
      <c r="Q218">
        <v>0.28846699999999997</v>
      </c>
      <c r="R218">
        <v>0.30631199999999997</v>
      </c>
      <c r="S218">
        <v>0.32441700000000001</v>
      </c>
      <c r="T218">
        <v>0.34300000000000003</v>
      </c>
      <c r="U218">
        <v>0.36474600000000001</v>
      </c>
      <c r="V218">
        <v>0.38755899999999999</v>
      </c>
      <c r="W218">
        <v>0.40587000000000001</v>
      </c>
      <c r="X218">
        <v>0.42568800000000001</v>
      </c>
      <c r="Y218">
        <v>0.45412000000000002</v>
      </c>
      <c r="Z218">
        <v>0.48713899999999999</v>
      </c>
      <c r="AA218">
        <v>0.51681500000000002</v>
      </c>
      <c r="AB218">
        <v>0.54311200000000004</v>
      </c>
      <c r="AC218">
        <v>0.57040999999999997</v>
      </c>
      <c r="AD218">
        <v>0.59631400000000001</v>
      </c>
      <c r="AE218">
        <v>0.62661</v>
      </c>
      <c r="AF218">
        <v>0.65660499999999999</v>
      </c>
      <c r="AG218">
        <v>0.67727599999999999</v>
      </c>
      <c r="AH218">
        <v>0.70638999999999996</v>
      </c>
      <c r="AI218">
        <v>0.745556</v>
      </c>
      <c r="AJ218">
        <v>0.78089799999999998</v>
      </c>
      <c r="AK218" s="131">
        <v>0.06</v>
      </c>
    </row>
    <row r="219" spans="1:37" ht="15" customHeight="1">
      <c r="A219" s="133" t="s">
        <v>677</v>
      </c>
      <c r="B219" t="s">
        <v>1378</v>
      </c>
      <c r="C219" t="s">
        <v>3051</v>
      </c>
      <c r="D219" t="s">
        <v>3052</v>
      </c>
      <c r="E219" t="s">
        <v>1684</v>
      </c>
      <c r="F219">
        <v>0.39564199999999999</v>
      </c>
      <c r="G219">
        <v>0.43498399999999998</v>
      </c>
      <c r="H219">
        <v>0.51820900000000003</v>
      </c>
      <c r="I219">
        <v>0.56697600000000004</v>
      </c>
      <c r="J219">
        <v>0.60075699999999999</v>
      </c>
      <c r="K219">
        <v>0.62365400000000004</v>
      </c>
      <c r="L219">
        <v>0.62362399999999996</v>
      </c>
      <c r="M219">
        <v>0.598055</v>
      </c>
      <c r="N219">
        <v>0.586395</v>
      </c>
      <c r="O219">
        <v>0.585642</v>
      </c>
      <c r="P219">
        <v>0.58718000000000004</v>
      </c>
      <c r="Q219">
        <v>0.59699899999999995</v>
      </c>
      <c r="R219">
        <v>0.61636500000000005</v>
      </c>
      <c r="S219">
        <v>0.63479699999999994</v>
      </c>
      <c r="T219">
        <v>0.65218399999999999</v>
      </c>
      <c r="U219">
        <v>0.67355500000000001</v>
      </c>
      <c r="V219">
        <v>0.69614200000000004</v>
      </c>
      <c r="W219">
        <v>0.70925899999999997</v>
      </c>
      <c r="X219">
        <v>0.723858</v>
      </c>
      <c r="Y219">
        <v>0.75157499999999999</v>
      </c>
      <c r="Z219">
        <v>0.78487300000000004</v>
      </c>
      <c r="AA219">
        <v>0.81084999999999996</v>
      </c>
      <c r="AB219">
        <v>0.83000200000000002</v>
      </c>
      <c r="AC219">
        <v>0.85108600000000001</v>
      </c>
      <c r="AD219">
        <v>0.86995900000000004</v>
      </c>
      <c r="AE219">
        <v>0.89408600000000005</v>
      </c>
      <c r="AF219">
        <v>0.91631799999999997</v>
      </c>
      <c r="AG219">
        <v>0.92753300000000005</v>
      </c>
      <c r="AH219">
        <v>0.95025000000000004</v>
      </c>
      <c r="AI219">
        <v>0.98614900000000005</v>
      </c>
      <c r="AJ219">
        <v>1.0167109999999999</v>
      </c>
      <c r="AK219" s="131">
        <v>3.2000000000000001E-2</v>
      </c>
    </row>
    <row r="220" spans="1:37" ht="15" customHeight="1">
      <c r="A220" s="133" t="s">
        <v>676</v>
      </c>
      <c r="B220" t="s">
        <v>2644</v>
      </c>
      <c r="C220" t="s">
        <v>3053</v>
      </c>
      <c r="D220" t="s">
        <v>3054</v>
      </c>
      <c r="E220" t="s">
        <v>1684</v>
      </c>
      <c r="F220">
        <v>4.1055859999999997</v>
      </c>
      <c r="G220">
        <v>4.569261</v>
      </c>
      <c r="H220">
        <v>5.4856290000000003</v>
      </c>
      <c r="I220">
        <v>6.0439889999999998</v>
      </c>
      <c r="J220">
        <v>6.4301469999999998</v>
      </c>
      <c r="K220">
        <v>6.7173470000000002</v>
      </c>
      <c r="L220">
        <v>6.8170840000000004</v>
      </c>
      <c r="M220">
        <v>6.6461800000000002</v>
      </c>
      <c r="N220">
        <v>6.6288530000000003</v>
      </c>
      <c r="O220">
        <v>6.7641489999999997</v>
      </c>
      <c r="P220">
        <v>6.9495969999999998</v>
      </c>
      <c r="Q220">
        <v>7.268141</v>
      </c>
      <c r="R220">
        <v>7.7177720000000001</v>
      </c>
      <c r="S220">
        <v>8.1739460000000008</v>
      </c>
      <c r="T220">
        <v>8.6421480000000006</v>
      </c>
      <c r="U220">
        <v>9.1900469999999999</v>
      </c>
      <c r="V220">
        <v>9.7648379999999992</v>
      </c>
      <c r="W220">
        <v>10.226213</v>
      </c>
      <c r="X220">
        <v>10.725541</v>
      </c>
      <c r="Y220">
        <v>11.441903</v>
      </c>
      <c r="Z220">
        <v>12.273846000000001</v>
      </c>
      <c r="AA220">
        <v>13.021554999999999</v>
      </c>
      <c r="AB220">
        <v>13.684125999999999</v>
      </c>
      <c r="AC220">
        <v>14.371921</v>
      </c>
      <c r="AD220">
        <v>15.02459</v>
      </c>
      <c r="AE220">
        <v>15.787907000000001</v>
      </c>
      <c r="AF220">
        <v>16.543661</v>
      </c>
      <c r="AG220">
        <v>17.064501</v>
      </c>
      <c r="AH220">
        <v>17.798033</v>
      </c>
      <c r="AI220">
        <v>18.784842000000001</v>
      </c>
      <c r="AJ220">
        <v>19.675329000000001</v>
      </c>
      <c r="AK220" s="131">
        <v>5.3999999999999999E-2</v>
      </c>
    </row>
    <row r="221" spans="1:37" ht="15" customHeight="1">
      <c r="A221" s="133" t="s">
        <v>675</v>
      </c>
      <c r="B221" t="s">
        <v>1673</v>
      </c>
      <c r="C221" t="s">
        <v>3055</v>
      </c>
      <c r="D221" t="s">
        <v>3056</v>
      </c>
      <c r="E221" t="s">
        <v>1684</v>
      </c>
      <c r="F221">
        <v>0.175927</v>
      </c>
      <c r="G221">
        <v>0.19970599999999999</v>
      </c>
      <c r="H221">
        <v>0.24444199999999999</v>
      </c>
      <c r="I221">
        <v>0.27639599999999998</v>
      </c>
      <c r="J221">
        <v>0.30164999999999997</v>
      </c>
      <c r="K221">
        <v>0.322542</v>
      </c>
      <c r="L221">
        <v>0.332202</v>
      </c>
      <c r="M221">
        <v>0.32813900000000001</v>
      </c>
      <c r="N221">
        <v>0.33139400000000002</v>
      </c>
      <c r="O221">
        <v>0.34089700000000001</v>
      </c>
      <c r="P221">
        <v>0.35204600000000003</v>
      </c>
      <c r="Q221">
        <v>0.36818299999999998</v>
      </c>
      <c r="R221">
        <v>0.39095999999999997</v>
      </c>
      <c r="S221">
        <v>0.41406799999999999</v>
      </c>
      <c r="T221">
        <v>0.43778600000000001</v>
      </c>
      <c r="U221">
        <v>0.46554099999999998</v>
      </c>
      <c r="V221">
        <v>0.49465799999999999</v>
      </c>
      <c r="W221">
        <v>0.51802999999999999</v>
      </c>
      <c r="X221">
        <v>0.54332400000000003</v>
      </c>
      <c r="Y221">
        <v>0.57961300000000004</v>
      </c>
      <c r="Z221">
        <v>0.621757</v>
      </c>
      <c r="AA221">
        <v>0.65963400000000005</v>
      </c>
      <c r="AB221">
        <v>0.69319699999999995</v>
      </c>
      <c r="AC221">
        <v>0.72803899999999999</v>
      </c>
      <c r="AD221">
        <v>0.76110100000000003</v>
      </c>
      <c r="AE221">
        <v>0.79976899999999995</v>
      </c>
      <c r="AF221">
        <v>0.83805300000000005</v>
      </c>
      <c r="AG221">
        <v>0.86443700000000001</v>
      </c>
      <c r="AH221">
        <v>0.90159599999999995</v>
      </c>
      <c r="AI221">
        <v>0.95158500000000001</v>
      </c>
      <c r="AJ221">
        <v>0.99669399999999997</v>
      </c>
      <c r="AK221" s="131">
        <v>0.06</v>
      </c>
    </row>
    <row r="222" spans="1:37" ht="15" customHeight="1">
      <c r="A222" s="133" t="s">
        <v>674</v>
      </c>
      <c r="B222" t="s">
        <v>2645</v>
      </c>
      <c r="C222" t="s">
        <v>3057</v>
      </c>
      <c r="D222" t="s">
        <v>3058</v>
      </c>
      <c r="E222" t="s">
        <v>1684</v>
      </c>
      <c r="F222">
        <v>0.18624099999999999</v>
      </c>
      <c r="G222">
        <v>0.213477</v>
      </c>
      <c r="H222">
        <v>0.26372400000000001</v>
      </c>
      <c r="I222">
        <v>0.29872599999999999</v>
      </c>
      <c r="J222">
        <v>0.32602100000000001</v>
      </c>
      <c r="K222">
        <v>0.34860000000000002</v>
      </c>
      <c r="L222">
        <v>0.35904000000000003</v>
      </c>
      <c r="M222">
        <v>0.35464899999999999</v>
      </c>
      <c r="N222">
        <v>0.35816700000000001</v>
      </c>
      <c r="O222">
        <v>0.36843799999999999</v>
      </c>
      <c r="P222">
        <v>0.38048799999999999</v>
      </c>
      <c r="Q222">
        <v>0.397928</v>
      </c>
      <c r="R222">
        <v>0.422545</v>
      </c>
      <c r="S222">
        <v>0.44751999999999997</v>
      </c>
      <c r="T222">
        <v>0.47315400000000002</v>
      </c>
      <c r="U222">
        <v>0.50315200000000004</v>
      </c>
      <c r="V222">
        <v>0.53462100000000001</v>
      </c>
      <c r="W222">
        <v>0.55988099999999996</v>
      </c>
      <c r="X222">
        <v>0.58721900000000005</v>
      </c>
      <c r="Y222">
        <v>0.62644</v>
      </c>
      <c r="Z222">
        <v>0.67198800000000003</v>
      </c>
      <c r="AA222">
        <v>0.71292500000000003</v>
      </c>
      <c r="AB222">
        <v>0.74920100000000001</v>
      </c>
      <c r="AC222">
        <v>0.78685700000000003</v>
      </c>
      <c r="AD222">
        <v>0.82259000000000004</v>
      </c>
      <c r="AE222">
        <v>0.86438199999999998</v>
      </c>
      <c r="AF222">
        <v>0.90575899999999998</v>
      </c>
      <c r="AG222">
        <v>0.93427499999999997</v>
      </c>
      <c r="AH222">
        <v>0.97443500000000005</v>
      </c>
      <c r="AI222">
        <v>1.0284629999999999</v>
      </c>
      <c r="AJ222">
        <v>1.0772170000000001</v>
      </c>
      <c r="AK222" s="131">
        <v>0.06</v>
      </c>
    </row>
    <row r="223" spans="1:37" ht="15" customHeight="1">
      <c r="A223" s="133" t="s">
        <v>673</v>
      </c>
      <c r="B223" t="s">
        <v>2646</v>
      </c>
      <c r="C223" t="s">
        <v>3059</v>
      </c>
      <c r="D223" t="s">
        <v>3060</v>
      </c>
      <c r="E223" t="s">
        <v>1684</v>
      </c>
      <c r="F223">
        <v>0.174905</v>
      </c>
      <c r="G223">
        <v>0.200484</v>
      </c>
      <c r="H223">
        <v>0.247671</v>
      </c>
      <c r="I223">
        <v>0.28054299999999999</v>
      </c>
      <c r="J223">
        <v>0.306176</v>
      </c>
      <c r="K223">
        <v>0.32738099999999998</v>
      </c>
      <c r="L223">
        <v>0.33718700000000001</v>
      </c>
      <c r="M223">
        <v>0.333063</v>
      </c>
      <c r="N223">
        <v>0.336366</v>
      </c>
      <c r="O223">
        <v>0.34601199999999999</v>
      </c>
      <c r="P223">
        <v>0.35732799999999998</v>
      </c>
      <c r="Q223">
        <v>0.37370700000000001</v>
      </c>
      <c r="R223">
        <v>0.39682600000000001</v>
      </c>
      <c r="S223">
        <v>0.42028100000000002</v>
      </c>
      <c r="T223">
        <v>0.444355</v>
      </c>
      <c r="U223">
        <v>0.472526</v>
      </c>
      <c r="V223">
        <v>0.50207999999999997</v>
      </c>
      <c r="W223">
        <v>0.52580300000000002</v>
      </c>
      <c r="X223">
        <v>0.55147699999999999</v>
      </c>
      <c r="Y223">
        <v>0.58831</v>
      </c>
      <c r="Z223">
        <v>0.63108600000000004</v>
      </c>
      <c r="AA223">
        <v>0.66953099999999999</v>
      </c>
      <c r="AB223">
        <v>0.70359899999999997</v>
      </c>
      <c r="AC223">
        <v>0.73896300000000004</v>
      </c>
      <c r="AD223">
        <v>0.77252200000000004</v>
      </c>
      <c r="AE223">
        <v>0.81176899999999996</v>
      </c>
      <c r="AF223">
        <v>0.85062800000000005</v>
      </c>
      <c r="AG223">
        <v>0.87740799999999997</v>
      </c>
      <c r="AH223">
        <v>0.91512400000000005</v>
      </c>
      <c r="AI223">
        <v>0.96586300000000003</v>
      </c>
      <c r="AJ223">
        <v>1.011649</v>
      </c>
      <c r="AK223" s="131">
        <v>0.06</v>
      </c>
    </row>
    <row r="224" spans="1:37" ht="15" customHeight="1">
      <c r="A224" s="133" t="s">
        <v>672</v>
      </c>
      <c r="B224" t="s">
        <v>1677</v>
      </c>
      <c r="C224" t="s">
        <v>3061</v>
      </c>
      <c r="D224" t="s">
        <v>3062</v>
      </c>
      <c r="E224" t="s">
        <v>1684</v>
      </c>
      <c r="F224">
        <v>0.28611700000000001</v>
      </c>
      <c r="G224">
        <v>0.32795999999999997</v>
      </c>
      <c r="H224">
        <v>0.40515200000000001</v>
      </c>
      <c r="I224">
        <v>0.458926</v>
      </c>
      <c r="J224">
        <v>0.500857</v>
      </c>
      <c r="K224">
        <v>0.53554500000000005</v>
      </c>
      <c r="L224">
        <v>0.55158499999999999</v>
      </c>
      <c r="M224">
        <v>0.54483899999999996</v>
      </c>
      <c r="N224">
        <v>0.55024300000000004</v>
      </c>
      <c r="O224">
        <v>0.56602200000000003</v>
      </c>
      <c r="P224">
        <v>0.584534</v>
      </c>
      <c r="Q224">
        <v>0.61132699999999995</v>
      </c>
      <c r="R224">
        <v>0.649146</v>
      </c>
      <c r="S224">
        <v>0.68751499999999999</v>
      </c>
      <c r="T224">
        <v>0.72689499999999996</v>
      </c>
      <c r="U224">
        <v>0.77298</v>
      </c>
      <c r="V224">
        <v>0.821326</v>
      </c>
      <c r="W224">
        <v>0.86013200000000001</v>
      </c>
      <c r="X224">
        <v>0.90213100000000002</v>
      </c>
      <c r="Y224">
        <v>0.96238400000000002</v>
      </c>
      <c r="Z224">
        <v>1.032359</v>
      </c>
      <c r="AA224">
        <v>1.0952500000000001</v>
      </c>
      <c r="AB224">
        <v>1.150979</v>
      </c>
      <c r="AC224">
        <v>1.2088300000000001</v>
      </c>
      <c r="AD224">
        <v>1.2637259999999999</v>
      </c>
      <c r="AE224">
        <v>1.3279289999999999</v>
      </c>
      <c r="AF224">
        <v>1.3914960000000001</v>
      </c>
      <c r="AG224">
        <v>1.4353039999999999</v>
      </c>
      <c r="AH224">
        <v>1.4970019999999999</v>
      </c>
      <c r="AI224">
        <v>1.580003</v>
      </c>
      <c r="AJ224">
        <v>1.6549020000000001</v>
      </c>
      <c r="AK224" s="131">
        <v>0.06</v>
      </c>
    </row>
    <row r="225" spans="1:37" ht="15" customHeight="1">
      <c r="A225" s="133" t="s">
        <v>671</v>
      </c>
      <c r="B225" t="s">
        <v>2648</v>
      </c>
      <c r="C225" t="s">
        <v>3063</v>
      </c>
      <c r="D225" t="s">
        <v>3064</v>
      </c>
      <c r="E225" t="s">
        <v>1684</v>
      </c>
      <c r="F225">
        <v>143.05848700000001</v>
      </c>
      <c r="G225">
        <v>159.204025</v>
      </c>
      <c r="H225">
        <v>190.94740300000001</v>
      </c>
      <c r="I225">
        <v>209.99099699999999</v>
      </c>
      <c r="J225">
        <v>222.50271599999999</v>
      </c>
      <c r="K225">
        <v>230.983047</v>
      </c>
      <c r="L225">
        <v>230.97200000000001</v>
      </c>
      <c r="M225">
        <v>221.50202899999999</v>
      </c>
      <c r="N225">
        <v>217.18345600000001</v>
      </c>
      <c r="O225">
        <v>216.90455600000001</v>
      </c>
      <c r="P225">
        <v>217.47422800000001</v>
      </c>
      <c r="Q225">
        <v>220.81791699999999</v>
      </c>
      <c r="R225">
        <v>227.648956</v>
      </c>
      <c r="S225">
        <v>234.08216899999999</v>
      </c>
      <c r="T225">
        <v>240.281891</v>
      </c>
      <c r="U225">
        <v>248.073227</v>
      </c>
      <c r="V225">
        <v>255.91156000000001</v>
      </c>
      <c r="W225">
        <v>260.19714399999998</v>
      </c>
      <c r="X225">
        <v>264.95352200000002</v>
      </c>
      <c r="Y225">
        <v>274.41735799999998</v>
      </c>
      <c r="Z225">
        <v>285.79632600000002</v>
      </c>
      <c r="AA225">
        <v>294.37548800000002</v>
      </c>
      <c r="AB225">
        <v>300.34381100000002</v>
      </c>
      <c r="AC225">
        <v>306.25216699999999</v>
      </c>
      <c r="AD225">
        <v>310.8349</v>
      </c>
      <c r="AE225">
        <v>317.11334199999999</v>
      </c>
      <c r="AF225">
        <v>322.614868</v>
      </c>
      <c r="AG225">
        <v>323.07925399999999</v>
      </c>
      <c r="AH225">
        <v>327.15252700000002</v>
      </c>
      <c r="AI225">
        <v>335.23449699999998</v>
      </c>
      <c r="AJ225">
        <v>340.89920000000001</v>
      </c>
      <c r="AK225" s="131">
        <v>2.9000000000000001E-2</v>
      </c>
    </row>
    <row r="226" spans="1:37" ht="15" customHeight="1">
      <c r="B226" t="s">
        <v>2649</v>
      </c>
      <c r="D226" t="s">
        <v>3065</v>
      </c>
    </row>
    <row r="227" spans="1:37" ht="15" customHeight="1">
      <c r="A227" s="133" t="s">
        <v>670</v>
      </c>
      <c r="B227" t="s">
        <v>1362</v>
      </c>
      <c r="C227" t="s">
        <v>3066</v>
      </c>
      <c r="D227" t="s">
        <v>3067</v>
      </c>
      <c r="E227" t="s">
        <v>1684</v>
      </c>
      <c r="F227">
        <v>210.45161400000001</v>
      </c>
      <c r="G227">
        <v>229.13398699999999</v>
      </c>
      <c r="H227">
        <v>268.86129799999998</v>
      </c>
      <c r="I227">
        <v>289.24981700000001</v>
      </c>
      <c r="J227">
        <v>299.80813599999999</v>
      </c>
      <c r="K227">
        <v>304.39239500000002</v>
      </c>
      <c r="L227">
        <v>297.63583399999999</v>
      </c>
      <c r="M227">
        <v>279.10485799999998</v>
      </c>
      <c r="N227">
        <v>267.56732199999999</v>
      </c>
      <c r="O227">
        <v>261.26058999999998</v>
      </c>
      <c r="P227">
        <v>256.08114599999999</v>
      </c>
      <c r="Q227">
        <v>254.177032</v>
      </c>
      <c r="R227">
        <v>256.10006700000002</v>
      </c>
      <c r="S227">
        <v>257.35122699999999</v>
      </c>
      <c r="T227">
        <v>258.14550800000001</v>
      </c>
      <c r="U227">
        <v>260.40475500000002</v>
      </c>
      <c r="V227">
        <v>262.48623700000002</v>
      </c>
      <c r="W227">
        <v>260.76153599999998</v>
      </c>
      <c r="X227">
        <v>259.45611600000001</v>
      </c>
      <c r="Y227">
        <v>262.55038500000001</v>
      </c>
      <c r="Z227">
        <v>267.080017</v>
      </c>
      <c r="AA227">
        <v>268.668701</v>
      </c>
      <c r="AB227">
        <v>267.65408300000001</v>
      </c>
      <c r="AC227">
        <v>266.44201700000002</v>
      </c>
      <c r="AD227">
        <v>263.96170000000001</v>
      </c>
      <c r="AE227">
        <v>262.74771099999998</v>
      </c>
      <c r="AF227">
        <v>260.76174900000001</v>
      </c>
      <c r="AG227">
        <v>254.69016999999999</v>
      </c>
      <c r="AH227">
        <v>251.534637</v>
      </c>
      <c r="AI227">
        <v>251.28286700000001</v>
      </c>
      <c r="AJ227">
        <v>249.08354199999999</v>
      </c>
      <c r="AK227" s="131">
        <v>6.0000000000000001E-3</v>
      </c>
    </row>
    <row r="228" spans="1:37" ht="15" customHeight="1">
      <c r="A228" s="133" t="s">
        <v>669</v>
      </c>
      <c r="B228" t="s">
        <v>1448</v>
      </c>
      <c r="C228" t="s">
        <v>3068</v>
      </c>
      <c r="D228" t="s">
        <v>3069</v>
      </c>
      <c r="E228" t="s">
        <v>1684</v>
      </c>
      <c r="F228">
        <v>0.425543</v>
      </c>
      <c r="G228">
        <v>0.46269300000000002</v>
      </c>
      <c r="H228">
        <v>0.54225900000000005</v>
      </c>
      <c r="I228">
        <v>0.582758</v>
      </c>
      <c r="J228">
        <v>0.60347099999999998</v>
      </c>
      <c r="K228">
        <v>0.61230899999999999</v>
      </c>
      <c r="L228">
        <v>0.59848400000000002</v>
      </c>
      <c r="M228">
        <v>0.561052</v>
      </c>
      <c r="N228">
        <v>0.53778999999999999</v>
      </c>
      <c r="O228">
        <v>0.52509799999999995</v>
      </c>
      <c r="P228">
        <v>0.51473899999999995</v>
      </c>
      <c r="Q228">
        <v>0.51102300000000001</v>
      </c>
      <c r="R228">
        <v>0.51512999999999998</v>
      </c>
      <c r="S228">
        <v>0.51793999999999996</v>
      </c>
      <c r="T228">
        <v>0.51988100000000004</v>
      </c>
      <c r="U228">
        <v>0.52486200000000005</v>
      </c>
      <c r="V228">
        <v>0.529474</v>
      </c>
      <c r="W228">
        <v>0.52644299999999999</v>
      </c>
      <c r="X228">
        <v>0.52422199999999997</v>
      </c>
      <c r="Y228">
        <v>0.53095099999999995</v>
      </c>
      <c r="Z228">
        <v>0.54074699999999998</v>
      </c>
      <c r="AA228">
        <v>0.54466499999999995</v>
      </c>
      <c r="AB228">
        <v>0.54341200000000001</v>
      </c>
      <c r="AC228">
        <v>0.54183099999999995</v>
      </c>
      <c r="AD228">
        <v>0.537744</v>
      </c>
      <c r="AE228">
        <v>0.53642299999999998</v>
      </c>
      <c r="AF228">
        <v>0.53358899999999998</v>
      </c>
      <c r="AG228">
        <v>0.52244599999999997</v>
      </c>
      <c r="AH228">
        <v>0.51721499999999998</v>
      </c>
      <c r="AI228">
        <v>0.518123</v>
      </c>
      <c r="AJ228">
        <v>0.51504700000000003</v>
      </c>
      <c r="AK228" s="131">
        <v>6.0000000000000001E-3</v>
      </c>
    </row>
    <row r="229" spans="1:37" ht="15" customHeight="1">
      <c r="A229" s="133" t="s">
        <v>668</v>
      </c>
      <c r="B229" t="s">
        <v>1369</v>
      </c>
      <c r="C229" t="s">
        <v>3070</v>
      </c>
      <c r="D229" t="s">
        <v>3071</v>
      </c>
      <c r="E229" t="s">
        <v>1684</v>
      </c>
      <c r="F229">
        <v>0.24471699999999999</v>
      </c>
      <c r="G229">
        <v>0.26134800000000002</v>
      </c>
      <c r="H229">
        <v>0.30102400000000001</v>
      </c>
      <c r="I229">
        <v>0.31814399999999998</v>
      </c>
      <c r="J229">
        <v>0.32419999999999999</v>
      </c>
      <c r="K229">
        <v>0.32391999999999999</v>
      </c>
      <c r="L229">
        <v>0.31198100000000001</v>
      </c>
      <c r="M229">
        <v>0.28839900000000002</v>
      </c>
      <c r="N229">
        <v>0.27279399999999998</v>
      </c>
      <c r="O229">
        <v>0.26317000000000002</v>
      </c>
      <c r="P229">
        <v>0.25515300000000002</v>
      </c>
      <c r="Q229">
        <v>0.250971</v>
      </c>
      <c r="R229">
        <v>0.25085800000000003</v>
      </c>
      <c r="S229">
        <v>0.25073000000000001</v>
      </c>
      <c r="T229">
        <v>0.25039499999999998</v>
      </c>
      <c r="U229">
        <v>0.25173600000000002</v>
      </c>
      <c r="V229">
        <v>0.253714</v>
      </c>
      <c r="W229">
        <v>0.25225700000000001</v>
      </c>
      <c r="X229">
        <v>0.25173299999999998</v>
      </c>
      <c r="Y229">
        <v>0.25608700000000001</v>
      </c>
      <c r="Z229">
        <v>0.26236100000000001</v>
      </c>
      <c r="AA229">
        <v>0.26605899999999999</v>
      </c>
      <c r="AB229">
        <v>0.26777899999999999</v>
      </c>
      <c r="AC229">
        <v>0.26987100000000003</v>
      </c>
      <c r="AD229">
        <v>0.27092300000000002</v>
      </c>
      <c r="AE229">
        <v>0.27361799999999997</v>
      </c>
      <c r="AF229">
        <v>0.27672799999999997</v>
      </c>
      <c r="AG229">
        <v>0.27564899999999998</v>
      </c>
      <c r="AH229">
        <v>0.27765899999999999</v>
      </c>
      <c r="AI229">
        <v>0.28270699999999999</v>
      </c>
      <c r="AJ229">
        <v>0.28621799999999997</v>
      </c>
      <c r="AK229" s="131">
        <v>5.0000000000000001E-3</v>
      </c>
    </row>
    <row r="230" spans="1:37" ht="15" customHeight="1">
      <c r="A230" s="133" t="s">
        <v>667</v>
      </c>
      <c r="B230" t="s">
        <v>1378</v>
      </c>
      <c r="C230" t="s">
        <v>3072</v>
      </c>
      <c r="D230" t="s">
        <v>3073</v>
      </c>
      <c r="E230" t="s">
        <v>1684</v>
      </c>
      <c r="F230">
        <v>3.620339</v>
      </c>
      <c r="G230">
        <v>3.611478</v>
      </c>
      <c r="H230">
        <v>3.8892959999999999</v>
      </c>
      <c r="I230">
        <v>3.849523</v>
      </c>
      <c r="J230">
        <v>3.6848879999999999</v>
      </c>
      <c r="K230">
        <v>3.519774</v>
      </c>
      <c r="L230">
        <v>3.297739</v>
      </c>
      <c r="M230">
        <v>2.9815299999999998</v>
      </c>
      <c r="N230">
        <v>2.7973970000000001</v>
      </c>
      <c r="O230">
        <v>2.696831</v>
      </c>
      <c r="P230">
        <v>2.6420219999999999</v>
      </c>
      <c r="Q230">
        <v>2.650506</v>
      </c>
      <c r="R230">
        <v>2.7620290000000001</v>
      </c>
      <c r="S230">
        <v>2.8914659999999999</v>
      </c>
      <c r="T230">
        <v>3.0398640000000001</v>
      </c>
      <c r="U230">
        <v>3.2485529999999998</v>
      </c>
      <c r="V230">
        <v>3.4472939999999999</v>
      </c>
      <c r="W230">
        <v>3.6122019999999999</v>
      </c>
      <c r="X230">
        <v>3.763274</v>
      </c>
      <c r="Y230">
        <v>4.0063339999999998</v>
      </c>
      <c r="Z230">
        <v>4.3510309999999999</v>
      </c>
      <c r="AA230">
        <v>4.6834049999999996</v>
      </c>
      <c r="AB230">
        <v>5.0219889999999996</v>
      </c>
      <c r="AC230">
        <v>5.3913390000000003</v>
      </c>
      <c r="AD230">
        <v>5.7710540000000004</v>
      </c>
      <c r="AE230">
        <v>6.2704420000000001</v>
      </c>
      <c r="AF230">
        <v>6.7809799999999996</v>
      </c>
      <c r="AG230">
        <v>7.2109909999999999</v>
      </c>
      <c r="AH230">
        <v>7.6881000000000004</v>
      </c>
      <c r="AI230">
        <v>8.3378300000000003</v>
      </c>
      <c r="AJ230">
        <v>8.9364159999999995</v>
      </c>
      <c r="AK230" s="131">
        <v>3.1E-2</v>
      </c>
    </row>
    <row r="231" spans="1:37" ht="15" customHeight="1">
      <c r="A231" s="133" t="s">
        <v>666</v>
      </c>
      <c r="B231" t="s">
        <v>2644</v>
      </c>
      <c r="C231" t="s">
        <v>3074</v>
      </c>
      <c r="D231" t="s">
        <v>3075</v>
      </c>
      <c r="E231" t="s">
        <v>1684</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146</v>
      </c>
    </row>
    <row r="232" spans="1:37" ht="15" customHeight="1">
      <c r="A232" s="133" t="s">
        <v>665</v>
      </c>
      <c r="B232" t="s">
        <v>1673</v>
      </c>
      <c r="C232" t="s">
        <v>3076</v>
      </c>
      <c r="D232" t="s">
        <v>3077</v>
      </c>
      <c r="E232" t="s">
        <v>1684</v>
      </c>
      <c r="F232">
        <v>0.104999</v>
      </c>
      <c r="G232">
        <v>0.11666700000000001</v>
      </c>
      <c r="H232">
        <v>0.13938600000000001</v>
      </c>
      <c r="I232">
        <v>0.15401300000000001</v>
      </c>
      <c r="J232">
        <v>0.164271</v>
      </c>
      <c r="K232">
        <v>0.171677</v>
      </c>
      <c r="L232">
        <v>0.17283499999999999</v>
      </c>
      <c r="M232">
        <v>0.16688600000000001</v>
      </c>
      <c r="N232">
        <v>0.164766</v>
      </c>
      <c r="O232">
        <v>0.16570299999999999</v>
      </c>
      <c r="P232">
        <v>0.16730700000000001</v>
      </c>
      <c r="Q232">
        <v>0.17108300000000001</v>
      </c>
      <c r="R232">
        <v>0.17763200000000001</v>
      </c>
      <c r="S232">
        <v>0.18395900000000001</v>
      </c>
      <c r="T232">
        <v>0.19018699999999999</v>
      </c>
      <c r="U232">
        <v>0.19777</v>
      </c>
      <c r="V232">
        <v>0.20549300000000001</v>
      </c>
      <c r="W232">
        <v>0.21044599999999999</v>
      </c>
      <c r="X232">
        <v>0.21584500000000001</v>
      </c>
      <c r="Y232">
        <v>0.22517400000000001</v>
      </c>
      <c r="Z232">
        <v>0.236208</v>
      </c>
      <c r="AA232">
        <v>0.245057</v>
      </c>
      <c r="AB232">
        <v>0.251828</v>
      </c>
      <c r="AC232">
        <v>0.25862800000000002</v>
      </c>
      <c r="AD232">
        <v>0.264378</v>
      </c>
      <c r="AE232">
        <v>0.27163999999999999</v>
      </c>
      <c r="AF232">
        <v>0.27831099999999998</v>
      </c>
      <c r="AG232">
        <v>0.28067500000000001</v>
      </c>
      <c r="AH232">
        <v>0.28620000000000001</v>
      </c>
      <c r="AI232">
        <v>0.29530400000000001</v>
      </c>
      <c r="AJ232">
        <v>0.30235699999999999</v>
      </c>
      <c r="AK232" s="131">
        <v>3.5999999999999997E-2</v>
      </c>
    </row>
    <row r="233" spans="1:37" ht="15" customHeight="1">
      <c r="A233" s="133" t="s">
        <v>664</v>
      </c>
      <c r="B233" t="s">
        <v>2645</v>
      </c>
      <c r="C233" t="s">
        <v>3078</v>
      </c>
      <c r="D233" t="s">
        <v>3079</v>
      </c>
      <c r="E233" t="s">
        <v>1684</v>
      </c>
      <c r="F233">
        <v>0.15276799999999999</v>
      </c>
      <c r="G233">
        <v>0.17108799999999999</v>
      </c>
      <c r="H233">
        <v>0.20652400000000001</v>
      </c>
      <c r="I233">
        <v>0.228607</v>
      </c>
      <c r="J233">
        <v>0.243834</v>
      </c>
      <c r="K233">
        <v>0.25482700000000003</v>
      </c>
      <c r="L233">
        <v>0.256546</v>
      </c>
      <c r="M233">
        <v>0.24771599999999999</v>
      </c>
      <c r="N233">
        <v>0.24456800000000001</v>
      </c>
      <c r="O233">
        <v>0.24596000000000001</v>
      </c>
      <c r="P233">
        <v>0.24834100000000001</v>
      </c>
      <c r="Q233">
        <v>0.25394499999999998</v>
      </c>
      <c r="R233">
        <v>0.26366499999999998</v>
      </c>
      <c r="S233">
        <v>0.27305699999999999</v>
      </c>
      <c r="T233">
        <v>0.282302</v>
      </c>
      <c r="U233">
        <v>0.29355700000000001</v>
      </c>
      <c r="V233">
        <v>0.30502099999999999</v>
      </c>
      <c r="W233">
        <v>0.31237300000000001</v>
      </c>
      <c r="X233">
        <v>0.32038699999999998</v>
      </c>
      <c r="Y233">
        <v>0.33423399999999998</v>
      </c>
      <c r="Z233">
        <v>0.35061300000000001</v>
      </c>
      <c r="AA233">
        <v>0.36374800000000002</v>
      </c>
      <c r="AB233">
        <v>0.37379800000000002</v>
      </c>
      <c r="AC233">
        <v>0.38389200000000001</v>
      </c>
      <c r="AD233">
        <v>0.392426</v>
      </c>
      <c r="AE233">
        <v>0.40320600000000001</v>
      </c>
      <c r="AF233">
        <v>0.41310799999999998</v>
      </c>
      <c r="AG233">
        <v>0.41661599999999999</v>
      </c>
      <c r="AH233">
        <v>0.424817</v>
      </c>
      <c r="AI233">
        <v>0.43833</v>
      </c>
      <c r="AJ233">
        <v>0.448799</v>
      </c>
      <c r="AK233" s="131">
        <v>3.6999999999999998E-2</v>
      </c>
    </row>
    <row r="234" spans="1:37" ht="15" customHeight="1">
      <c r="A234" s="133" t="s">
        <v>663</v>
      </c>
      <c r="B234" t="s">
        <v>2646</v>
      </c>
      <c r="C234" t="s">
        <v>3080</v>
      </c>
      <c r="D234" t="s">
        <v>3081</v>
      </c>
      <c r="E234" t="s">
        <v>1684</v>
      </c>
      <c r="F234">
        <v>0.168402</v>
      </c>
      <c r="G234">
        <v>0.18859699999999999</v>
      </c>
      <c r="H234">
        <v>0.227659</v>
      </c>
      <c r="I234">
        <v>0.252002</v>
      </c>
      <c r="J234">
        <v>0.26878800000000003</v>
      </c>
      <c r="K234">
        <v>0.28090599999999999</v>
      </c>
      <c r="L234">
        <v>0.2828</v>
      </c>
      <c r="M234">
        <v>0.27306599999999998</v>
      </c>
      <c r="N234">
        <v>0.26959699999999998</v>
      </c>
      <c r="O234">
        <v>0.27113100000000001</v>
      </c>
      <c r="P234">
        <v>0.273756</v>
      </c>
      <c r="Q234">
        <v>0.27993299999999999</v>
      </c>
      <c r="R234">
        <v>0.29064899999999999</v>
      </c>
      <c r="S234">
        <v>0.30100100000000002</v>
      </c>
      <c r="T234">
        <v>0.311193</v>
      </c>
      <c r="U234">
        <v>0.32359900000000003</v>
      </c>
      <c r="V234">
        <v>0.33623599999999998</v>
      </c>
      <c r="W234">
        <v>0.34434100000000001</v>
      </c>
      <c r="X234">
        <v>0.35317500000000002</v>
      </c>
      <c r="Y234">
        <v>0.36843900000000002</v>
      </c>
      <c r="Z234">
        <v>0.386494</v>
      </c>
      <c r="AA234">
        <v>0.40097300000000002</v>
      </c>
      <c r="AB234">
        <v>0.412053</v>
      </c>
      <c r="AC234">
        <v>0.42317900000000003</v>
      </c>
      <c r="AD234">
        <v>0.432587</v>
      </c>
      <c r="AE234">
        <v>0.444469</v>
      </c>
      <c r="AF234">
        <v>0.45538499999999998</v>
      </c>
      <c r="AG234">
        <v>0.45925199999999999</v>
      </c>
      <c r="AH234">
        <v>0.46829300000000001</v>
      </c>
      <c r="AI234">
        <v>0.48318899999999998</v>
      </c>
      <c r="AJ234">
        <v>0.49472899999999997</v>
      </c>
      <c r="AK234" s="131">
        <v>3.6999999999999998E-2</v>
      </c>
    </row>
    <row r="235" spans="1:37" ht="15" customHeight="1">
      <c r="A235" s="133" t="s">
        <v>662</v>
      </c>
      <c r="B235" t="s">
        <v>1677</v>
      </c>
      <c r="C235" t="s">
        <v>3082</v>
      </c>
      <c r="D235" t="s">
        <v>3083</v>
      </c>
      <c r="E235" t="s">
        <v>1684</v>
      </c>
      <c r="F235">
        <v>0.206702</v>
      </c>
      <c r="G235">
        <v>0.231489</v>
      </c>
      <c r="H235">
        <v>0.27943499999999999</v>
      </c>
      <c r="I235">
        <v>0.30931399999999998</v>
      </c>
      <c r="J235">
        <v>0.32991799999999999</v>
      </c>
      <c r="K235">
        <v>0.34479199999999999</v>
      </c>
      <c r="L235">
        <v>0.34711700000000001</v>
      </c>
      <c r="M235">
        <v>0.33516899999999999</v>
      </c>
      <c r="N235">
        <v>0.33091100000000001</v>
      </c>
      <c r="O235">
        <v>0.33279399999999998</v>
      </c>
      <c r="P235">
        <v>0.33601500000000001</v>
      </c>
      <c r="Q235">
        <v>0.34359800000000001</v>
      </c>
      <c r="R235">
        <v>0.35675000000000001</v>
      </c>
      <c r="S235">
        <v>0.36945699999999998</v>
      </c>
      <c r="T235">
        <v>0.381967</v>
      </c>
      <c r="U235">
        <v>0.39719500000000002</v>
      </c>
      <c r="V235">
        <v>0.41270499999999999</v>
      </c>
      <c r="W235">
        <v>0.422653</v>
      </c>
      <c r="X235">
        <v>0.43349599999999999</v>
      </c>
      <c r="Y235">
        <v>0.45223200000000002</v>
      </c>
      <c r="Z235">
        <v>0.47439399999999998</v>
      </c>
      <c r="AA235">
        <v>0.49216599999999999</v>
      </c>
      <c r="AB235">
        <v>0.50576500000000002</v>
      </c>
      <c r="AC235">
        <v>0.51942100000000002</v>
      </c>
      <c r="AD235">
        <v>0.53096900000000002</v>
      </c>
      <c r="AE235">
        <v>0.54555399999999998</v>
      </c>
      <c r="AF235">
        <v>0.558952</v>
      </c>
      <c r="AG235">
        <v>0.56369800000000003</v>
      </c>
      <c r="AH235">
        <v>0.57479499999999994</v>
      </c>
      <c r="AI235">
        <v>0.59307900000000002</v>
      </c>
      <c r="AJ235">
        <v>0.60724400000000001</v>
      </c>
      <c r="AK235" s="131">
        <v>3.6999999999999998E-2</v>
      </c>
    </row>
    <row r="236" spans="1:37" ht="15" customHeight="1">
      <c r="A236" s="133" t="s">
        <v>661</v>
      </c>
      <c r="B236" t="s">
        <v>2650</v>
      </c>
      <c r="C236" t="s">
        <v>3084</v>
      </c>
      <c r="D236" t="s">
        <v>3085</v>
      </c>
      <c r="E236" t="s">
        <v>1684</v>
      </c>
      <c r="F236">
        <v>215.37506099999999</v>
      </c>
      <c r="G236">
        <v>234.17735300000001</v>
      </c>
      <c r="H236">
        <v>274.44689899999997</v>
      </c>
      <c r="I236">
        <v>294.94412199999999</v>
      </c>
      <c r="J236">
        <v>305.42755099999999</v>
      </c>
      <c r="K236">
        <v>309.90060399999999</v>
      </c>
      <c r="L236">
        <v>302.90332000000001</v>
      </c>
      <c r="M236">
        <v>283.95864899999998</v>
      </c>
      <c r="N236">
        <v>272.18521099999998</v>
      </c>
      <c r="O236">
        <v>265.76129200000003</v>
      </c>
      <c r="P236">
        <v>260.518463</v>
      </c>
      <c r="Q236">
        <v>258.63812300000001</v>
      </c>
      <c r="R236">
        <v>260.716858</v>
      </c>
      <c r="S236">
        <v>262.13888500000002</v>
      </c>
      <c r="T236">
        <v>263.12133799999998</v>
      </c>
      <c r="U236">
        <v>265.64205900000002</v>
      </c>
      <c r="V236">
        <v>267.97619600000002</v>
      </c>
      <c r="W236">
        <v>266.44220000000001</v>
      </c>
      <c r="X236">
        <v>265.31829800000003</v>
      </c>
      <c r="Y236">
        <v>268.72378500000002</v>
      </c>
      <c r="Z236">
        <v>273.68182400000001</v>
      </c>
      <c r="AA236">
        <v>275.66473400000001</v>
      </c>
      <c r="AB236">
        <v>275.03070100000002</v>
      </c>
      <c r="AC236">
        <v>274.23019399999998</v>
      </c>
      <c r="AD236">
        <v>272.161743</v>
      </c>
      <c r="AE236">
        <v>271.493042</v>
      </c>
      <c r="AF236">
        <v>270.05877700000002</v>
      </c>
      <c r="AG236">
        <v>264.41949499999998</v>
      </c>
      <c r="AH236">
        <v>261.77172899999999</v>
      </c>
      <c r="AI236">
        <v>262.23144500000001</v>
      </c>
      <c r="AJ236">
        <v>260.67434700000001</v>
      </c>
      <c r="AK236" s="131">
        <v>6.0000000000000001E-3</v>
      </c>
    </row>
    <row r="237" spans="1:37" ht="15" customHeight="1">
      <c r="A237" s="133" t="s">
        <v>660</v>
      </c>
      <c r="B237" t="s">
        <v>1669</v>
      </c>
      <c r="C237" t="s">
        <v>3086</v>
      </c>
      <c r="D237" t="s">
        <v>3087</v>
      </c>
      <c r="E237" t="s">
        <v>1684</v>
      </c>
      <c r="F237">
        <v>566.38568099999998</v>
      </c>
      <c r="G237">
        <v>625.07305899999994</v>
      </c>
      <c r="H237">
        <v>715.903503</v>
      </c>
      <c r="I237">
        <v>765.72906499999999</v>
      </c>
      <c r="J237">
        <v>801.52783199999999</v>
      </c>
      <c r="K237">
        <v>825.61621100000002</v>
      </c>
      <c r="L237">
        <v>821.47271699999999</v>
      </c>
      <c r="M237">
        <v>791.66406199999994</v>
      </c>
      <c r="N237">
        <v>780.74432400000001</v>
      </c>
      <c r="O237">
        <v>778.49139400000001</v>
      </c>
      <c r="P237">
        <v>774.49169900000004</v>
      </c>
      <c r="Q237">
        <v>779.459656</v>
      </c>
      <c r="R237">
        <v>792.89331100000004</v>
      </c>
      <c r="S237">
        <v>804.805969</v>
      </c>
      <c r="T237">
        <v>816.21227999999996</v>
      </c>
      <c r="U237">
        <v>831.59051499999998</v>
      </c>
      <c r="V237">
        <v>844.238159</v>
      </c>
      <c r="W237">
        <v>848.51654099999996</v>
      </c>
      <c r="X237">
        <v>856.12835700000005</v>
      </c>
      <c r="Y237">
        <v>872.82488999999998</v>
      </c>
      <c r="Z237">
        <v>891.993652</v>
      </c>
      <c r="AA237">
        <v>905.61621100000002</v>
      </c>
      <c r="AB237">
        <v>914.33941700000003</v>
      </c>
      <c r="AC237">
        <v>921.957764</v>
      </c>
      <c r="AD237">
        <v>927.31878700000004</v>
      </c>
      <c r="AE237">
        <v>939.31243900000004</v>
      </c>
      <c r="AF237">
        <v>945.51776099999995</v>
      </c>
      <c r="AG237">
        <v>941.66033900000002</v>
      </c>
      <c r="AH237">
        <v>948.58288600000003</v>
      </c>
      <c r="AI237">
        <v>958.29565400000001</v>
      </c>
      <c r="AJ237">
        <v>962.71301300000005</v>
      </c>
      <c r="AK237" s="131">
        <v>1.7999999999999999E-2</v>
      </c>
    </row>
    <row r="238" spans="1:37" ht="15" customHeight="1">
      <c r="B238" t="s">
        <v>659</v>
      </c>
      <c r="D238" t="s">
        <v>3088</v>
      </c>
    </row>
    <row r="239" spans="1:37" ht="15" customHeight="1">
      <c r="A239" s="133" t="s">
        <v>658</v>
      </c>
      <c r="B239" t="s">
        <v>2661</v>
      </c>
      <c r="C239" t="s">
        <v>3089</v>
      </c>
      <c r="D239" t="s">
        <v>3090</v>
      </c>
      <c r="E239" t="s">
        <v>3091</v>
      </c>
      <c r="F239">
        <v>1508.5570070000001</v>
      </c>
      <c r="G239">
        <v>1600.7733149999999</v>
      </c>
      <c r="H239">
        <v>1616.5277100000001</v>
      </c>
      <c r="I239">
        <v>1618.108643</v>
      </c>
      <c r="J239">
        <v>1617.9658199999999</v>
      </c>
      <c r="K239">
        <v>1567.8839109999999</v>
      </c>
      <c r="L239">
        <v>1587.153687</v>
      </c>
      <c r="M239">
        <v>1586.3214109999999</v>
      </c>
      <c r="N239">
        <v>1606.0509030000001</v>
      </c>
      <c r="O239">
        <v>1623.5897219999999</v>
      </c>
      <c r="P239">
        <v>1641.5112300000001</v>
      </c>
      <c r="Q239">
        <v>1654.219482</v>
      </c>
      <c r="R239">
        <v>1664.4609379999999</v>
      </c>
      <c r="S239">
        <v>1678.1671140000001</v>
      </c>
      <c r="T239">
        <v>1686.5092770000001</v>
      </c>
      <c r="U239">
        <v>1700.822754</v>
      </c>
      <c r="V239">
        <v>1714.348389</v>
      </c>
      <c r="W239">
        <v>1725.946533</v>
      </c>
      <c r="X239">
        <v>1730.0469969999999</v>
      </c>
      <c r="Y239">
        <v>1747.594971</v>
      </c>
      <c r="Z239">
        <v>1753.466919</v>
      </c>
      <c r="AA239">
        <v>1765.8125</v>
      </c>
      <c r="AB239">
        <v>1783.167725</v>
      </c>
      <c r="AC239">
        <v>1804.6464840000001</v>
      </c>
      <c r="AD239">
        <v>1808.417236</v>
      </c>
      <c r="AE239">
        <v>1822.5867920000001</v>
      </c>
      <c r="AF239">
        <v>1832.412476</v>
      </c>
      <c r="AG239">
        <v>1846.727539</v>
      </c>
      <c r="AH239">
        <v>1860.8991699999999</v>
      </c>
      <c r="AI239">
        <v>1876.013062</v>
      </c>
      <c r="AJ239">
        <v>1898.7479249999999</v>
      </c>
      <c r="AK239" s="131">
        <v>8.0000000000000002E-3</v>
      </c>
    </row>
    <row r="240" spans="1:37" ht="15" customHeight="1">
      <c r="A240" s="133" t="s">
        <v>657</v>
      </c>
      <c r="B240" t="s">
        <v>2662</v>
      </c>
      <c r="C240" t="s">
        <v>3092</v>
      </c>
      <c r="D240" t="s">
        <v>3093</v>
      </c>
      <c r="E240" t="s">
        <v>3094</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131">
        <v>6.0000000000000001E-3</v>
      </c>
    </row>
    <row r="241" spans="1:37" ht="15" customHeight="1">
      <c r="B241" t="s">
        <v>133</v>
      </c>
      <c r="D241" t="s">
        <v>3095</v>
      </c>
    </row>
    <row r="242" spans="1:37" ht="15" customHeight="1">
      <c r="A242" s="133" t="s">
        <v>656</v>
      </c>
      <c r="B242" t="s">
        <v>1447</v>
      </c>
      <c r="C242" t="s">
        <v>3096</v>
      </c>
      <c r="D242" t="s">
        <v>3097</v>
      </c>
      <c r="E242" t="s">
        <v>1390</v>
      </c>
      <c r="F242">
        <v>431.86648600000001</v>
      </c>
      <c r="G242">
        <v>455.31277499999999</v>
      </c>
      <c r="H242">
        <v>455.85299700000002</v>
      </c>
      <c r="I242">
        <v>451.90289300000001</v>
      </c>
      <c r="J242">
        <v>447.02917500000001</v>
      </c>
      <c r="K242">
        <v>428.09738199999998</v>
      </c>
      <c r="L242">
        <v>426.76123000000001</v>
      </c>
      <c r="M242">
        <v>418.56616200000002</v>
      </c>
      <c r="N242">
        <v>414.38458300000002</v>
      </c>
      <c r="O242">
        <v>408.179169</v>
      </c>
      <c r="P242">
        <v>400.68405200000001</v>
      </c>
      <c r="Q242">
        <v>392.03097500000001</v>
      </c>
      <c r="R242">
        <v>382.96151700000001</v>
      </c>
      <c r="S242">
        <v>374.84906000000001</v>
      </c>
      <c r="T242">
        <v>365.70837399999999</v>
      </c>
      <c r="U242">
        <v>358.02682499999997</v>
      </c>
      <c r="V242">
        <v>350.32076999999998</v>
      </c>
      <c r="W242">
        <v>342.37686200000002</v>
      </c>
      <c r="X242">
        <v>333.15429699999999</v>
      </c>
      <c r="Y242">
        <v>326.692047</v>
      </c>
      <c r="Z242">
        <v>318.20410199999998</v>
      </c>
      <c r="AA242">
        <v>311.07351699999998</v>
      </c>
      <c r="AB242">
        <v>304.94457999999997</v>
      </c>
      <c r="AC242">
        <v>299.59271200000001</v>
      </c>
      <c r="AD242">
        <v>291.43927000000002</v>
      </c>
      <c r="AE242">
        <v>285.13330100000002</v>
      </c>
      <c r="AF242">
        <v>278.28723100000002</v>
      </c>
      <c r="AG242">
        <v>272.259613</v>
      </c>
      <c r="AH242">
        <v>266.32595800000001</v>
      </c>
      <c r="AI242">
        <v>260.63748199999998</v>
      </c>
      <c r="AJ242">
        <v>256.08175699999998</v>
      </c>
      <c r="AK242" s="131">
        <v>-1.7000000000000001E-2</v>
      </c>
    </row>
    <row r="243" spans="1:37" ht="15" customHeight="1">
      <c r="A243" s="133" t="s">
        <v>655</v>
      </c>
      <c r="B243" t="s">
        <v>1353</v>
      </c>
      <c r="C243" t="s">
        <v>3098</v>
      </c>
      <c r="D243" t="s">
        <v>3099</v>
      </c>
      <c r="E243" t="s">
        <v>1390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146</v>
      </c>
    </row>
    <row r="244" spans="1:37" ht="15" customHeight="1">
      <c r="A244" s="133" t="s">
        <v>654</v>
      </c>
      <c r="B244" t="s">
        <v>1450</v>
      </c>
      <c r="C244" t="s">
        <v>3100</v>
      </c>
      <c r="D244" t="s">
        <v>3101</v>
      </c>
      <c r="E244" t="s">
        <v>1390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146</v>
      </c>
    </row>
    <row r="245" spans="1:37" ht="15" customHeight="1">
      <c r="A245" s="133" t="s">
        <v>653</v>
      </c>
      <c r="B245" t="s">
        <v>1451</v>
      </c>
      <c r="C245" t="s">
        <v>3102</v>
      </c>
      <c r="D245" t="s">
        <v>3103</v>
      </c>
      <c r="E245" t="s">
        <v>1390</v>
      </c>
      <c r="F245">
        <v>0.462669</v>
      </c>
      <c r="G245">
        <v>0.48778700000000003</v>
      </c>
      <c r="H245">
        <v>1.467193</v>
      </c>
      <c r="I245">
        <v>2.9146839999999998</v>
      </c>
      <c r="J245">
        <v>4.8174729999999997</v>
      </c>
      <c r="K245">
        <v>6.9412919999999998</v>
      </c>
      <c r="L245">
        <v>10.786287</v>
      </c>
      <c r="M245">
        <v>15.933652</v>
      </c>
      <c r="N245">
        <v>22.684350999999999</v>
      </c>
      <c r="O245">
        <v>30.815408999999999</v>
      </c>
      <c r="P245">
        <v>40.295997999999997</v>
      </c>
      <c r="Q245">
        <v>49.499310000000001</v>
      </c>
      <c r="R245">
        <v>58.439315999999998</v>
      </c>
      <c r="S245">
        <v>67.318634000000003</v>
      </c>
      <c r="T245">
        <v>75.793678</v>
      </c>
      <c r="U245">
        <v>84.352965999999995</v>
      </c>
      <c r="V245">
        <v>92.703484000000003</v>
      </c>
      <c r="W245">
        <v>100.770264</v>
      </c>
      <c r="X245">
        <v>108.183212</v>
      </c>
      <c r="Y245">
        <v>116.248955</v>
      </c>
      <c r="Z245">
        <v>123.361244</v>
      </c>
      <c r="AA245">
        <v>130.73509200000001</v>
      </c>
      <c r="AB245">
        <v>138.33114599999999</v>
      </c>
      <c r="AC245">
        <v>146.13145399999999</v>
      </c>
      <c r="AD245">
        <v>152.33786000000001</v>
      </c>
      <c r="AE245">
        <v>159.238708</v>
      </c>
      <c r="AF245">
        <v>165.60131799999999</v>
      </c>
      <c r="AG245">
        <v>172.21379099999999</v>
      </c>
      <c r="AH245">
        <v>178.67195100000001</v>
      </c>
      <c r="AI245">
        <v>185.08367899999999</v>
      </c>
      <c r="AJ245">
        <v>192.133804</v>
      </c>
      <c r="AK245" s="131">
        <v>0.223</v>
      </c>
    </row>
    <row r="246" spans="1:37" ht="15" customHeight="1">
      <c r="B246" t="s">
        <v>652</v>
      </c>
      <c r="D246" t="s">
        <v>3104</v>
      </c>
    </row>
    <row r="247" spans="1:37" ht="15" customHeight="1">
      <c r="A247" s="133" t="s">
        <v>651</v>
      </c>
      <c r="B247" t="s">
        <v>2663</v>
      </c>
      <c r="C247" t="s">
        <v>3105</v>
      </c>
      <c r="D247" t="s">
        <v>3106</v>
      </c>
      <c r="E247" t="s">
        <v>3091</v>
      </c>
      <c r="F247">
        <v>347.68133499999999</v>
      </c>
      <c r="G247">
        <v>359.32345600000002</v>
      </c>
      <c r="H247">
        <v>357.10058600000002</v>
      </c>
      <c r="I247">
        <v>354.906677</v>
      </c>
      <c r="J247">
        <v>352.695404</v>
      </c>
      <c r="K247">
        <v>348.07818600000002</v>
      </c>
      <c r="L247">
        <v>341.28057899999999</v>
      </c>
      <c r="M247">
        <v>333.10046399999999</v>
      </c>
      <c r="N247">
        <v>325.25259399999999</v>
      </c>
      <c r="O247">
        <v>316.86505099999999</v>
      </c>
      <c r="P247">
        <v>308.73144500000001</v>
      </c>
      <c r="Q247">
        <v>305.11627199999998</v>
      </c>
      <c r="R247">
        <v>301.85186800000002</v>
      </c>
      <c r="S247">
        <v>298.30835000000002</v>
      </c>
      <c r="T247">
        <v>295.38018799999998</v>
      </c>
      <c r="U247">
        <v>292.62634300000002</v>
      </c>
      <c r="V247">
        <v>289.63000499999998</v>
      </c>
      <c r="W247">
        <v>286.272583</v>
      </c>
      <c r="X247">
        <v>282.6651</v>
      </c>
      <c r="Y247">
        <v>279.71716300000003</v>
      </c>
      <c r="Z247">
        <v>276.01687600000002</v>
      </c>
      <c r="AA247">
        <v>275.42544600000002</v>
      </c>
      <c r="AB247">
        <v>275.00784299999998</v>
      </c>
      <c r="AC247">
        <v>275.36859099999998</v>
      </c>
      <c r="AD247">
        <v>274.91848800000002</v>
      </c>
      <c r="AE247">
        <v>274.56326300000001</v>
      </c>
      <c r="AF247">
        <v>273.54470800000001</v>
      </c>
      <c r="AG247">
        <v>272.61859099999998</v>
      </c>
      <c r="AH247">
        <v>271.43493699999999</v>
      </c>
      <c r="AI247">
        <v>270.55728099999999</v>
      </c>
      <c r="AJ247">
        <v>270.13116500000001</v>
      </c>
      <c r="AK247" s="131">
        <v>-8.0000000000000002E-3</v>
      </c>
    </row>
    <row r="248" spans="1:37" ht="15" customHeight="1">
      <c r="A248" s="133" t="s">
        <v>650</v>
      </c>
      <c r="B248" t="s">
        <v>2662</v>
      </c>
      <c r="C248" t="s">
        <v>3107</v>
      </c>
      <c r="D248" t="s">
        <v>3108</v>
      </c>
      <c r="E248" t="s">
        <v>3094</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131">
        <v>6.0000000000000001E-3</v>
      </c>
    </row>
    <row r="249" spans="1:37" ht="15" customHeight="1">
      <c r="B249" t="s">
        <v>133</v>
      </c>
      <c r="D249" t="s">
        <v>3109</v>
      </c>
    </row>
    <row r="250" spans="1:37" ht="15" customHeight="1">
      <c r="A250" s="133" t="s">
        <v>649</v>
      </c>
      <c r="B250" t="s">
        <v>1447</v>
      </c>
      <c r="C250" t="s">
        <v>3110</v>
      </c>
      <c r="D250" t="s">
        <v>3111</v>
      </c>
      <c r="E250" t="s">
        <v>1390</v>
      </c>
      <c r="F250">
        <v>75.191635000000005</v>
      </c>
      <c r="G250">
        <v>76.9589</v>
      </c>
      <c r="H250">
        <v>76.098526000000007</v>
      </c>
      <c r="I250">
        <v>75.27037</v>
      </c>
      <c r="J250">
        <v>74.415176000000002</v>
      </c>
      <c r="K250">
        <v>73.084762999999995</v>
      </c>
      <c r="L250">
        <v>71.302963000000005</v>
      </c>
      <c r="M250">
        <v>69.233092999999997</v>
      </c>
      <c r="N250">
        <v>67.242203000000003</v>
      </c>
      <c r="O250">
        <v>65.154494999999997</v>
      </c>
      <c r="P250">
        <v>63.145538000000002</v>
      </c>
      <c r="Q250">
        <v>62.077964999999999</v>
      </c>
      <c r="R250">
        <v>61.089278999999998</v>
      </c>
      <c r="S250">
        <v>60.040740999999997</v>
      </c>
      <c r="T250">
        <v>59.132660000000001</v>
      </c>
      <c r="U250">
        <v>58.274765000000002</v>
      </c>
      <c r="V250">
        <v>57.367573</v>
      </c>
      <c r="W250">
        <v>56.396614</v>
      </c>
      <c r="X250">
        <v>55.386253000000004</v>
      </c>
      <c r="Y250">
        <v>54.511924999999998</v>
      </c>
      <c r="Z250">
        <v>53.470908999999999</v>
      </c>
      <c r="AA250">
        <v>52.990333999999997</v>
      </c>
      <c r="AB250">
        <v>52.540813</v>
      </c>
      <c r="AC250">
        <v>52.235802</v>
      </c>
      <c r="AD250">
        <v>51.775986000000003</v>
      </c>
      <c r="AE250">
        <v>51.338679999999997</v>
      </c>
      <c r="AF250">
        <v>50.768425000000001</v>
      </c>
      <c r="AG250">
        <v>50.210804000000003</v>
      </c>
      <c r="AH250">
        <v>49.611865999999999</v>
      </c>
      <c r="AI250">
        <v>49.066448000000001</v>
      </c>
      <c r="AJ250">
        <v>48.596412999999998</v>
      </c>
      <c r="AK250" s="131">
        <v>-1.4E-2</v>
      </c>
    </row>
    <row r="251" spans="1:37" ht="15" customHeight="1">
      <c r="A251" s="133" t="s">
        <v>648</v>
      </c>
      <c r="B251" t="s">
        <v>1353</v>
      </c>
      <c r="C251" t="s">
        <v>3112</v>
      </c>
      <c r="D251" t="s">
        <v>3113</v>
      </c>
      <c r="E251" t="s">
        <v>1390</v>
      </c>
      <c r="F251">
        <v>1.7463169999999999</v>
      </c>
      <c r="G251">
        <v>1.7177500000000001</v>
      </c>
      <c r="H251">
        <v>1.622441</v>
      </c>
      <c r="I251">
        <v>1.5316080000000001</v>
      </c>
      <c r="J251">
        <v>1.4458219999999999</v>
      </c>
      <c r="K251">
        <v>1.3535349999999999</v>
      </c>
      <c r="L251">
        <v>1.2628820000000001</v>
      </c>
      <c r="M251">
        <v>1.1675450000000001</v>
      </c>
      <c r="N251">
        <v>1.07799</v>
      </c>
      <c r="O251">
        <v>0.99074499999999999</v>
      </c>
      <c r="P251">
        <v>0.90485899999999997</v>
      </c>
      <c r="Q251">
        <v>0.83253600000000005</v>
      </c>
      <c r="R251">
        <v>0.76458099999999996</v>
      </c>
      <c r="S251">
        <v>0.69626699999999997</v>
      </c>
      <c r="T251">
        <v>0.63292599999999999</v>
      </c>
      <c r="U251">
        <v>0.57323100000000005</v>
      </c>
      <c r="V251">
        <v>0.52168000000000003</v>
      </c>
      <c r="W251">
        <v>0.46667500000000001</v>
      </c>
      <c r="X251">
        <v>0.40619699999999997</v>
      </c>
      <c r="Y251">
        <v>0.34445199999999998</v>
      </c>
      <c r="Z251">
        <v>0.289381</v>
      </c>
      <c r="AA251">
        <v>0.28704800000000003</v>
      </c>
      <c r="AB251">
        <v>0.28491499999999997</v>
      </c>
      <c r="AC251">
        <v>0.283605</v>
      </c>
      <c r="AD251">
        <v>0.28147299999999997</v>
      </c>
      <c r="AE251">
        <v>0.27944799999999997</v>
      </c>
      <c r="AF251">
        <v>0.27677400000000002</v>
      </c>
      <c r="AG251">
        <v>0.27421899999999999</v>
      </c>
      <c r="AH251">
        <v>0.27142100000000002</v>
      </c>
      <c r="AI251">
        <v>0.268957</v>
      </c>
      <c r="AJ251">
        <v>0.26695799999999997</v>
      </c>
      <c r="AK251" s="131">
        <v>-6.0999999999999999E-2</v>
      </c>
    </row>
    <row r="252" spans="1:37" ht="15" customHeight="1">
      <c r="A252" s="133" t="s">
        <v>647</v>
      </c>
      <c r="B252" t="s">
        <v>1450</v>
      </c>
      <c r="C252" t="s">
        <v>3114</v>
      </c>
      <c r="D252" t="s">
        <v>3115</v>
      </c>
      <c r="E252" t="s">
        <v>1390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146</v>
      </c>
    </row>
    <row r="253" spans="1:37" ht="15" customHeight="1">
      <c r="A253" s="133" t="s">
        <v>646</v>
      </c>
      <c r="B253" t="s">
        <v>1451</v>
      </c>
      <c r="C253" t="s">
        <v>3116</v>
      </c>
      <c r="D253" t="s">
        <v>3117</v>
      </c>
      <c r="E253" t="s">
        <v>1390</v>
      </c>
      <c r="F253">
        <v>0.40545300000000001</v>
      </c>
      <c r="G253">
        <v>0.46474900000000002</v>
      </c>
      <c r="H253">
        <v>0.50729500000000005</v>
      </c>
      <c r="I253">
        <v>0.54806900000000003</v>
      </c>
      <c r="J253">
        <v>0.585534</v>
      </c>
      <c r="K253">
        <v>0.617282</v>
      </c>
      <c r="L253">
        <v>0.63884099999999999</v>
      </c>
      <c r="M253">
        <v>0.65778499999999995</v>
      </c>
      <c r="N253">
        <v>0.67478000000000005</v>
      </c>
      <c r="O253">
        <v>0.68839099999999998</v>
      </c>
      <c r="P253">
        <v>0.70272500000000004</v>
      </c>
      <c r="Q253">
        <v>0.72755800000000004</v>
      </c>
      <c r="R253">
        <v>0.75117999999999996</v>
      </c>
      <c r="S253">
        <v>0.77397400000000005</v>
      </c>
      <c r="T253">
        <v>0.79636099999999999</v>
      </c>
      <c r="U253">
        <v>0.81736399999999998</v>
      </c>
      <c r="V253">
        <v>0.83218199999999998</v>
      </c>
      <c r="W253">
        <v>0.84796899999999997</v>
      </c>
      <c r="X253">
        <v>0.86652399999999996</v>
      </c>
      <c r="Y253">
        <v>0.88872399999999996</v>
      </c>
      <c r="Z253">
        <v>0.931948</v>
      </c>
      <c r="AA253">
        <v>0.98800500000000002</v>
      </c>
      <c r="AB253">
        <v>1.0480560000000001</v>
      </c>
      <c r="AC253">
        <v>1.114857</v>
      </c>
      <c r="AD253">
        <v>1.182455</v>
      </c>
      <c r="AE253">
        <v>1.254731</v>
      </c>
      <c r="AF253">
        <v>1.3279970000000001</v>
      </c>
      <c r="AG253">
        <v>1.405883</v>
      </c>
      <c r="AH253">
        <v>1.4871030000000001</v>
      </c>
      <c r="AI253">
        <v>1.5747169999999999</v>
      </c>
      <c r="AJ253">
        <v>1.67012</v>
      </c>
      <c r="AK253" s="131">
        <v>4.8000000000000001E-2</v>
      </c>
    </row>
    <row r="254" spans="1:37" ht="15" customHeight="1">
      <c r="B254" t="s">
        <v>645</v>
      </c>
      <c r="D254" t="s">
        <v>3118</v>
      </c>
    </row>
    <row r="255" spans="1:37" ht="15" customHeight="1">
      <c r="A255" s="133" t="s">
        <v>644</v>
      </c>
      <c r="B255" t="s">
        <v>2664</v>
      </c>
      <c r="C255" t="s">
        <v>3119</v>
      </c>
      <c r="D255" t="s">
        <v>3120</v>
      </c>
      <c r="E255" t="s">
        <v>3121</v>
      </c>
      <c r="F255">
        <v>4133.4975590000004</v>
      </c>
      <c r="G255">
        <v>4480.1191410000001</v>
      </c>
      <c r="H255">
        <v>4842.9975590000004</v>
      </c>
      <c r="I255">
        <v>5102.3203119999998</v>
      </c>
      <c r="J255">
        <v>5347.5864259999998</v>
      </c>
      <c r="K255">
        <v>5607.7910160000001</v>
      </c>
      <c r="L255">
        <v>5849.7714839999999</v>
      </c>
      <c r="M255">
        <v>6069.5566410000001</v>
      </c>
      <c r="N255">
        <v>6297.9384769999997</v>
      </c>
      <c r="O255">
        <v>6534.3159180000002</v>
      </c>
      <c r="P255">
        <v>6777.189453</v>
      </c>
      <c r="Q255">
        <v>7022.310547</v>
      </c>
      <c r="R255">
        <v>7284.1108400000003</v>
      </c>
      <c r="S255">
        <v>7539.5625</v>
      </c>
      <c r="T255">
        <v>7817.6918949999999</v>
      </c>
      <c r="U255">
        <v>8120.7763670000004</v>
      </c>
      <c r="V255">
        <v>8411.2099610000005</v>
      </c>
      <c r="W255">
        <v>8685.3125</v>
      </c>
      <c r="X255">
        <v>8970.6113280000009</v>
      </c>
      <c r="Y255">
        <v>9279.484375</v>
      </c>
      <c r="Z255">
        <v>9597.0019530000009</v>
      </c>
      <c r="AA255">
        <v>9926.3789059999999</v>
      </c>
      <c r="AB255">
        <v>10264.111328000001</v>
      </c>
      <c r="AC255">
        <v>10615.589844</v>
      </c>
      <c r="AD255">
        <v>10958.377930000001</v>
      </c>
      <c r="AE255">
        <v>11328.463867</v>
      </c>
      <c r="AF255">
        <v>11711.177734000001</v>
      </c>
      <c r="AG255">
        <v>12075.369140999999</v>
      </c>
      <c r="AH255">
        <v>12473.224609000001</v>
      </c>
      <c r="AI255">
        <v>12883.205078000001</v>
      </c>
      <c r="AJ255">
        <v>13275.191406</v>
      </c>
      <c r="AK255" s="131">
        <v>0.04</v>
      </c>
    </row>
    <row r="256" spans="1:37" ht="15" customHeight="1">
      <c r="A256" s="133" t="s">
        <v>643</v>
      </c>
      <c r="B256" t="s">
        <v>2665</v>
      </c>
      <c r="C256" t="s">
        <v>3122</v>
      </c>
      <c r="D256" t="s">
        <v>3123</v>
      </c>
      <c r="E256" t="s">
        <v>3121</v>
      </c>
      <c r="F256">
        <v>1553.1899410000001</v>
      </c>
      <c r="G256">
        <v>1718.5379640000001</v>
      </c>
      <c r="H256">
        <v>1906.9501949999999</v>
      </c>
      <c r="I256">
        <v>2082.2116700000001</v>
      </c>
      <c r="J256">
        <v>2230.2214359999998</v>
      </c>
      <c r="K256">
        <v>2362.141357</v>
      </c>
      <c r="L256">
        <v>2468.0270999999998</v>
      </c>
      <c r="M256">
        <v>2554.6623540000001</v>
      </c>
      <c r="N256">
        <v>2636.6213379999999</v>
      </c>
      <c r="O256">
        <v>2709.3046880000002</v>
      </c>
      <c r="P256">
        <v>2779.0397950000001</v>
      </c>
      <c r="Q256">
        <v>2855.7797850000002</v>
      </c>
      <c r="R256">
        <v>2942.678711</v>
      </c>
      <c r="S256">
        <v>3027.2678219999998</v>
      </c>
      <c r="T256">
        <v>3126.9262699999999</v>
      </c>
      <c r="U256">
        <v>3235.2683109999998</v>
      </c>
      <c r="V256">
        <v>3346.806885</v>
      </c>
      <c r="W256">
        <v>3459.9541020000001</v>
      </c>
      <c r="X256">
        <v>3568.9562989999999</v>
      </c>
      <c r="Y256">
        <v>3693.2529300000001</v>
      </c>
      <c r="Z256">
        <v>3824.2673340000001</v>
      </c>
      <c r="AA256">
        <v>3958.3852539999998</v>
      </c>
      <c r="AB256">
        <v>4098.7045900000003</v>
      </c>
      <c r="AC256">
        <v>4242.7089839999999</v>
      </c>
      <c r="AD256">
        <v>4388.6625979999999</v>
      </c>
      <c r="AE256">
        <v>4552.1650390000004</v>
      </c>
      <c r="AF256">
        <v>4712.7109380000002</v>
      </c>
      <c r="AG256">
        <v>4875.279297</v>
      </c>
      <c r="AH256">
        <v>5043.6132809999999</v>
      </c>
      <c r="AI256">
        <v>5208.5297849999997</v>
      </c>
      <c r="AJ256">
        <v>5371.4960940000001</v>
      </c>
      <c r="AK256" s="131">
        <v>4.2000000000000003E-2</v>
      </c>
    </row>
    <row r="257" spans="1:37" ht="15" customHeight="1">
      <c r="A257" s="133" t="s">
        <v>642</v>
      </c>
      <c r="B257" t="s">
        <v>2666</v>
      </c>
      <c r="C257" t="s">
        <v>3124</v>
      </c>
      <c r="D257" t="s">
        <v>3125</v>
      </c>
      <c r="E257" t="s">
        <v>3121</v>
      </c>
      <c r="F257">
        <v>2580.3076169999999</v>
      </c>
      <c r="G257">
        <v>2761.5812989999999</v>
      </c>
      <c r="H257">
        <v>2936.0473630000001</v>
      </c>
      <c r="I257">
        <v>3020.1083979999999</v>
      </c>
      <c r="J257">
        <v>3117.36499</v>
      </c>
      <c r="K257">
        <v>3245.649414</v>
      </c>
      <c r="L257">
        <v>3381.7441410000001</v>
      </c>
      <c r="M257">
        <v>3514.8942870000001</v>
      </c>
      <c r="N257">
        <v>3661.3173830000001</v>
      </c>
      <c r="O257">
        <v>3825.0112300000001</v>
      </c>
      <c r="P257">
        <v>3998.149414</v>
      </c>
      <c r="Q257">
        <v>4166.5307620000003</v>
      </c>
      <c r="R257">
        <v>4341.4321289999998</v>
      </c>
      <c r="S257">
        <v>4512.2944340000004</v>
      </c>
      <c r="T257">
        <v>4690.765625</v>
      </c>
      <c r="U257">
        <v>4885.5083009999998</v>
      </c>
      <c r="V257">
        <v>5064.4033200000003</v>
      </c>
      <c r="W257">
        <v>5225.3579099999997</v>
      </c>
      <c r="X257">
        <v>5401.6547849999997</v>
      </c>
      <c r="Y257">
        <v>5586.2319340000004</v>
      </c>
      <c r="Z257">
        <v>5772.7348629999997</v>
      </c>
      <c r="AA257">
        <v>5967.9931640000004</v>
      </c>
      <c r="AB257">
        <v>6165.4072269999997</v>
      </c>
      <c r="AC257">
        <v>6372.8808589999999</v>
      </c>
      <c r="AD257">
        <v>6569.7153319999998</v>
      </c>
      <c r="AE257">
        <v>6776.298828</v>
      </c>
      <c r="AF257">
        <v>6998.466797</v>
      </c>
      <c r="AG257">
        <v>7200.0898440000001</v>
      </c>
      <c r="AH257">
        <v>7429.611328</v>
      </c>
      <c r="AI257">
        <v>7674.6757809999999</v>
      </c>
      <c r="AJ257">
        <v>7903.6948240000002</v>
      </c>
      <c r="AK257" s="131">
        <v>3.7999999999999999E-2</v>
      </c>
    </row>
    <row r="258" spans="1:37" ht="15" customHeight="1">
      <c r="B258" t="s">
        <v>133</v>
      </c>
      <c r="D258" t="s">
        <v>3126</v>
      </c>
    </row>
    <row r="259" spans="1:37" ht="15" customHeight="1">
      <c r="A259" s="133" t="s">
        <v>641</v>
      </c>
      <c r="B259" t="s">
        <v>1447</v>
      </c>
      <c r="C259" t="s">
        <v>3127</v>
      </c>
      <c r="D259" t="s">
        <v>3128</v>
      </c>
      <c r="E259" t="s">
        <v>1390</v>
      </c>
      <c r="F259">
        <v>425.03616299999999</v>
      </c>
      <c r="G259">
        <v>370.24560500000001</v>
      </c>
      <c r="H259">
        <v>252.653122</v>
      </c>
      <c r="I259">
        <v>226.24581900000001</v>
      </c>
      <c r="J259">
        <v>293.446594</v>
      </c>
      <c r="K259">
        <v>287.95434599999999</v>
      </c>
      <c r="L259">
        <v>269.74572799999999</v>
      </c>
      <c r="M259">
        <v>298.33557100000002</v>
      </c>
      <c r="N259">
        <v>297.11917099999999</v>
      </c>
      <c r="O259">
        <v>307.34466600000002</v>
      </c>
      <c r="P259">
        <v>308.88790899999998</v>
      </c>
      <c r="Q259">
        <v>287.654358</v>
      </c>
      <c r="R259">
        <v>306.24054000000001</v>
      </c>
      <c r="S259">
        <v>305.51928700000002</v>
      </c>
      <c r="T259">
        <v>308.330963</v>
      </c>
      <c r="U259">
        <v>291.13928199999998</v>
      </c>
      <c r="V259">
        <v>309.98889200000002</v>
      </c>
      <c r="W259">
        <v>310.407532</v>
      </c>
      <c r="X259">
        <v>296.98941000000002</v>
      </c>
      <c r="Y259">
        <v>313.76461799999998</v>
      </c>
      <c r="Z259">
        <v>312.93249500000002</v>
      </c>
      <c r="AA259">
        <v>296.40905800000002</v>
      </c>
      <c r="AB259">
        <v>313.66189600000001</v>
      </c>
      <c r="AC259">
        <v>313.04077100000001</v>
      </c>
      <c r="AD259">
        <v>318.13922100000002</v>
      </c>
      <c r="AE259">
        <v>314.39709499999998</v>
      </c>
      <c r="AF259">
        <v>316.72891199999998</v>
      </c>
      <c r="AG259">
        <v>317.82919299999998</v>
      </c>
      <c r="AH259">
        <v>316.59680200000003</v>
      </c>
      <c r="AI259">
        <v>315.79705799999999</v>
      </c>
      <c r="AJ259">
        <v>316.30053700000002</v>
      </c>
      <c r="AK259" s="131">
        <v>-0.01</v>
      </c>
    </row>
    <row r="260" spans="1:37" ht="15" customHeight="1">
      <c r="A260" s="133" t="s">
        <v>640</v>
      </c>
      <c r="B260" t="s">
        <v>1353</v>
      </c>
      <c r="C260" t="s">
        <v>3129</v>
      </c>
      <c r="D260" t="s">
        <v>3130</v>
      </c>
      <c r="E260" t="s">
        <v>1390</v>
      </c>
      <c r="F260">
        <v>413.53491200000002</v>
      </c>
      <c r="G260">
        <v>474.50048800000002</v>
      </c>
      <c r="H260">
        <v>704.24414100000001</v>
      </c>
      <c r="I260">
        <v>747.77252199999998</v>
      </c>
      <c r="J260">
        <v>617.69500700000003</v>
      </c>
      <c r="K260">
        <v>623.54443400000002</v>
      </c>
      <c r="L260">
        <v>651.77941899999996</v>
      </c>
      <c r="M260">
        <v>593.12518299999999</v>
      </c>
      <c r="N260">
        <v>594.11492899999996</v>
      </c>
      <c r="O260">
        <v>572.40936299999998</v>
      </c>
      <c r="P260">
        <v>577.09655799999996</v>
      </c>
      <c r="Q260">
        <v>618.64599599999997</v>
      </c>
      <c r="R260">
        <v>579.948486</v>
      </c>
      <c r="S260">
        <v>579.65319799999997</v>
      </c>
      <c r="T260">
        <v>572.24395800000002</v>
      </c>
      <c r="U260">
        <v>607.745361</v>
      </c>
      <c r="V260">
        <v>570.14923099999999</v>
      </c>
      <c r="W260">
        <v>567.50323500000002</v>
      </c>
      <c r="X260">
        <v>591.57428000000004</v>
      </c>
      <c r="Y260">
        <v>556.13769500000001</v>
      </c>
      <c r="Z260">
        <v>550.32708700000001</v>
      </c>
      <c r="AA260">
        <v>580.63720699999999</v>
      </c>
      <c r="AB260">
        <v>539.14996299999996</v>
      </c>
      <c r="AC260">
        <v>535.70849599999997</v>
      </c>
      <c r="AD260">
        <v>517.95916699999998</v>
      </c>
      <c r="AE260">
        <v>517.56463599999995</v>
      </c>
      <c r="AF260">
        <v>506.65536500000002</v>
      </c>
      <c r="AG260">
        <v>499.68572999999998</v>
      </c>
      <c r="AH260">
        <v>499.529877</v>
      </c>
      <c r="AI260">
        <v>494.734039</v>
      </c>
      <c r="AJ260">
        <v>487.25003099999998</v>
      </c>
      <c r="AK260" s="131">
        <v>5.0000000000000001E-3</v>
      </c>
    </row>
    <row r="261" spans="1:37" ht="15" customHeight="1">
      <c r="A261" s="133" t="s">
        <v>639</v>
      </c>
      <c r="B261" t="s">
        <v>1450</v>
      </c>
      <c r="C261" t="s">
        <v>3131</v>
      </c>
      <c r="D261" t="s">
        <v>3132</v>
      </c>
      <c r="E261" t="s">
        <v>1390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146</v>
      </c>
    </row>
    <row r="262" spans="1:37" ht="15" customHeight="1">
      <c r="A262" s="133" t="s">
        <v>638</v>
      </c>
      <c r="B262" t="s">
        <v>1451</v>
      </c>
      <c r="C262" t="s">
        <v>3133</v>
      </c>
      <c r="D262" t="s">
        <v>3134</v>
      </c>
      <c r="E262" t="s">
        <v>1390</v>
      </c>
      <c r="F262">
        <v>17.315902999999999</v>
      </c>
      <c r="G262">
        <v>36.718674</v>
      </c>
      <c r="H262">
        <v>17.100639000000001</v>
      </c>
      <c r="I262">
        <v>18.175018000000001</v>
      </c>
      <c r="J262">
        <v>30.260731</v>
      </c>
      <c r="K262">
        <v>33.053322000000001</v>
      </c>
      <c r="L262">
        <v>34.955939999999998</v>
      </c>
      <c r="M262">
        <v>42.351486000000001</v>
      </c>
      <c r="N262">
        <v>43.570652000000003</v>
      </c>
      <c r="O262">
        <v>47.041564999999999</v>
      </c>
      <c r="P262">
        <v>43.275649999999999</v>
      </c>
      <c r="Q262">
        <v>40.027729000000001</v>
      </c>
      <c r="R262">
        <v>45.376812000000001</v>
      </c>
      <c r="S262">
        <v>46.843704000000002</v>
      </c>
      <c r="T262">
        <v>49.102119000000002</v>
      </c>
      <c r="U262">
        <v>45.52393</v>
      </c>
      <c r="V262">
        <v>49.935234000000001</v>
      </c>
      <c r="W262">
        <v>51.650298999999997</v>
      </c>
      <c r="X262">
        <v>51.096953999999997</v>
      </c>
      <c r="Y262">
        <v>56.260711999999998</v>
      </c>
      <c r="Z262">
        <v>61.169593999999996</v>
      </c>
      <c r="AA262">
        <v>59.988880000000002</v>
      </c>
      <c r="AB262">
        <v>68.321358000000004</v>
      </c>
      <c r="AC262">
        <v>71.590667999999994</v>
      </c>
      <c r="AD262">
        <v>77.730148</v>
      </c>
      <c r="AE262">
        <v>82.270934999999994</v>
      </c>
      <c r="AF262">
        <v>87.080887000000004</v>
      </c>
      <c r="AG262">
        <v>90.691199999999995</v>
      </c>
      <c r="AH262">
        <v>92.562622000000005</v>
      </c>
      <c r="AI262">
        <v>96.801299999999998</v>
      </c>
      <c r="AJ262">
        <v>101.31399500000001</v>
      </c>
      <c r="AK262" s="131">
        <v>6.0999999999999999E-2</v>
      </c>
    </row>
    <row r="263" spans="1:37" ht="15" customHeight="1"/>
    <row r="264" spans="1:37" ht="15" customHeight="1"/>
    <row r="265" spans="1:37" ht="15" customHeight="1"/>
    <row r="266" spans="1:37" ht="15" customHeight="1"/>
    <row r="267" spans="1:37" ht="15" customHeight="1"/>
    <row r="268" spans="1:37" ht="15" customHeight="1"/>
    <row r="269" spans="1:37" ht="15" customHeight="1"/>
    <row r="270" spans="1:37" ht="1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L83"/>
  <sheetViews>
    <sheetView workbookViewId="0"/>
  </sheetViews>
  <sheetFormatPr defaultRowHeight="12.5"/>
  <cols>
    <col min="1" max="1" width="41.7265625" style="107" customWidth="1"/>
    <col min="2" max="32" width="8.81640625" style="107" hidden="1" customWidth="1"/>
    <col min="33" max="35" width="8.81640625" style="107" bestFit="1" customWidth="1"/>
    <col min="36" max="37" width="8.81640625" style="107" customWidth="1"/>
    <col min="38" max="245" width="9.1796875" style="107"/>
    <col min="246" max="246" width="37.7265625" style="107" customWidth="1"/>
    <col min="247" max="273" width="12.1796875" style="107" customWidth="1"/>
    <col min="274" max="274" width="12.7265625" style="107" customWidth="1"/>
    <col min="275" max="276" width="9.1796875" style="107"/>
    <col min="277" max="278" width="13.453125" style="107" customWidth="1"/>
    <col min="279" max="279" width="13.81640625" style="107" customWidth="1"/>
    <col min="280" max="501" width="9.1796875" style="107"/>
    <col min="502" max="502" width="37.7265625" style="107" customWidth="1"/>
    <col min="503" max="529" width="12.1796875" style="107" customWidth="1"/>
    <col min="530" max="530" width="12.7265625" style="107" customWidth="1"/>
    <col min="531" max="532" width="9.1796875" style="107"/>
    <col min="533" max="534" width="13.453125" style="107" customWidth="1"/>
    <col min="535" max="535" width="13.81640625" style="107" customWidth="1"/>
    <col min="536" max="757" width="9.1796875" style="107"/>
    <col min="758" max="758" width="37.7265625" style="107" customWidth="1"/>
    <col min="759" max="785" width="12.1796875" style="107" customWidth="1"/>
    <col min="786" max="786" width="12.7265625" style="107" customWidth="1"/>
    <col min="787" max="788" width="9.1796875" style="107"/>
    <col min="789" max="790" width="13.453125" style="107" customWidth="1"/>
    <col min="791" max="791" width="13.81640625" style="107" customWidth="1"/>
    <col min="792" max="1013" width="9.1796875" style="107"/>
    <col min="1014" max="1014" width="37.7265625" style="107" customWidth="1"/>
    <col min="1015" max="1041" width="12.1796875" style="107" customWidth="1"/>
    <col min="1042" max="1042" width="12.7265625" style="107" customWidth="1"/>
    <col min="1043" max="1044" width="9.1796875" style="107"/>
    <col min="1045" max="1046" width="13.453125" style="107" customWidth="1"/>
    <col min="1047" max="1047" width="13.81640625" style="107" customWidth="1"/>
    <col min="1048" max="1269" width="9.1796875" style="107"/>
    <col min="1270" max="1270" width="37.7265625" style="107" customWidth="1"/>
    <col min="1271" max="1297" width="12.1796875" style="107" customWidth="1"/>
    <col min="1298" max="1298" width="12.7265625" style="107" customWidth="1"/>
    <col min="1299" max="1300" width="9.1796875" style="107"/>
    <col min="1301" max="1302" width="13.453125" style="107" customWidth="1"/>
    <col min="1303" max="1303" width="13.81640625" style="107" customWidth="1"/>
    <col min="1304" max="1525" width="9.1796875" style="107"/>
    <col min="1526" max="1526" width="37.7265625" style="107" customWidth="1"/>
    <col min="1527" max="1553" width="12.1796875" style="107" customWidth="1"/>
    <col min="1554" max="1554" width="12.7265625" style="107" customWidth="1"/>
    <col min="1555" max="1556" width="9.1796875" style="107"/>
    <col min="1557" max="1558" width="13.453125" style="107" customWidth="1"/>
    <col min="1559" max="1559" width="13.81640625" style="107" customWidth="1"/>
    <col min="1560" max="1781" width="9.1796875" style="107"/>
    <col min="1782" max="1782" width="37.7265625" style="107" customWidth="1"/>
    <col min="1783" max="1809" width="12.1796875" style="107" customWidth="1"/>
    <col min="1810" max="1810" width="12.7265625" style="107" customWidth="1"/>
    <col min="1811" max="1812" width="9.1796875" style="107"/>
    <col min="1813" max="1814" width="13.453125" style="107" customWidth="1"/>
    <col min="1815" max="1815" width="13.81640625" style="107" customWidth="1"/>
    <col min="1816" max="2037" width="9.1796875" style="107"/>
    <col min="2038" max="2038" width="37.7265625" style="107" customWidth="1"/>
    <col min="2039" max="2065" width="12.1796875" style="107" customWidth="1"/>
    <col min="2066" max="2066" width="12.7265625" style="107" customWidth="1"/>
    <col min="2067" max="2068" width="9.1796875" style="107"/>
    <col min="2069" max="2070" width="13.453125" style="107" customWidth="1"/>
    <col min="2071" max="2071" width="13.81640625" style="107" customWidth="1"/>
    <col min="2072" max="2293" width="9.1796875" style="107"/>
    <col min="2294" max="2294" width="37.7265625" style="107" customWidth="1"/>
    <col min="2295" max="2321" width="12.1796875" style="107" customWidth="1"/>
    <col min="2322" max="2322" width="12.7265625" style="107" customWidth="1"/>
    <col min="2323" max="2324" width="9.1796875" style="107"/>
    <col min="2325" max="2326" width="13.453125" style="107" customWidth="1"/>
    <col min="2327" max="2327" width="13.81640625" style="107" customWidth="1"/>
    <col min="2328" max="2549" width="9.1796875" style="107"/>
    <col min="2550" max="2550" width="37.7265625" style="107" customWidth="1"/>
    <col min="2551" max="2577" width="12.1796875" style="107" customWidth="1"/>
    <col min="2578" max="2578" width="12.7265625" style="107" customWidth="1"/>
    <col min="2579" max="2580" width="9.1796875" style="107"/>
    <col min="2581" max="2582" width="13.453125" style="107" customWidth="1"/>
    <col min="2583" max="2583" width="13.81640625" style="107" customWidth="1"/>
    <col min="2584" max="2805" width="9.1796875" style="107"/>
    <col min="2806" max="2806" width="37.7265625" style="107" customWidth="1"/>
    <col min="2807" max="2833" width="12.1796875" style="107" customWidth="1"/>
    <col min="2834" max="2834" width="12.7265625" style="107" customWidth="1"/>
    <col min="2835" max="2836" width="9.1796875" style="107"/>
    <col min="2837" max="2838" width="13.453125" style="107" customWidth="1"/>
    <col min="2839" max="2839" width="13.81640625" style="107" customWidth="1"/>
    <col min="2840" max="3061" width="9.1796875" style="107"/>
    <col min="3062" max="3062" width="37.7265625" style="107" customWidth="1"/>
    <col min="3063" max="3089" width="12.1796875" style="107" customWidth="1"/>
    <col min="3090" max="3090" width="12.7265625" style="107" customWidth="1"/>
    <col min="3091" max="3092" width="9.1796875" style="107"/>
    <col min="3093" max="3094" width="13.453125" style="107" customWidth="1"/>
    <col min="3095" max="3095" width="13.81640625" style="107" customWidth="1"/>
    <col min="3096" max="3317" width="9.1796875" style="107"/>
    <col min="3318" max="3318" width="37.7265625" style="107" customWidth="1"/>
    <col min="3319" max="3345" width="12.1796875" style="107" customWidth="1"/>
    <col min="3346" max="3346" width="12.7265625" style="107" customWidth="1"/>
    <col min="3347" max="3348" width="9.1796875" style="107"/>
    <col min="3349" max="3350" width="13.453125" style="107" customWidth="1"/>
    <col min="3351" max="3351" width="13.81640625" style="107" customWidth="1"/>
    <col min="3352" max="3573" width="9.1796875" style="107"/>
    <col min="3574" max="3574" width="37.7265625" style="107" customWidth="1"/>
    <col min="3575" max="3601" width="12.1796875" style="107" customWidth="1"/>
    <col min="3602" max="3602" width="12.7265625" style="107" customWidth="1"/>
    <col min="3603" max="3604" width="9.1796875" style="107"/>
    <col min="3605" max="3606" width="13.453125" style="107" customWidth="1"/>
    <col min="3607" max="3607" width="13.81640625" style="107" customWidth="1"/>
    <col min="3608" max="3829" width="9.1796875" style="107"/>
    <col min="3830" max="3830" width="37.7265625" style="107" customWidth="1"/>
    <col min="3831" max="3857" width="12.1796875" style="107" customWidth="1"/>
    <col min="3858" max="3858" width="12.7265625" style="107" customWidth="1"/>
    <col min="3859" max="3860" width="9.1796875" style="107"/>
    <col min="3861" max="3862" width="13.453125" style="107" customWidth="1"/>
    <col min="3863" max="3863" width="13.81640625" style="107" customWidth="1"/>
    <col min="3864" max="4085" width="9.1796875" style="107"/>
    <col min="4086" max="4086" width="37.7265625" style="107" customWidth="1"/>
    <col min="4087" max="4113" width="12.1796875" style="107" customWidth="1"/>
    <col min="4114" max="4114" width="12.7265625" style="107" customWidth="1"/>
    <col min="4115" max="4116" width="9.1796875" style="107"/>
    <col min="4117" max="4118" width="13.453125" style="107" customWidth="1"/>
    <col min="4119" max="4119" width="13.81640625" style="107" customWidth="1"/>
    <col min="4120" max="4341" width="9.1796875" style="107"/>
    <col min="4342" max="4342" width="37.7265625" style="107" customWidth="1"/>
    <col min="4343" max="4369" width="12.1796875" style="107" customWidth="1"/>
    <col min="4370" max="4370" width="12.7265625" style="107" customWidth="1"/>
    <col min="4371" max="4372" width="9.1796875" style="107"/>
    <col min="4373" max="4374" width="13.453125" style="107" customWidth="1"/>
    <col min="4375" max="4375" width="13.81640625" style="107" customWidth="1"/>
    <col min="4376" max="4597" width="9.1796875" style="107"/>
    <col min="4598" max="4598" width="37.7265625" style="107" customWidth="1"/>
    <col min="4599" max="4625" width="12.1796875" style="107" customWidth="1"/>
    <col min="4626" max="4626" width="12.7265625" style="107" customWidth="1"/>
    <col min="4627" max="4628" width="9.1796875" style="107"/>
    <col min="4629" max="4630" width="13.453125" style="107" customWidth="1"/>
    <col min="4631" max="4631" width="13.81640625" style="107" customWidth="1"/>
    <col min="4632" max="4853" width="9.1796875" style="107"/>
    <col min="4854" max="4854" width="37.7265625" style="107" customWidth="1"/>
    <col min="4855" max="4881" width="12.1796875" style="107" customWidth="1"/>
    <col min="4882" max="4882" width="12.7265625" style="107" customWidth="1"/>
    <col min="4883" max="4884" width="9.1796875" style="107"/>
    <col min="4885" max="4886" width="13.453125" style="107" customWidth="1"/>
    <col min="4887" max="4887" width="13.81640625" style="107" customWidth="1"/>
    <col min="4888" max="5109" width="9.1796875" style="107"/>
    <col min="5110" max="5110" width="37.7265625" style="107" customWidth="1"/>
    <col min="5111" max="5137" width="12.1796875" style="107" customWidth="1"/>
    <col min="5138" max="5138" width="12.7265625" style="107" customWidth="1"/>
    <col min="5139" max="5140" width="9.1796875" style="107"/>
    <col min="5141" max="5142" width="13.453125" style="107" customWidth="1"/>
    <col min="5143" max="5143" width="13.81640625" style="107" customWidth="1"/>
    <col min="5144" max="5365" width="9.1796875" style="107"/>
    <col min="5366" max="5366" width="37.7265625" style="107" customWidth="1"/>
    <col min="5367" max="5393" width="12.1796875" style="107" customWidth="1"/>
    <col min="5394" max="5394" width="12.7265625" style="107" customWidth="1"/>
    <col min="5395" max="5396" width="9.1796875" style="107"/>
    <col min="5397" max="5398" width="13.453125" style="107" customWidth="1"/>
    <col min="5399" max="5399" width="13.81640625" style="107" customWidth="1"/>
    <col min="5400" max="5621" width="9.1796875" style="107"/>
    <col min="5622" max="5622" width="37.7265625" style="107" customWidth="1"/>
    <col min="5623" max="5649" width="12.1796875" style="107" customWidth="1"/>
    <col min="5650" max="5650" width="12.7265625" style="107" customWidth="1"/>
    <col min="5651" max="5652" width="9.1796875" style="107"/>
    <col min="5653" max="5654" width="13.453125" style="107" customWidth="1"/>
    <col min="5655" max="5655" width="13.81640625" style="107" customWidth="1"/>
    <col min="5656" max="5877" width="9.1796875" style="107"/>
    <col min="5878" max="5878" width="37.7265625" style="107" customWidth="1"/>
    <col min="5879" max="5905" width="12.1796875" style="107" customWidth="1"/>
    <col min="5906" max="5906" width="12.7265625" style="107" customWidth="1"/>
    <col min="5907" max="5908" width="9.1796875" style="107"/>
    <col min="5909" max="5910" width="13.453125" style="107" customWidth="1"/>
    <col min="5911" max="5911" width="13.81640625" style="107" customWidth="1"/>
    <col min="5912" max="6133" width="9.1796875" style="107"/>
    <col min="6134" max="6134" width="37.7265625" style="107" customWidth="1"/>
    <col min="6135" max="6161" width="12.1796875" style="107" customWidth="1"/>
    <col min="6162" max="6162" width="12.7265625" style="107" customWidth="1"/>
    <col min="6163" max="6164" width="9.1796875" style="107"/>
    <col min="6165" max="6166" width="13.453125" style="107" customWidth="1"/>
    <col min="6167" max="6167" width="13.81640625" style="107" customWidth="1"/>
    <col min="6168" max="6389" width="9.1796875" style="107"/>
    <col min="6390" max="6390" width="37.7265625" style="107" customWidth="1"/>
    <col min="6391" max="6417" width="12.1796875" style="107" customWidth="1"/>
    <col min="6418" max="6418" width="12.7265625" style="107" customWidth="1"/>
    <col min="6419" max="6420" width="9.1796875" style="107"/>
    <col min="6421" max="6422" width="13.453125" style="107" customWidth="1"/>
    <col min="6423" max="6423" width="13.81640625" style="107" customWidth="1"/>
    <col min="6424" max="6645" width="9.1796875" style="107"/>
    <col min="6646" max="6646" width="37.7265625" style="107" customWidth="1"/>
    <col min="6647" max="6673" width="12.1796875" style="107" customWidth="1"/>
    <col min="6674" max="6674" width="12.7265625" style="107" customWidth="1"/>
    <col min="6675" max="6676" width="9.1796875" style="107"/>
    <col min="6677" max="6678" width="13.453125" style="107" customWidth="1"/>
    <col min="6679" max="6679" width="13.81640625" style="107" customWidth="1"/>
    <col min="6680" max="6901" width="9.1796875" style="107"/>
    <col min="6902" max="6902" width="37.7265625" style="107" customWidth="1"/>
    <col min="6903" max="6929" width="12.1796875" style="107" customWidth="1"/>
    <col min="6930" max="6930" width="12.7265625" style="107" customWidth="1"/>
    <col min="6931" max="6932" width="9.1796875" style="107"/>
    <col min="6933" max="6934" width="13.453125" style="107" customWidth="1"/>
    <col min="6935" max="6935" width="13.81640625" style="107" customWidth="1"/>
    <col min="6936" max="7157" width="9.1796875" style="107"/>
    <col min="7158" max="7158" width="37.7265625" style="107" customWidth="1"/>
    <col min="7159" max="7185" width="12.1796875" style="107" customWidth="1"/>
    <col min="7186" max="7186" width="12.7265625" style="107" customWidth="1"/>
    <col min="7187" max="7188" width="9.1796875" style="107"/>
    <col min="7189" max="7190" width="13.453125" style="107" customWidth="1"/>
    <col min="7191" max="7191" width="13.81640625" style="107" customWidth="1"/>
    <col min="7192" max="7413" width="9.1796875" style="107"/>
    <col min="7414" max="7414" width="37.7265625" style="107" customWidth="1"/>
    <col min="7415" max="7441" width="12.1796875" style="107" customWidth="1"/>
    <col min="7442" max="7442" width="12.7265625" style="107" customWidth="1"/>
    <col min="7443" max="7444" width="9.1796875" style="107"/>
    <col min="7445" max="7446" width="13.453125" style="107" customWidth="1"/>
    <col min="7447" max="7447" width="13.81640625" style="107" customWidth="1"/>
    <col min="7448" max="7669" width="9.1796875" style="107"/>
    <col min="7670" max="7670" width="37.7265625" style="107" customWidth="1"/>
    <col min="7671" max="7697" width="12.1796875" style="107" customWidth="1"/>
    <col min="7698" max="7698" width="12.7265625" style="107" customWidth="1"/>
    <col min="7699" max="7700" width="9.1796875" style="107"/>
    <col min="7701" max="7702" width="13.453125" style="107" customWidth="1"/>
    <col min="7703" max="7703" width="13.81640625" style="107" customWidth="1"/>
    <col min="7704" max="7925" width="9.1796875" style="107"/>
    <col min="7926" max="7926" width="37.7265625" style="107" customWidth="1"/>
    <col min="7927" max="7953" width="12.1796875" style="107" customWidth="1"/>
    <col min="7954" max="7954" width="12.7265625" style="107" customWidth="1"/>
    <col min="7955" max="7956" width="9.1796875" style="107"/>
    <col min="7957" max="7958" width="13.453125" style="107" customWidth="1"/>
    <col min="7959" max="7959" width="13.81640625" style="107" customWidth="1"/>
    <col min="7960" max="8181" width="9.1796875" style="107"/>
    <col min="8182" max="8182" width="37.7265625" style="107" customWidth="1"/>
    <col min="8183" max="8209" width="12.1796875" style="107" customWidth="1"/>
    <col min="8210" max="8210" width="12.7265625" style="107" customWidth="1"/>
    <col min="8211" max="8212" width="9.1796875" style="107"/>
    <col min="8213" max="8214" width="13.453125" style="107" customWidth="1"/>
    <col min="8215" max="8215" width="13.81640625" style="107" customWidth="1"/>
    <col min="8216" max="8437" width="9.1796875" style="107"/>
    <col min="8438" max="8438" width="37.7265625" style="107" customWidth="1"/>
    <col min="8439" max="8465" width="12.1796875" style="107" customWidth="1"/>
    <col min="8466" max="8466" width="12.7265625" style="107" customWidth="1"/>
    <col min="8467" max="8468" width="9.1796875" style="107"/>
    <col min="8469" max="8470" width="13.453125" style="107" customWidth="1"/>
    <col min="8471" max="8471" width="13.81640625" style="107" customWidth="1"/>
    <col min="8472" max="8693" width="9.1796875" style="107"/>
    <col min="8694" max="8694" width="37.7265625" style="107" customWidth="1"/>
    <col min="8695" max="8721" width="12.1796875" style="107" customWidth="1"/>
    <col min="8722" max="8722" width="12.7265625" style="107" customWidth="1"/>
    <col min="8723" max="8724" width="9.1796875" style="107"/>
    <col min="8725" max="8726" width="13.453125" style="107" customWidth="1"/>
    <col min="8727" max="8727" width="13.81640625" style="107" customWidth="1"/>
    <col min="8728" max="8949" width="9.1796875" style="107"/>
    <col min="8950" max="8950" width="37.7265625" style="107" customWidth="1"/>
    <col min="8951" max="8977" width="12.1796875" style="107" customWidth="1"/>
    <col min="8978" max="8978" width="12.7265625" style="107" customWidth="1"/>
    <col min="8979" max="8980" width="9.1796875" style="107"/>
    <col min="8981" max="8982" width="13.453125" style="107" customWidth="1"/>
    <col min="8983" max="8983" width="13.81640625" style="107" customWidth="1"/>
    <col min="8984" max="9205" width="9.1796875" style="107"/>
    <col min="9206" max="9206" width="37.7265625" style="107" customWidth="1"/>
    <col min="9207" max="9233" width="12.1796875" style="107" customWidth="1"/>
    <col min="9234" max="9234" width="12.7265625" style="107" customWidth="1"/>
    <col min="9235" max="9236" width="9.1796875" style="107"/>
    <col min="9237" max="9238" width="13.453125" style="107" customWidth="1"/>
    <col min="9239" max="9239" width="13.81640625" style="107" customWidth="1"/>
    <col min="9240" max="9461" width="9.1796875" style="107"/>
    <col min="9462" max="9462" width="37.7265625" style="107" customWidth="1"/>
    <col min="9463" max="9489" width="12.1796875" style="107" customWidth="1"/>
    <col min="9490" max="9490" width="12.7265625" style="107" customWidth="1"/>
    <col min="9491" max="9492" width="9.1796875" style="107"/>
    <col min="9493" max="9494" width="13.453125" style="107" customWidth="1"/>
    <col min="9495" max="9495" width="13.81640625" style="107" customWidth="1"/>
    <col min="9496" max="9717" width="9.1796875" style="107"/>
    <col min="9718" max="9718" width="37.7265625" style="107" customWidth="1"/>
    <col min="9719" max="9745" width="12.1796875" style="107" customWidth="1"/>
    <col min="9746" max="9746" width="12.7265625" style="107" customWidth="1"/>
    <col min="9747" max="9748" width="9.1796875" style="107"/>
    <col min="9749" max="9750" width="13.453125" style="107" customWidth="1"/>
    <col min="9751" max="9751" width="13.81640625" style="107" customWidth="1"/>
    <col min="9752" max="9973" width="9.1796875" style="107"/>
    <col min="9974" max="9974" width="37.7265625" style="107" customWidth="1"/>
    <col min="9975" max="10001" width="12.1796875" style="107" customWidth="1"/>
    <col min="10002" max="10002" width="12.7265625" style="107" customWidth="1"/>
    <col min="10003" max="10004" width="9.1796875" style="107"/>
    <col min="10005" max="10006" width="13.453125" style="107" customWidth="1"/>
    <col min="10007" max="10007" width="13.81640625" style="107" customWidth="1"/>
    <col min="10008" max="10229" width="9.1796875" style="107"/>
    <col min="10230" max="10230" width="37.7265625" style="107" customWidth="1"/>
    <col min="10231" max="10257" width="12.1796875" style="107" customWidth="1"/>
    <col min="10258" max="10258" width="12.7265625" style="107" customWidth="1"/>
    <col min="10259" max="10260" width="9.1796875" style="107"/>
    <col min="10261" max="10262" width="13.453125" style="107" customWidth="1"/>
    <col min="10263" max="10263" width="13.81640625" style="107" customWidth="1"/>
    <col min="10264" max="10485" width="9.1796875" style="107"/>
    <col min="10486" max="10486" width="37.7265625" style="107" customWidth="1"/>
    <col min="10487" max="10513" width="12.1796875" style="107" customWidth="1"/>
    <col min="10514" max="10514" width="12.7265625" style="107" customWidth="1"/>
    <col min="10515" max="10516" width="9.1796875" style="107"/>
    <col min="10517" max="10518" width="13.453125" style="107" customWidth="1"/>
    <col min="10519" max="10519" width="13.81640625" style="107" customWidth="1"/>
    <col min="10520" max="10741" width="9.1796875" style="107"/>
    <col min="10742" max="10742" width="37.7265625" style="107" customWidth="1"/>
    <col min="10743" max="10769" width="12.1796875" style="107" customWidth="1"/>
    <col min="10770" max="10770" width="12.7265625" style="107" customWidth="1"/>
    <col min="10771" max="10772" width="9.1796875" style="107"/>
    <col min="10773" max="10774" width="13.453125" style="107" customWidth="1"/>
    <col min="10775" max="10775" width="13.81640625" style="107" customWidth="1"/>
    <col min="10776" max="10997" width="9.1796875" style="107"/>
    <col min="10998" max="10998" width="37.7265625" style="107" customWidth="1"/>
    <col min="10999" max="11025" width="12.1796875" style="107" customWidth="1"/>
    <col min="11026" max="11026" width="12.7265625" style="107" customWidth="1"/>
    <col min="11027" max="11028" width="9.1796875" style="107"/>
    <col min="11029" max="11030" width="13.453125" style="107" customWidth="1"/>
    <col min="11031" max="11031" width="13.81640625" style="107" customWidth="1"/>
    <col min="11032" max="11253" width="9.1796875" style="107"/>
    <col min="11254" max="11254" width="37.7265625" style="107" customWidth="1"/>
    <col min="11255" max="11281" width="12.1796875" style="107" customWidth="1"/>
    <col min="11282" max="11282" width="12.7265625" style="107" customWidth="1"/>
    <col min="11283" max="11284" width="9.1796875" style="107"/>
    <col min="11285" max="11286" width="13.453125" style="107" customWidth="1"/>
    <col min="11287" max="11287" width="13.81640625" style="107" customWidth="1"/>
    <col min="11288" max="11509" width="9.1796875" style="107"/>
    <col min="11510" max="11510" width="37.7265625" style="107" customWidth="1"/>
    <col min="11511" max="11537" width="12.1796875" style="107" customWidth="1"/>
    <col min="11538" max="11538" width="12.7265625" style="107" customWidth="1"/>
    <col min="11539" max="11540" width="9.1796875" style="107"/>
    <col min="11541" max="11542" width="13.453125" style="107" customWidth="1"/>
    <col min="11543" max="11543" width="13.81640625" style="107" customWidth="1"/>
    <col min="11544" max="11765" width="9.1796875" style="107"/>
    <col min="11766" max="11766" width="37.7265625" style="107" customWidth="1"/>
    <col min="11767" max="11793" width="12.1796875" style="107" customWidth="1"/>
    <col min="11794" max="11794" width="12.7265625" style="107" customWidth="1"/>
    <col min="11795" max="11796" width="9.1796875" style="107"/>
    <col min="11797" max="11798" width="13.453125" style="107" customWidth="1"/>
    <col min="11799" max="11799" width="13.81640625" style="107" customWidth="1"/>
    <col min="11800" max="12021" width="9.1796875" style="107"/>
    <col min="12022" max="12022" width="37.7265625" style="107" customWidth="1"/>
    <col min="12023" max="12049" width="12.1796875" style="107" customWidth="1"/>
    <col min="12050" max="12050" width="12.7265625" style="107" customWidth="1"/>
    <col min="12051" max="12052" width="9.1796875" style="107"/>
    <col min="12053" max="12054" width="13.453125" style="107" customWidth="1"/>
    <col min="12055" max="12055" width="13.81640625" style="107" customWidth="1"/>
    <col min="12056" max="12277" width="9.1796875" style="107"/>
    <col min="12278" max="12278" width="37.7265625" style="107" customWidth="1"/>
    <col min="12279" max="12305" width="12.1796875" style="107" customWidth="1"/>
    <col min="12306" max="12306" width="12.7265625" style="107" customWidth="1"/>
    <col min="12307" max="12308" width="9.1796875" style="107"/>
    <col min="12309" max="12310" width="13.453125" style="107" customWidth="1"/>
    <col min="12311" max="12311" width="13.81640625" style="107" customWidth="1"/>
    <col min="12312" max="12533" width="9.1796875" style="107"/>
    <col min="12534" max="12534" width="37.7265625" style="107" customWidth="1"/>
    <col min="12535" max="12561" width="12.1796875" style="107" customWidth="1"/>
    <col min="12562" max="12562" width="12.7265625" style="107" customWidth="1"/>
    <col min="12563" max="12564" width="9.1796875" style="107"/>
    <col min="12565" max="12566" width="13.453125" style="107" customWidth="1"/>
    <col min="12567" max="12567" width="13.81640625" style="107" customWidth="1"/>
    <col min="12568" max="12789" width="9.1796875" style="107"/>
    <col min="12790" max="12790" width="37.7265625" style="107" customWidth="1"/>
    <col min="12791" max="12817" width="12.1796875" style="107" customWidth="1"/>
    <col min="12818" max="12818" width="12.7265625" style="107" customWidth="1"/>
    <col min="12819" max="12820" width="9.1796875" style="107"/>
    <col min="12821" max="12822" width="13.453125" style="107" customWidth="1"/>
    <col min="12823" max="12823" width="13.81640625" style="107" customWidth="1"/>
    <col min="12824" max="13045" width="9.1796875" style="107"/>
    <col min="13046" max="13046" width="37.7265625" style="107" customWidth="1"/>
    <col min="13047" max="13073" width="12.1796875" style="107" customWidth="1"/>
    <col min="13074" max="13074" width="12.7265625" style="107" customWidth="1"/>
    <col min="13075" max="13076" width="9.1796875" style="107"/>
    <col min="13077" max="13078" width="13.453125" style="107" customWidth="1"/>
    <col min="13079" max="13079" width="13.81640625" style="107" customWidth="1"/>
    <col min="13080" max="13301" width="9.1796875" style="107"/>
    <col min="13302" max="13302" width="37.7265625" style="107" customWidth="1"/>
    <col min="13303" max="13329" width="12.1796875" style="107" customWidth="1"/>
    <col min="13330" max="13330" width="12.7265625" style="107" customWidth="1"/>
    <col min="13331" max="13332" width="9.1796875" style="107"/>
    <col min="13333" max="13334" width="13.453125" style="107" customWidth="1"/>
    <col min="13335" max="13335" width="13.81640625" style="107" customWidth="1"/>
    <col min="13336" max="13557" width="9.1796875" style="107"/>
    <col min="13558" max="13558" width="37.7265625" style="107" customWidth="1"/>
    <col min="13559" max="13585" width="12.1796875" style="107" customWidth="1"/>
    <col min="13586" max="13586" width="12.7265625" style="107" customWidth="1"/>
    <col min="13587" max="13588" width="9.1796875" style="107"/>
    <col min="13589" max="13590" width="13.453125" style="107" customWidth="1"/>
    <col min="13591" max="13591" width="13.81640625" style="107" customWidth="1"/>
    <col min="13592" max="13813" width="9.1796875" style="107"/>
    <col min="13814" max="13814" width="37.7265625" style="107" customWidth="1"/>
    <col min="13815" max="13841" width="12.1796875" style="107" customWidth="1"/>
    <col min="13842" max="13842" width="12.7265625" style="107" customWidth="1"/>
    <col min="13843" max="13844" width="9.1796875" style="107"/>
    <col min="13845" max="13846" width="13.453125" style="107" customWidth="1"/>
    <col min="13847" max="13847" width="13.81640625" style="107" customWidth="1"/>
    <col min="13848" max="14069" width="9.1796875" style="107"/>
    <col min="14070" max="14070" width="37.7265625" style="107" customWidth="1"/>
    <col min="14071" max="14097" width="12.1796875" style="107" customWidth="1"/>
    <col min="14098" max="14098" width="12.7265625" style="107" customWidth="1"/>
    <col min="14099" max="14100" width="9.1796875" style="107"/>
    <col min="14101" max="14102" width="13.453125" style="107" customWidth="1"/>
    <col min="14103" max="14103" width="13.81640625" style="107" customWidth="1"/>
    <col min="14104" max="14325" width="9.1796875" style="107"/>
    <col min="14326" max="14326" width="37.7265625" style="107" customWidth="1"/>
    <col min="14327" max="14353" width="12.1796875" style="107" customWidth="1"/>
    <col min="14354" max="14354" width="12.7265625" style="107" customWidth="1"/>
    <col min="14355" max="14356" width="9.1796875" style="107"/>
    <col min="14357" max="14358" width="13.453125" style="107" customWidth="1"/>
    <col min="14359" max="14359" width="13.81640625" style="107" customWidth="1"/>
    <col min="14360" max="14581" width="9.1796875" style="107"/>
    <col min="14582" max="14582" width="37.7265625" style="107" customWidth="1"/>
    <col min="14583" max="14609" width="12.1796875" style="107" customWidth="1"/>
    <col min="14610" max="14610" width="12.7265625" style="107" customWidth="1"/>
    <col min="14611" max="14612" width="9.1796875" style="107"/>
    <col min="14613" max="14614" width="13.453125" style="107" customWidth="1"/>
    <col min="14615" max="14615" width="13.81640625" style="107" customWidth="1"/>
    <col min="14616" max="14837" width="9.1796875" style="107"/>
    <col min="14838" max="14838" width="37.7265625" style="107" customWidth="1"/>
    <col min="14839" max="14865" width="12.1796875" style="107" customWidth="1"/>
    <col min="14866" max="14866" width="12.7265625" style="107" customWidth="1"/>
    <col min="14867" max="14868" width="9.1796875" style="107"/>
    <col min="14869" max="14870" width="13.453125" style="107" customWidth="1"/>
    <col min="14871" max="14871" width="13.81640625" style="107" customWidth="1"/>
    <col min="14872" max="15093" width="9.1796875" style="107"/>
    <col min="15094" max="15094" width="37.7265625" style="107" customWidth="1"/>
    <col min="15095" max="15121" width="12.1796875" style="107" customWidth="1"/>
    <col min="15122" max="15122" width="12.7265625" style="107" customWidth="1"/>
    <col min="15123" max="15124" width="9.1796875" style="107"/>
    <col min="15125" max="15126" width="13.453125" style="107" customWidth="1"/>
    <col min="15127" max="15127" width="13.81640625" style="107" customWidth="1"/>
    <col min="15128" max="15349" width="9.1796875" style="107"/>
    <col min="15350" max="15350" width="37.7265625" style="107" customWidth="1"/>
    <col min="15351" max="15377" width="12.1796875" style="107" customWidth="1"/>
    <col min="15378" max="15378" width="12.7265625" style="107" customWidth="1"/>
    <col min="15379" max="15380" width="9.1796875" style="107"/>
    <col min="15381" max="15382" width="13.453125" style="107" customWidth="1"/>
    <col min="15383" max="15383" width="13.81640625" style="107" customWidth="1"/>
    <col min="15384" max="15605" width="9.1796875" style="107"/>
    <col min="15606" max="15606" width="37.7265625" style="107" customWidth="1"/>
    <col min="15607" max="15633" width="12.1796875" style="107" customWidth="1"/>
    <col min="15634" max="15634" width="12.7265625" style="107" customWidth="1"/>
    <col min="15635" max="15636" width="9.1796875" style="107"/>
    <col min="15637" max="15638" width="13.453125" style="107" customWidth="1"/>
    <col min="15639" max="15639" width="13.81640625" style="107" customWidth="1"/>
    <col min="15640" max="15861" width="9.1796875" style="107"/>
    <col min="15862" max="15862" width="37.7265625" style="107" customWidth="1"/>
    <col min="15863" max="15889" width="12.1796875" style="107" customWidth="1"/>
    <col min="15890" max="15890" width="12.7265625" style="107" customWidth="1"/>
    <col min="15891" max="15892" width="9.1796875" style="107"/>
    <col min="15893" max="15894" width="13.453125" style="107" customWidth="1"/>
    <col min="15895" max="15895" width="13.81640625" style="107" customWidth="1"/>
    <col min="15896" max="16117" width="9.1796875" style="107"/>
    <col min="16118" max="16118" width="37.7265625" style="107" customWidth="1"/>
    <col min="16119" max="16145" width="12.1796875" style="107" customWidth="1"/>
    <col min="16146" max="16146" width="12.7265625" style="107" customWidth="1"/>
    <col min="16147" max="16148" width="9.1796875" style="107"/>
    <col min="16149" max="16150" width="13.453125" style="107" customWidth="1"/>
    <col min="16151" max="16151" width="13.81640625" style="107" customWidth="1"/>
    <col min="16152" max="16384" width="9.1796875" style="107"/>
  </cols>
  <sheetData>
    <row r="1" spans="1:38" s="89" customFormat="1" ht="16.5" customHeight="1" thickBot="1">
      <c r="A1" s="88" t="s">
        <v>548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row>
    <row r="2" spans="1:38" s="93" customFormat="1" ht="16.5" customHeight="1">
      <c r="A2" s="90"/>
      <c r="B2" s="91">
        <v>1960</v>
      </c>
      <c r="C2" s="91">
        <v>1965</v>
      </c>
      <c r="D2" s="91">
        <v>1970</v>
      </c>
      <c r="E2" s="91">
        <v>1975</v>
      </c>
      <c r="F2" s="91">
        <v>1980</v>
      </c>
      <c r="G2" s="91">
        <v>1985</v>
      </c>
      <c r="H2" s="91">
        <v>1990</v>
      </c>
      <c r="I2" s="91">
        <v>1991</v>
      </c>
      <c r="J2" s="91">
        <v>1992</v>
      </c>
      <c r="K2" s="91">
        <v>1993</v>
      </c>
      <c r="L2" s="91">
        <v>1994</v>
      </c>
      <c r="M2" s="91">
        <v>1995</v>
      </c>
      <c r="N2" s="91">
        <v>1996</v>
      </c>
      <c r="O2" s="91">
        <v>1997</v>
      </c>
      <c r="P2" s="91">
        <v>1998</v>
      </c>
      <c r="Q2" s="91">
        <v>1999</v>
      </c>
      <c r="R2" s="91">
        <v>2000</v>
      </c>
      <c r="S2" s="91">
        <v>2001</v>
      </c>
      <c r="T2" s="90">
        <v>2002</v>
      </c>
      <c r="U2" s="90">
        <v>2003</v>
      </c>
      <c r="V2" s="92">
        <v>2004</v>
      </c>
      <c r="W2" s="90">
        <v>2005</v>
      </c>
      <c r="X2" s="90">
        <v>2006</v>
      </c>
      <c r="Y2" s="90">
        <v>2007</v>
      </c>
      <c r="Z2" s="90">
        <v>2008</v>
      </c>
      <c r="AA2" s="90">
        <v>2009</v>
      </c>
      <c r="AB2" s="90">
        <v>2010</v>
      </c>
      <c r="AC2" s="91">
        <v>2011</v>
      </c>
      <c r="AD2" s="91">
        <v>2012</v>
      </c>
      <c r="AE2" s="90">
        <v>2013</v>
      </c>
      <c r="AF2" s="91">
        <v>2014</v>
      </c>
      <c r="AG2" s="91">
        <v>2015</v>
      </c>
      <c r="AH2" s="91">
        <v>2016</v>
      </c>
      <c r="AI2" s="91">
        <v>2017</v>
      </c>
      <c r="AJ2" s="91">
        <v>2018</v>
      </c>
      <c r="AK2" s="91">
        <v>2019</v>
      </c>
    </row>
    <row r="3" spans="1:38" s="98" customFormat="1" ht="16.5" customHeight="1">
      <c r="A3" s="12" t="s">
        <v>547</v>
      </c>
      <c r="B3" s="94"/>
      <c r="C3" s="94"/>
      <c r="D3" s="94"/>
      <c r="E3" s="95"/>
      <c r="F3" s="95"/>
      <c r="G3" s="96"/>
      <c r="H3" s="96"/>
      <c r="I3" s="96"/>
      <c r="J3" s="96"/>
      <c r="K3" s="96"/>
      <c r="L3" s="96"/>
      <c r="M3" s="96"/>
      <c r="N3" s="96"/>
      <c r="O3" s="96"/>
      <c r="P3" s="96"/>
      <c r="Q3" s="96"/>
      <c r="R3" s="96"/>
      <c r="S3" s="94"/>
      <c r="T3" s="96"/>
      <c r="U3" s="96"/>
      <c r="V3" s="96"/>
      <c r="W3" s="96"/>
      <c r="X3" s="96"/>
      <c r="Y3" s="96"/>
      <c r="Z3" s="96"/>
      <c r="AA3" s="94"/>
      <c r="AB3" s="94"/>
      <c r="AC3" s="94"/>
      <c r="AD3" s="94"/>
      <c r="AE3" s="97"/>
      <c r="AF3" s="97"/>
      <c r="AG3" s="97"/>
      <c r="AH3" s="97"/>
      <c r="AI3" s="97"/>
      <c r="AJ3" s="97"/>
      <c r="AK3" s="97"/>
    </row>
    <row r="4" spans="1:38" s="98" customFormat="1" ht="16.5" customHeight="1">
      <c r="A4" s="10" t="s">
        <v>1216</v>
      </c>
      <c r="B4" s="99">
        <v>31099</v>
      </c>
      <c r="C4" s="99">
        <v>53226</v>
      </c>
      <c r="D4" s="99">
        <v>108442</v>
      </c>
      <c r="E4" s="100">
        <v>119591.474</v>
      </c>
      <c r="F4" s="100">
        <v>190765.929</v>
      </c>
      <c r="G4" s="100">
        <v>275863.54700000002</v>
      </c>
      <c r="H4" s="100">
        <v>337215.22553599998</v>
      </c>
      <c r="I4" s="100">
        <v>329787.96750099998</v>
      </c>
      <c r="J4" s="100">
        <v>345019.61278099997</v>
      </c>
      <c r="K4" s="100">
        <v>351096.458323</v>
      </c>
      <c r="L4" s="100">
        <v>376873.402328</v>
      </c>
      <c r="M4" s="100">
        <v>391593.82941200002</v>
      </c>
      <c r="N4" s="100">
        <v>419281.55251800001</v>
      </c>
      <c r="O4" s="100">
        <v>439262.67014</v>
      </c>
      <c r="P4" s="100">
        <v>449103.79910300003</v>
      </c>
      <c r="Q4" s="100">
        <v>473081.98319599999</v>
      </c>
      <c r="R4" s="100">
        <v>500431.77514500002</v>
      </c>
      <c r="S4" s="100">
        <v>473591.64681000001</v>
      </c>
      <c r="T4" s="100">
        <v>472190.76637199998</v>
      </c>
      <c r="U4" s="100">
        <v>497648.14399399998</v>
      </c>
      <c r="V4" s="100">
        <v>547931.15319800004</v>
      </c>
      <c r="W4" s="100">
        <v>572868.82004599995</v>
      </c>
      <c r="X4" s="100">
        <v>576823.04937200004</v>
      </c>
      <c r="Y4" s="100">
        <v>594614.09036200005</v>
      </c>
      <c r="Z4" s="100">
        <v>570089.94696500001</v>
      </c>
      <c r="AA4" s="100">
        <v>540693.68270899996</v>
      </c>
      <c r="AB4" s="100">
        <v>554710.522322</v>
      </c>
      <c r="AC4" s="100">
        <v>565613.64535799995</v>
      </c>
      <c r="AD4" s="100">
        <v>570438.230553</v>
      </c>
      <c r="AE4" s="100">
        <v>579461.44977599999</v>
      </c>
      <c r="AF4" s="100">
        <v>597005.00355200004</v>
      </c>
      <c r="AG4" s="100">
        <v>632154.82412700006</v>
      </c>
      <c r="AH4" s="100">
        <v>661477.92748199997</v>
      </c>
      <c r="AI4" s="100">
        <v>685472.464806</v>
      </c>
      <c r="AJ4" s="100">
        <v>722415.33364099998</v>
      </c>
      <c r="AK4" s="100">
        <v>754303.24246600003</v>
      </c>
    </row>
    <row r="5" spans="1:38" s="98" customFormat="1" ht="16.5" customHeight="1">
      <c r="A5" s="10" t="s">
        <v>1217</v>
      </c>
      <c r="B5" s="101">
        <v>2300</v>
      </c>
      <c r="C5" s="99" t="s">
        <v>540</v>
      </c>
      <c r="D5" s="101">
        <v>9100</v>
      </c>
      <c r="E5" s="99" t="s">
        <v>540</v>
      </c>
      <c r="F5" s="101">
        <v>14700</v>
      </c>
      <c r="G5" s="99" t="s">
        <v>540</v>
      </c>
      <c r="H5" s="101">
        <v>13000</v>
      </c>
      <c r="I5" s="99" t="s">
        <v>540</v>
      </c>
      <c r="J5" s="99" t="s">
        <v>540</v>
      </c>
      <c r="K5" s="99" t="s">
        <v>540</v>
      </c>
      <c r="L5" s="99" t="s">
        <v>540</v>
      </c>
      <c r="M5" s="101">
        <v>10800</v>
      </c>
      <c r="N5" s="101">
        <v>12000</v>
      </c>
      <c r="O5" s="101">
        <v>12500</v>
      </c>
      <c r="P5" s="101">
        <v>13100</v>
      </c>
      <c r="Q5" s="101">
        <v>14100</v>
      </c>
      <c r="R5" s="101">
        <v>15200</v>
      </c>
      <c r="S5" s="101">
        <v>15900</v>
      </c>
      <c r="T5" s="100" t="s">
        <v>545</v>
      </c>
      <c r="U5" s="100" t="s">
        <v>545</v>
      </c>
      <c r="V5" s="100" t="s">
        <v>545</v>
      </c>
      <c r="W5" s="100" t="s">
        <v>545</v>
      </c>
      <c r="X5" s="100" t="s">
        <v>545</v>
      </c>
      <c r="Y5" s="100" t="s">
        <v>545</v>
      </c>
      <c r="Z5" s="100" t="s">
        <v>545</v>
      </c>
      <c r="AA5" s="100" t="s">
        <v>545</v>
      </c>
      <c r="AB5" s="100" t="s">
        <v>545</v>
      </c>
      <c r="AC5" s="100" t="s">
        <v>545</v>
      </c>
      <c r="AD5" s="100" t="s">
        <v>545</v>
      </c>
      <c r="AE5" s="100" t="s">
        <v>545</v>
      </c>
      <c r="AF5" s="100" t="s">
        <v>545</v>
      </c>
      <c r="AG5" s="100" t="s">
        <v>545</v>
      </c>
      <c r="AH5" s="100" t="s">
        <v>545</v>
      </c>
      <c r="AI5" s="100" t="s">
        <v>545</v>
      </c>
      <c r="AJ5" s="100" t="s">
        <v>545</v>
      </c>
      <c r="AK5" s="100" t="s">
        <v>545</v>
      </c>
    </row>
    <row r="6" spans="1:38" s="98" customFormat="1" ht="16.5" customHeight="1">
      <c r="A6" s="102" t="s">
        <v>546</v>
      </c>
      <c r="B6" s="103">
        <v>1272078.3999999999</v>
      </c>
      <c r="C6" s="103">
        <v>1555237.28</v>
      </c>
      <c r="D6" s="103">
        <v>2042002.2799999998</v>
      </c>
      <c r="E6" s="103">
        <v>2404954.4</v>
      </c>
      <c r="F6" s="103">
        <v>2653510.21</v>
      </c>
      <c r="G6" s="103">
        <v>2991120.8</v>
      </c>
      <c r="H6" s="103">
        <v>3539602.56</v>
      </c>
      <c r="I6" s="103">
        <v>3578582.4400000004</v>
      </c>
      <c r="J6" s="103">
        <v>3676688.44</v>
      </c>
      <c r="K6" s="103">
        <v>3747067.87</v>
      </c>
      <c r="L6" s="103">
        <v>3939875</v>
      </c>
      <c r="M6" s="103">
        <v>3848458</v>
      </c>
      <c r="N6" s="103">
        <v>3951008.7272999999</v>
      </c>
      <c r="O6" s="103">
        <v>4071136.5328719998</v>
      </c>
      <c r="P6" s="103">
        <v>4182066.2400156059</v>
      </c>
      <c r="Q6" s="103">
        <v>4285299.4390774053</v>
      </c>
      <c r="R6" s="103">
        <v>4370488.7148582162</v>
      </c>
      <c r="S6" s="103">
        <v>4623397.8260386921</v>
      </c>
      <c r="T6" s="103">
        <v>4646520.9849062953</v>
      </c>
      <c r="U6" s="103">
        <v>4701825.0032426612</v>
      </c>
      <c r="V6" s="103">
        <v>4824654.4447763506</v>
      </c>
      <c r="W6" s="96">
        <v>4867608.4897589097</v>
      </c>
      <c r="X6" s="96">
        <v>4908058.8374757655</v>
      </c>
      <c r="Y6" s="96">
        <v>4959766.7012</v>
      </c>
      <c r="Z6" s="96">
        <v>4900171</v>
      </c>
      <c r="AA6" s="96">
        <v>5000591.8959189998</v>
      </c>
      <c r="AB6" s="96">
        <v>5009805.5620214241</v>
      </c>
      <c r="AC6" s="96">
        <v>4997049.3066988336</v>
      </c>
      <c r="AD6" s="96">
        <v>5046332.4132198002</v>
      </c>
      <c r="AE6" s="96">
        <v>5083123.4649372874</v>
      </c>
      <c r="AF6" s="96">
        <v>5158160.8548277542</v>
      </c>
      <c r="AG6" s="96">
        <v>5282710.2500658771</v>
      </c>
      <c r="AH6" s="96">
        <v>5411827.6229987517</v>
      </c>
      <c r="AI6" s="96">
        <v>5482189.7570441701</v>
      </c>
      <c r="AJ6" s="96">
        <v>5545845.3035232006</v>
      </c>
      <c r="AK6" s="96">
        <v>5579125.9722718718</v>
      </c>
    </row>
    <row r="7" spans="1:38" s="98" customFormat="1" ht="16.5" customHeight="1">
      <c r="A7" s="11" t="s">
        <v>1218</v>
      </c>
      <c r="B7" s="100">
        <v>1144673.3999999999</v>
      </c>
      <c r="C7" s="100">
        <v>1394803.28</v>
      </c>
      <c r="D7" s="100">
        <v>1750897</v>
      </c>
      <c r="E7" s="100">
        <v>1954165.5</v>
      </c>
      <c r="F7" s="100">
        <v>2011988.76</v>
      </c>
      <c r="G7" s="100">
        <v>2094620.64</v>
      </c>
      <c r="H7" s="100">
        <v>2281390.92</v>
      </c>
      <c r="I7" s="100">
        <v>2200259.7000000002</v>
      </c>
      <c r="J7" s="100">
        <v>2208226.09</v>
      </c>
      <c r="K7" s="100">
        <v>2213281.4900000002</v>
      </c>
      <c r="L7" s="100">
        <v>2756223</v>
      </c>
      <c r="M7" s="100">
        <v>2286887</v>
      </c>
      <c r="N7" s="100">
        <v>2337068</v>
      </c>
      <c r="O7" s="100">
        <v>2389065</v>
      </c>
      <c r="P7" s="100">
        <v>2463828.420042248</v>
      </c>
      <c r="Q7" s="100">
        <v>2495140.3026243281</v>
      </c>
      <c r="R7" s="100">
        <v>2544457.3524414399</v>
      </c>
      <c r="S7" s="100">
        <v>2556481.2400000002</v>
      </c>
      <c r="T7" s="100">
        <v>2620388.92</v>
      </c>
      <c r="U7" s="100">
        <v>2641885.0920744999</v>
      </c>
      <c r="V7" s="100">
        <v>2685826.6531088967</v>
      </c>
      <c r="W7" s="100">
        <v>2699304.6428176584</v>
      </c>
      <c r="X7" s="100">
        <v>2671044.2305259043</v>
      </c>
      <c r="Y7" s="100">
        <v>3324977</v>
      </c>
      <c r="Z7" s="100">
        <v>3199116</v>
      </c>
      <c r="AA7" s="100">
        <v>3413875</v>
      </c>
      <c r="AB7" s="100">
        <v>3429995.6410861243</v>
      </c>
      <c r="AC7" s="100">
        <v>3464405.2296386864</v>
      </c>
      <c r="AD7" s="100">
        <v>3490438.2857423411</v>
      </c>
      <c r="AE7" s="100">
        <v>3507723.0973114655</v>
      </c>
      <c r="AF7" s="100">
        <v>3502000.6903627221</v>
      </c>
      <c r="AG7" s="100">
        <v>3628378.8815517384</v>
      </c>
      <c r="AH7" s="100">
        <v>3699794.4380078609</v>
      </c>
      <c r="AI7" s="100">
        <v>3709919.1961312541</v>
      </c>
      <c r="AJ7" s="100">
        <v>3729610.234329388</v>
      </c>
      <c r="AK7" s="100">
        <v>3765896.0121443863</v>
      </c>
    </row>
    <row r="8" spans="1:38" s="98" customFormat="1" ht="16.5" customHeight="1">
      <c r="A8" s="11" t="s">
        <v>1219</v>
      </c>
      <c r="B8" s="99" t="s">
        <v>540</v>
      </c>
      <c r="C8" s="104" t="s">
        <v>540</v>
      </c>
      <c r="D8" s="99">
        <v>3276.9</v>
      </c>
      <c r="E8" s="99">
        <v>6191.9</v>
      </c>
      <c r="F8" s="99">
        <v>12256.8</v>
      </c>
      <c r="G8" s="99">
        <v>11811.8</v>
      </c>
      <c r="H8" s="99">
        <v>12424.1</v>
      </c>
      <c r="I8" s="99">
        <v>11656.06</v>
      </c>
      <c r="J8" s="99">
        <v>11946.25</v>
      </c>
      <c r="K8" s="99">
        <v>12184.38</v>
      </c>
      <c r="L8" s="100">
        <v>11264</v>
      </c>
      <c r="M8" s="100">
        <v>10777</v>
      </c>
      <c r="N8" s="100">
        <v>10912</v>
      </c>
      <c r="O8" s="100">
        <v>11089</v>
      </c>
      <c r="P8" s="100">
        <v>11311.197996230532</v>
      </c>
      <c r="Q8" s="100">
        <v>11642.295010415633</v>
      </c>
      <c r="R8" s="100">
        <v>11515.796151175477</v>
      </c>
      <c r="S8" s="100">
        <v>11759.58</v>
      </c>
      <c r="T8" s="100">
        <v>12131.04</v>
      </c>
      <c r="U8" s="100">
        <v>12162.999800241942</v>
      </c>
      <c r="V8" s="100">
        <v>12855.361903711795</v>
      </c>
      <c r="W8" s="100">
        <v>13276.957048550581</v>
      </c>
      <c r="X8" s="100">
        <v>15302.837710775921</v>
      </c>
      <c r="Y8" s="100">
        <v>27173</v>
      </c>
      <c r="Z8" s="100">
        <v>26430</v>
      </c>
      <c r="AA8" s="100">
        <v>24162</v>
      </c>
      <c r="AB8" s="100">
        <v>21482.715623236356</v>
      </c>
      <c r="AC8" s="100">
        <v>21516.752486125952</v>
      </c>
      <c r="AD8" s="100">
        <v>24815.916143547372</v>
      </c>
      <c r="AE8" s="100">
        <v>23633.293571165999</v>
      </c>
      <c r="AF8" s="100">
        <v>23173.173385423503</v>
      </c>
      <c r="AG8" s="100">
        <v>22751.532128664399</v>
      </c>
      <c r="AH8" s="100">
        <v>23725.111955421387</v>
      </c>
      <c r="AI8" s="100">
        <v>23381.622003386132</v>
      </c>
      <c r="AJ8" s="100">
        <v>23296.76856786057</v>
      </c>
      <c r="AK8" s="100">
        <v>22846.373475193806</v>
      </c>
    </row>
    <row r="9" spans="1:38" s="98" customFormat="1" ht="16.5" customHeight="1">
      <c r="A9" s="11" t="s">
        <v>1220</v>
      </c>
      <c r="B9" s="99" t="s">
        <v>540</v>
      </c>
      <c r="C9" s="99" t="s">
        <v>540</v>
      </c>
      <c r="D9" s="99">
        <v>225613.38</v>
      </c>
      <c r="E9" s="99">
        <v>363267</v>
      </c>
      <c r="F9" s="99">
        <v>520773.65</v>
      </c>
      <c r="G9" s="99">
        <v>688091.36</v>
      </c>
      <c r="H9" s="99">
        <v>999753.54</v>
      </c>
      <c r="I9" s="99">
        <v>1116957.68</v>
      </c>
      <c r="J9" s="99">
        <v>1201667.1000000001</v>
      </c>
      <c r="K9" s="99">
        <v>1252860</v>
      </c>
      <c r="L9" s="100">
        <v>885897</v>
      </c>
      <c r="M9" s="100">
        <v>1256146</v>
      </c>
      <c r="N9" s="100">
        <v>1298299</v>
      </c>
      <c r="O9" s="100">
        <v>1352675</v>
      </c>
      <c r="P9" s="100">
        <v>1380557.2397938734</v>
      </c>
      <c r="Q9" s="100">
        <v>1432782.3794077854</v>
      </c>
      <c r="R9" s="100">
        <v>1467663.7991499156</v>
      </c>
      <c r="S9" s="100">
        <v>1678852.5595885422</v>
      </c>
      <c r="T9" s="100">
        <v>1674791.8930520001</v>
      </c>
      <c r="U9" s="100">
        <v>1706102.912463947</v>
      </c>
      <c r="V9" s="100">
        <v>1780771.1384466074</v>
      </c>
      <c r="W9" s="100">
        <v>1804848.0064037023</v>
      </c>
      <c r="X9" s="100">
        <v>1876689.847532914</v>
      </c>
      <c r="Y9" s="100">
        <v>1017007</v>
      </c>
      <c r="Z9" s="100">
        <v>1049667</v>
      </c>
      <c r="AA9" s="100">
        <v>991383</v>
      </c>
      <c r="AB9" s="100">
        <v>1001455.7277059199</v>
      </c>
      <c r="AC9" s="100">
        <v>972382.44726826402</v>
      </c>
      <c r="AD9" s="100">
        <v>970669.41516661318</v>
      </c>
      <c r="AE9" s="100">
        <v>977476.62107445241</v>
      </c>
      <c r="AF9" s="100">
        <v>1037129.0861966583</v>
      </c>
      <c r="AG9" s="100">
        <v>1028773.6840018815</v>
      </c>
      <c r="AH9" s="100">
        <v>1075233.5052042801</v>
      </c>
      <c r="AI9" s="100">
        <v>1106303.4454204475</v>
      </c>
      <c r="AJ9" s="100">
        <v>1119644.0825954296</v>
      </c>
      <c r="AK9" s="100">
        <v>1128488.8887035879</v>
      </c>
    </row>
    <row r="10" spans="1:38" s="98" customFormat="1" ht="16.5" customHeight="1">
      <c r="A10" s="10" t="s">
        <v>1221</v>
      </c>
      <c r="B10" s="99">
        <v>98551</v>
      </c>
      <c r="C10" s="99">
        <v>128769</v>
      </c>
      <c r="D10" s="99">
        <v>27081</v>
      </c>
      <c r="E10" s="99">
        <v>34606</v>
      </c>
      <c r="F10" s="99">
        <v>39813</v>
      </c>
      <c r="G10" s="99">
        <v>45441</v>
      </c>
      <c r="H10" s="99">
        <v>51901</v>
      </c>
      <c r="I10" s="99">
        <v>52898</v>
      </c>
      <c r="J10" s="99">
        <v>53874</v>
      </c>
      <c r="K10" s="99">
        <v>56772</v>
      </c>
      <c r="L10" s="100">
        <v>61284</v>
      </c>
      <c r="M10" s="100">
        <v>62705</v>
      </c>
      <c r="N10" s="100">
        <v>64072</v>
      </c>
      <c r="O10" s="100">
        <v>66893</v>
      </c>
      <c r="P10" s="100">
        <v>68021</v>
      </c>
      <c r="Q10" s="100">
        <v>70311</v>
      </c>
      <c r="R10" s="100">
        <v>70500</v>
      </c>
      <c r="S10" s="100">
        <v>85488.639999999999</v>
      </c>
      <c r="T10" s="100">
        <v>75866</v>
      </c>
      <c r="U10" s="100">
        <v>77756.625026012029</v>
      </c>
      <c r="V10" s="100">
        <v>78441.001270563196</v>
      </c>
      <c r="W10" s="100">
        <v>78495.659525951312</v>
      </c>
      <c r="X10" s="100">
        <v>80344.221164056842</v>
      </c>
      <c r="Y10" s="100">
        <v>119979</v>
      </c>
      <c r="Z10" s="100">
        <v>126855</v>
      </c>
      <c r="AA10" s="100">
        <v>120207</v>
      </c>
      <c r="AB10" s="100">
        <v>110738.2452064016</v>
      </c>
      <c r="AC10" s="100">
        <v>103803.03027298137</v>
      </c>
      <c r="AD10" s="100">
        <v>105605.2225970268</v>
      </c>
      <c r="AE10" s="100">
        <v>106581.57890487878</v>
      </c>
      <c r="AF10" s="100">
        <v>109301.40619692924</v>
      </c>
      <c r="AG10" s="100">
        <v>109597.31844960712</v>
      </c>
      <c r="AH10" s="100">
        <v>113337.94163267993</v>
      </c>
      <c r="AI10" s="100">
        <v>116102.39910916959</v>
      </c>
      <c r="AJ10" s="100">
        <v>120698.99421461202</v>
      </c>
      <c r="AK10" s="100">
        <v>124745.70718075465</v>
      </c>
    </row>
    <row r="11" spans="1:38" s="98" customFormat="1" ht="16.5" customHeight="1">
      <c r="A11" s="10" t="s">
        <v>544</v>
      </c>
      <c r="B11" s="99">
        <v>28854</v>
      </c>
      <c r="C11" s="99">
        <v>31665</v>
      </c>
      <c r="D11" s="99">
        <v>35134</v>
      </c>
      <c r="E11" s="99">
        <v>46724</v>
      </c>
      <c r="F11" s="99">
        <v>68678</v>
      </c>
      <c r="G11" s="99">
        <v>78063</v>
      </c>
      <c r="H11" s="99">
        <v>94341</v>
      </c>
      <c r="I11" s="99">
        <v>96645</v>
      </c>
      <c r="J11" s="99">
        <v>99510</v>
      </c>
      <c r="K11" s="99">
        <v>103116</v>
      </c>
      <c r="L11" s="100">
        <v>108932</v>
      </c>
      <c r="M11" s="100">
        <v>115451</v>
      </c>
      <c r="N11" s="100">
        <v>118899</v>
      </c>
      <c r="O11" s="100">
        <v>124584</v>
      </c>
      <c r="P11" s="100">
        <v>128359</v>
      </c>
      <c r="Q11" s="100">
        <v>132386</v>
      </c>
      <c r="R11" s="100">
        <v>135020</v>
      </c>
      <c r="S11" s="100">
        <v>161169.12</v>
      </c>
      <c r="T11" s="100">
        <v>138737</v>
      </c>
      <c r="U11" s="100">
        <v>140159.96248174272</v>
      </c>
      <c r="V11" s="100">
        <v>142369.77185656936</v>
      </c>
      <c r="W11" s="100">
        <v>144027.63604132412</v>
      </c>
      <c r="X11" s="100">
        <v>142169.22730548185</v>
      </c>
      <c r="Y11" s="100">
        <v>184199</v>
      </c>
      <c r="Z11" s="100">
        <v>183826</v>
      </c>
      <c r="AA11" s="100">
        <v>168100</v>
      </c>
      <c r="AB11" s="100">
        <v>175788.97173715092</v>
      </c>
      <c r="AC11" s="100">
        <v>163791.29311902044</v>
      </c>
      <c r="AD11" s="100">
        <v>163601.73110557569</v>
      </c>
      <c r="AE11" s="100">
        <v>168435.63414130086</v>
      </c>
      <c r="AF11" s="100">
        <v>169830.17838475661</v>
      </c>
      <c r="AG11" s="100">
        <v>170246.27799988686</v>
      </c>
      <c r="AH11" s="100">
        <v>174556.97827435564</v>
      </c>
      <c r="AI11" s="100">
        <v>181490.18169777928</v>
      </c>
      <c r="AJ11" s="100">
        <v>184165.1211510069</v>
      </c>
      <c r="AK11" s="100">
        <v>175304.70135307586</v>
      </c>
    </row>
    <row r="12" spans="1:38" s="98" customFormat="1" ht="16.5" customHeight="1">
      <c r="A12" s="10" t="s">
        <v>1222</v>
      </c>
      <c r="B12" s="99" t="s">
        <v>540</v>
      </c>
      <c r="C12" s="99" t="s">
        <v>540</v>
      </c>
      <c r="D12" s="99" t="s">
        <v>540</v>
      </c>
      <c r="E12" s="99" t="s">
        <v>540</v>
      </c>
      <c r="F12" s="99" t="s">
        <v>540</v>
      </c>
      <c r="G12" s="99">
        <v>73093</v>
      </c>
      <c r="H12" s="99">
        <v>99792</v>
      </c>
      <c r="I12" s="99">
        <v>100166</v>
      </c>
      <c r="J12" s="99">
        <v>101465</v>
      </c>
      <c r="K12" s="99">
        <v>108854</v>
      </c>
      <c r="L12" s="99">
        <v>116275</v>
      </c>
      <c r="M12" s="99">
        <v>116492</v>
      </c>
      <c r="N12" s="99">
        <v>121758.7273</v>
      </c>
      <c r="O12" s="99">
        <v>126830.53287200001</v>
      </c>
      <c r="P12" s="99">
        <v>129989.38218325401</v>
      </c>
      <c r="Q12" s="99">
        <v>143037.46203487608</v>
      </c>
      <c r="R12" s="99">
        <v>141331.7671156849</v>
      </c>
      <c r="S12" s="99">
        <v>129646.68645014966</v>
      </c>
      <c r="T12" s="99">
        <v>124606.13185429553</v>
      </c>
      <c r="U12" s="99">
        <v>123757.41139621758</v>
      </c>
      <c r="V12" s="99">
        <v>124390.5181900022</v>
      </c>
      <c r="W12" s="99">
        <v>127655.58792172259</v>
      </c>
      <c r="X12" s="99">
        <v>122508.47323663282</v>
      </c>
      <c r="Y12" s="99">
        <v>286431.70120000001</v>
      </c>
      <c r="Z12" s="99">
        <v>292075.290018</v>
      </c>
      <c r="AA12" s="99">
        <v>282864.89591900003</v>
      </c>
      <c r="AB12" s="99">
        <v>270344.2606625912</v>
      </c>
      <c r="AC12" s="100">
        <v>271150.55391375569</v>
      </c>
      <c r="AD12" s="100">
        <v>291201.84246469656</v>
      </c>
      <c r="AE12" s="100">
        <v>299273.23993402399</v>
      </c>
      <c r="AF12" s="100">
        <v>316726.32030126388</v>
      </c>
      <c r="AG12" s="100">
        <v>322962.55593409849</v>
      </c>
      <c r="AH12" s="100">
        <v>325179.64792415383</v>
      </c>
      <c r="AI12" s="100">
        <v>344992.9126821332</v>
      </c>
      <c r="AJ12" s="100">
        <v>368430.10266490339</v>
      </c>
      <c r="AK12" s="100">
        <v>361844.28941487317</v>
      </c>
    </row>
    <row r="13" spans="1:38" s="98" customFormat="1" ht="16.5" customHeight="1">
      <c r="A13" s="105" t="s">
        <v>1223</v>
      </c>
      <c r="B13" s="94" t="s">
        <v>540</v>
      </c>
      <c r="C13" s="94" t="s">
        <v>540</v>
      </c>
      <c r="D13" s="94" t="s">
        <v>540</v>
      </c>
      <c r="E13" s="94" t="s">
        <v>540</v>
      </c>
      <c r="F13" s="103">
        <v>39854</v>
      </c>
      <c r="G13" s="103">
        <v>39581</v>
      </c>
      <c r="H13" s="103">
        <v>41143</v>
      </c>
      <c r="I13" s="103">
        <v>40703</v>
      </c>
      <c r="J13" s="103">
        <v>40241</v>
      </c>
      <c r="K13" s="103">
        <v>39384</v>
      </c>
      <c r="L13" s="103">
        <v>39585</v>
      </c>
      <c r="M13" s="103">
        <v>39808</v>
      </c>
      <c r="N13" s="103">
        <v>38984.124200000006</v>
      </c>
      <c r="O13" s="103">
        <v>40180.218951999996</v>
      </c>
      <c r="P13" s="103">
        <v>41605.038687999993</v>
      </c>
      <c r="Q13" s="103">
        <v>43278.862481000004</v>
      </c>
      <c r="R13" s="103">
        <v>45100.241891000005</v>
      </c>
      <c r="S13" s="103">
        <v>46507.533026999998</v>
      </c>
      <c r="T13" s="103">
        <v>46096.088878999995</v>
      </c>
      <c r="U13" s="103">
        <v>45676.831126000005</v>
      </c>
      <c r="V13" s="103">
        <v>46545.783080000001</v>
      </c>
      <c r="W13" s="103">
        <v>47124.653055000002</v>
      </c>
      <c r="X13" s="103">
        <v>49504.172899999998</v>
      </c>
      <c r="Y13" s="103">
        <v>51873.259700000002</v>
      </c>
      <c r="Z13" s="103">
        <v>53712.078122999999</v>
      </c>
      <c r="AA13" s="103">
        <v>53898.382540000013</v>
      </c>
      <c r="AB13" s="103">
        <v>52627.181348999991</v>
      </c>
      <c r="AC13" s="103">
        <v>54328.134432999992</v>
      </c>
      <c r="AD13" s="103">
        <v>55169.258447999993</v>
      </c>
      <c r="AE13" s="103">
        <v>56467.102654000009</v>
      </c>
      <c r="AF13" s="103">
        <v>57012.092909000006</v>
      </c>
      <c r="AG13" s="103">
        <v>55697.697335999997</v>
      </c>
      <c r="AH13" s="103">
        <v>56321.611936000008</v>
      </c>
      <c r="AI13" s="103">
        <v>54825.884253999997</v>
      </c>
      <c r="AJ13" s="103">
        <v>53830.315945999995</v>
      </c>
      <c r="AK13" s="96">
        <v>54097.055531000005</v>
      </c>
    </row>
    <row r="14" spans="1:38" ht="16.5" customHeight="1">
      <c r="A14" s="10" t="s">
        <v>1224</v>
      </c>
      <c r="B14" s="99" t="s">
        <v>540</v>
      </c>
      <c r="C14" s="99" t="s">
        <v>540</v>
      </c>
      <c r="D14" s="99" t="s">
        <v>540</v>
      </c>
      <c r="E14" s="99" t="s">
        <v>540</v>
      </c>
      <c r="F14" s="99">
        <v>21790</v>
      </c>
      <c r="G14" s="99">
        <v>21161</v>
      </c>
      <c r="H14" s="99">
        <v>20981</v>
      </c>
      <c r="I14" s="99">
        <v>21090</v>
      </c>
      <c r="J14" s="99">
        <v>20336</v>
      </c>
      <c r="K14" s="99">
        <v>20247</v>
      </c>
      <c r="L14" s="99">
        <v>18832</v>
      </c>
      <c r="M14" s="99">
        <v>18818</v>
      </c>
      <c r="N14" s="99">
        <v>16802.168100000003</v>
      </c>
      <c r="O14" s="99">
        <v>17509.219211999996</v>
      </c>
      <c r="P14" s="99">
        <v>17873.721648999999</v>
      </c>
      <c r="Q14" s="99">
        <v>18683.797939</v>
      </c>
      <c r="R14" s="99">
        <v>18807.334752999999</v>
      </c>
      <c r="S14" s="99">
        <v>19582.868181999998</v>
      </c>
      <c r="T14" s="99">
        <v>19678.689117000002</v>
      </c>
      <c r="U14" s="99">
        <v>19178.851354999999</v>
      </c>
      <c r="V14" s="99">
        <v>18920.853862999997</v>
      </c>
      <c r="W14" s="99">
        <v>19424.922553999997</v>
      </c>
      <c r="X14" s="99">
        <v>20390.185932999997</v>
      </c>
      <c r="Y14" s="99">
        <v>20388.053</v>
      </c>
      <c r="Z14" s="99">
        <v>21198.098654000001</v>
      </c>
      <c r="AA14" s="99">
        <v>21099.988628999999</v>
      </c>
      <c r="AB14" s="99">
        <v>20569.726839999999</v>
      </c>
      <c r="AC14" s="99">
        <v>19905.426138999999</v>
      </c>
      <c r="AD14" s="99">
        <v>20129.730629000001</v>
      </c>
      <c r="AE14" s="99">
        <v>18926.876337000002</v>
      </c>
      <c r="AF14" s="99">
        <v>18964.660620999999</v>
      </c>
      <c r="AG14" s="99">
        <v>18506.425159999999</v>
      </c>
      <c r="AH14" s="99">
        <v>18149.823675</v>
      </c>
      <c r="AI14" s="99">
        <v>17075.697165000001</v>
      </c>
      <c r="AJ14" s="99">
        <v>16584.114250999999</v>
      </c>
      <c r="AK14" s="100">
        <v>16387.317525999999</v>
      </c>
      <c r="AL14" s="106"/>
    </row>
    <row r="15" spans="1:38" ht="16.5" customHeight="1">
      <c r="A15" s="10" t="s">
        <v>1225</v>
      </c>
      <c r="B15" s="99" t="s">
        <v>540</v>
      </c>
      <c r="C15" s="99" t="s">
        <v>540</v>
      </c>
      <c r="D15" s="99" t="s">
        <v>540</v>
      </c>
      <c r="E15" s="99" t="s">
        <v>540</v>
      </c>
      <c r="F15" s="99" t="s">
        <v>540</v>
      </c>
      <c r="G15" s="99" t="s">
        <v>540</v>
      </c>
      <c r="H15" s="99" t="s">
        <v>540</v>
      </c>
      <c r="I15" s="99" t="s">
        <v>540</v>
      </c>
      <c r="J15" s="99" t="s">
        <v>540</v>
      </c>
      <c r="K15" s="99" t="s">
        <v>540</v>
      </c>
      <c r="L15" s="99" t="s">
        <v>540</v>
      </c>
      <c r="M15" s="99" t="s">
        <v>540</v>
      </c>
      <c r="N15" s="99" t="s">
        <v>540</v>
      </c>
      <c r="O15" s="99" t="s">
        <v>540</v>
      </c>
      <c r="P15" s="99" t="s">
        <v>540</v>
      </c>
      <c r="Q15" s="99" t="s">
        <v>540</v>
      </c>
      <c r="R15" s="99" t="s">
        <v>540</v>
      </c>
      <c r="S15" s="99" t="s">
        <v>540</v>
      </c>
      <c r="T15" s="99" t="s">
        <v>540</v>
      </c>
      <c r="U15" s="99" t="s">
        <v>540</v>
      </c>
      <c r="V15" s="99" t="s">
        <v>540</v>
      </c>
      <c r="W15" s="99" t="s">
        <v>540</v>
      </c>
      <c r="X15" s="99" t="s">
        <v>540</v>
      </c>
      <c r="Y15" s="99" t="s">
        <v>540</v>
      </c>
      <c r="Z15" s="99" t="s">
        <v>540</v>
      </c>
      <c r="AA15" s="99" t="s">
        <v>540</v>
      </c>
      <c r="AB15" s="99" t="s">
        <v>540</v>
      </c>
      <c r="AC15" s="99">
        <v>653.14929600000005</v>
      </c>
      <c r="AD15" s="99">
        <v>1012.461811</v>
      </c>
      <c r="AE15" s="99">
        <v>2330.5266470000001</v>
      </c>
      <c r="AF15" s="99">
        <v>2464.2874219999999</v>
      </c>
      <c r="AG15" s="99">
        <v>1586.7355230000001</v>
      </c>
      <c r="AH15" s="99">
        <v>2261.1835350000001</v>
      </c>
      <c r="AI15" s="99">
        <v>2147.8257210000002</v>
      </c>
      <c r="AJ15" s="99">
        <v>2040.4712919999999</v>
      </c>
      <c r="AK15" s="100">
        <v>1979.8159760000001</v>
      </c>
      <c r="AL15" s="106"/>
    </row>
    <row r="16" spans="1:38" ht="16.5" customHeight="1">
      <c r="A16" s="10" t="s">
        <v>1226</v>
      </c>
      <c r="B16" s="99" t="s">
        <v>540</v>
      </c>
      <c r="C16" s="99" t="s">
        <v>540</v>
      </c>
      <c r="D16" s="99" t="s">
        <v>540</v>
      </c>
      <c r="E16" s="99" t="s">
        <v>540</v>
      </c>
      <c r="F16" s="99">
        <v>381</v>
      </c>
      <c r="G16" s="99">
        <v>350</v>
      </c>
      <c r="H16" s="99">
        <v>571</v>
      </c>
      <c r="I16" s="99">
        <v>662</v>
      </c>
      <c r="J16" s="99">
        <v>701</v>
      </c>
      <c r="K16" s="99">
        <v>705</v>
      </c>
      <c r="L16" s="99">
        <v>833</v>
      </c>
      <c r="M16" s="99">
        <v>860</v>
      </c>
      <c r="N16" s="99">
        <v>955.24509999999998</v>
      </c>
      <c r="O16" s="99">
        <v>1023.7081319999999</v>
      </c>
      <c r="P16" s="99">
        <v>1115.35194</v>
      </c>
      <c r="Q16" s="99">
        <v>1190.168551</v>
      </c>
      <c r="R16" s="99">
        <v>1339.431795</v>
      </c>
      <c r="S16" s="99">
        <v>1427.305259</v>
      </c>
      <c r="T16" s="99">
        <v>1431.6725369999999</v>
      </c>
      <c r="U16" s="99">
        <v>1476.0326319999997</v>
      </c>
      <c r="V16" s="99">
        <v>1576.197658</v>
      </c>
      <c r="W16" s="99">
        <v>1699.5838489999999</v>
      </c>
      <c r="X16" s="99">
        <v>1865.7201999999997</v>
      </c>
      <c r="Y16" s="99">
        <v>1930.2944</v>
      </c>
      <c r="Z16" s="99">
        <v>2081.062559</v>
      </c>
      <c r="AA16" s="99">
        <v>2196.117518</v>
      </c>
      <c r="AB16" s="99">
        <v>2172.7471529999998</v>
      </c>
      <c r="AC16" s="99">
        <v>2363.430715</v>
      </c>
      <c r="AD16" s="99">
        <v>2488.8479259999999</v>
      </c>
      <c r="AE16" s="99">
        <v>2564.6256589999998</v>
      </c>
      <c r="AF16" s="99">
        <v>2674.5207209999999</v>
      </c>
      <c r="AG16" s="99">
        <v>2678.1120999999998</v>
      </c>
      <c r="AH16" s="99">
        <v>2755.9249209999998</v>
      </c>
      <c r="AI16" s="99">
        <v>2776.0459599999999</v>
      </c>
      <c r="AJ16" s="99">
        <v>2728.4780609999998</v>
      </c>
      <c r="AK16" s="100">
        <v>2692.6561099999999</v>
      </c>
      <c r="AL16" s="106"/>
    </row>
    <row r="17" spans="1:38" ht="16.5" customHeight="1">
      <c r="A17" s="10" t="s">
        <v>543</v>
      </c>
      <c r="B17" s="99" t="s">
        <v>540</v>
      </c>
      <c r="C17" s="99" t="s">
        <v>540</v>
      </c>
      <c r="D17" s="99" t="s">
        <v>540</v>
      </c>
      <c r="E17" s="99" t="s">
        <v>540</v>
      </c>
      <c r="F17" s="99">
        <v>10558</v>
      </c>
      <c r="G17" s="99">
        <v>10427</v>
      </c>
      <c r="H17" s="99">
        <v>11475</v>
      </c>
      <c r="I17" s="99">
        <v>10528</v>
      </c>
      <c r="J17" s="99">
        <v>10737</v>
      </c>
      <c r="K17" s="99">
        <v>10231</v>
      </c>
      <c r="L17" s="99">
        <v>10668</v>
      </c>
      <c r="M17" s="99">
        <v>10559</v>
      </c>
      <c r="N17" s="99">
        <v>11530.220300000001</v>
      </c>
      <c r="O17" s="99">
        <v>12056.0676</v>
      </c>
      <c r="P17" s="99">
        <v>12284.382321999999</v>
      </c>
      <c r="Q17" s="99">
        <v>12902.056581000001</v>
      </c>
      <c r="R17" s="99">
        <v>13843.512074999999</v>
      </c>
      <c r="S17" s="99">
        <v>14178.091572000001</v>
      </c>
      <c r="T17" s="99">
        <v>13663.224326</v>
      </c>
      <c r="U17" s="99">
        <v>13606.195594000001</v>
      </c>
      <c r="V17" s="99">
        <v>14354.281087000001</v>
      </c>
      <c r="W17" s="99">
        <v>14417.698761</v>
      </c>
      <c r="X17" s="99">
        <v>14721.465516</v>
      </c>
      <c r="Y17" s="99">
        <v>16137.9522</v>
      </c>
      <c r="Z17" s="99">
        <v>16849.920437000001</v>
      </c>
      <c r="AA17" s="99">
        <v>16805.109970000001</v>
      </c>
      <c r="AB17" s="99">
        <v>16406.938677999999</v>
      </c>
      <c r="AC17" s="99">
        <v>17316.613255</v>
      </c>
      <c r="AD17" s="99">
        <v>17516.432841999998</v>
      </c>
      <c r="AE17" s="99">
        <v>18004.627035000001</v>
      </c>
      <c r="AF17" s="99">
        <v>18339.048674999998</v>
      </c>
      <c r="AG17" s="99">
        <v>18283.014310999999</v>
      </c>
      <c r="AH17" s="99">
        <v>18356.560739</v>
      </c>
      <c r="AI17" s="99">
        <v>17591.049738000002</v>
      </c>
      <c r="AJ17" s="99">
        <v>16914.100309000001</v>
      </c>
      <c r="AK17" s="100">
        <v>17365.828963</v>
      </c>
      <c r="AL17" s="108"/>
    </row>
    <row r="18" spans="1:38" ht="16.5" customHeight="1">
      <c r="A18" s="10" t="s">
        <v>1227</v>
      </c>
      <c r="B18" s="99" t="s">
        <v>540</v>
      </c>
      <c r="C18" s="99" t="s">
        <v>540</v>
      </c>
      <c r="D18" s="99" t="s">
        <v>540</v>
      </c>
      <c r="E18" s="99" t="s">
        <v>540</v>
      </c>
      <c r="F18" s="99">
        <v>219</v>
      </c>
      <c r="G18" s="99">
        <v>306</v>
      </c>
      <c r="H18" s="99">
        <v>193</v>
      </c>
      <c r="I18" s="99">
        <v>195</v>
      </c>
      <c r="J18" s="99">
        <v>199</v>
      </c>
      <c r="K18" s="99">
        <v>188</v>
      </c>
      <c r="L18" s="99">
        <v>187</v>
      </c>
      <c r="M18" s="99">
        <v>187</v>
      </c>
      <c r="N18" s="99">
        <v>184.16370000000001</v>
      </c>
      <c r="O18" s="99">
        <v>189.170345</v>
      </c>
      <c r="P18" s="99">
        <v>181.71669800000001</v>
      </c>
      <c r="Q18" s="99">
        <v>186.10567</v>
      </c>
      <c r="R18" s="99">
        <v>191.89107100000004</v>
      </c>
      <c r="S18" s="99">
        <v>186.99797199999998</v>
      </c>
      <c r="T18" s="99">
        <v>187.793553</v>
      </c>
      <c r="U18" s="99">
        <v>176.144657</v>
      </c>
      <c r="V18" s="99">
        <v>173.21470899999997</v>
      </c>
      <c r="W18" s="99">
        <v>172.98174700000001</v>
      </c>
      <c r="X18" s="99">
        <v>163.88912900000003</v>
      </c>
      <c r="Y18" s="99">
        <v>155.51650000000001</v>
      </c>
      <c r="Z18" s="99">
        <v>160.68531200000001</v>
      </c>
      <c r="AA18" s="99">
        <v>168.066937</v>
      </c>
      <c r="AB18" s="99">
        <v>158.87200799999999</v>
      </c>
      <c r="AC18" s="99">
        <v>160.306691</v>
      </c>
      <c r="AD18" s="99">
        <v>161.88904700000001</v>
      </c>
      <c r="AE18" s="99">
        <v>156.31329400000001</v>
      </c>
      <c r="AF18" s="99">
        <v>157.73160200000001</v>
      </c>
      <c r="AG18" s="99">
        <v>146.21782099999999</v>
      </c>
      <c r="AH18" s="99">
        <v>153.97867400000001</v>
      </c>
      <c r="AI18" s="99">
        <v>140.21642199999999</v>
      </c>
      <c r="AJ18" s="99">
        <v>126.282285</v>
      </c>
      <c r="AK18" s="100">
        <v>125.805218</v>
      </c>
      <c r="AL18" s="108"/>
    </row>
    <row r="19" spans="1:38" ht="16.5" customHeight="1">
      <c r="A19" s="10" t="s">
        <v>541</v>
      </c>
      <c r="B19" s="99">
        <v>4197</v>
      </c>
      <c r="C19" s="99">
        <v>4128</v>
      </c>
      <c r="D19" s="99">
        <v>4592</v>
      </c>
      <c r="E19" s="99">
        <v>4513</v>
      </c>
      <c r="F19" s="99">
        <v>6516</v>
      </c>
      <c r="G19" s="99">
        <v>6534</v>
      </c>
      <c r="H19" s="99">
        <v>7082</v>
      </c>
      <c r="I19" s="99">
        <v>7344</v>
      </c>
      <c r="J19" s="99">
        <v>7320</v>
      </c>
      <c r="K19" s="99">
        <v>6940</v>
      </c>
      <c r="L19" s="99">
        <v>7996</v>
      </c>
      <c r="M19" s="99">
        <v>8244</v>
      </c>
      <c r="N19" s="99">
        <v>8350.4012999999995</v>
      </c>
      <c r="O19" s="99">
        <v>8037.4858980000008</v>
      </c>
      <c r="P19" s="99">
        <v>8702.2589120000011</v>
      </c>
      <c r="Q19" s="99">
        <v>8764.0169889999997</v>
      </c>
      <c r="R19" s="99">
        <v>9399.8729629999998</v>
      </c>
      <c r="S19" s="99">
        <v>9543.5642550000011</v>
      </c>
      <c r="T19" s="99">
        <v>9499.8287029999992</v>
      </c>
      <c r="U19" s="99">
        <v>9555.383124</v>
      </c>
      <c r="V19" s="99">
        <v>9715.2788890000011</v>
      </c>
      <c r="W19" s="99">
        <v>9470.1332469999998</v>
      </c>
      <c r="X19" s="99">
        <v>10358.926487000002</v>
      </c>
      <c r="Y19" s="99">
        <v>11136.821900000001</v>
      </c>
      <c r="Z19" s="99">
        <v>11031.999811</v>
      </c>
      <c r="AA19" s="99">
        <v>11129.418953</v>
      </c>
      <c r="AB19" s="99">
        <v>10773.7353</v>
      </c>
      <c r="AC19" s="99">
        <v>11314.228574000001</v>
      </c>
      <c r="AD19" s="99">
        <v>11120.63185</v>
      </c>
      <c r="AE19" s="99">
        <v>11735.558829</v>
      </c>
      <c r="AF19" s="99">
        <v>11599.846942</v>
      </c>
      <c r="AG19" s="99">
        <v>11687.41799</v>
      </c>
      <c r="AH19" s="99">
        <v>11767.703304999999</v>
      </c>
      <c r="AI19" s="99">
        <v>12250.669639</v>
      </c>
      <c r="AJ19" s="99">
        <v>12609.891154999999</v>
      </c>
      <c r="AK19" s="100">
        <v>12707.307116</v>
      </c>
      <c r="AL19" s="106"/>
    </row>
    <row r="20" spans="1:38" ht="16.5" customHeight="1">
      <c r="A20" s="11" t="s">
        <v>1228</v>
      </c>
      <c r="B20" s="99" t="s">
        <v>540</v>
      </c>
      <c r="C20" s="99" t="s">
        <v>540</v>
      </c>
      <c r="D20" s="99" t="s">
        <v>540</v>
      </c>
      <c r="E20" s="99" t="s">
        <v>540</v>
      </c>
      <c r="F20" s="99" t="s">
        <v>540</v>
      </c>
      <c r="G20" s="99">
        <v>364</v>
      </c>
      <c r="H20" s="99">
        <v>431</v>
      </c>
      <c r="I20" s="99">
        <v>454</v>
      </c>
      <c r="J20" s="99">
        <v>495</v>
      </c>
      <c r="K20" s="99">
        <v>562</v>
      </c>
      <c r="L20" s="99">
        <v>577</v>
      </c>
      <c r="M20" s="99">
        <v>607</v>
      </c>
      <c r="N20" s="99">
        <v>390.9409</v>
      </c>
      <c r="O20" s="99">
        <v>531.07757100000003</v>
      </c>
      <c r="P20" s="99">
        <v>513.41098099999999</v>
      </c>
      <c r="Q20" s="99">
        <v>558.98629999999991</v>
      </c>
      <c r="R20" s="99">
        <v>587.65657799999997</v>
      </c>
      <c r="S20" s="99">
        <v>625.77712400000007</v>
      </c>
      <c r="T20" s="99">
        <v>650.98968500000001</v>
      </c>
      <c r="U20" s="99">
        <v>688.58305900000005</v>
      </c>
      <c r="V20" s="99">
        <v>703.84377199999994</v>
      </c>
      <c r="W20" s="99">
        <v>738.47902800000008</v>
      </c>
      <c r="X20" s="99">
        <v>753.30440099999998</v>
      </c>
      <c r="Y20" s="99">
        <v>777.72930000000008</v>
      </c>
      <c r="Z20" s="99">
        <v>843.926016</v>
      </c>
      <c r="AA20" s="99">
        <v>881.04851499999995</v>
      </c>
      <c r="AB20" s="99">
        <v>841.18544899999995</v>
      </c>
      <c r="AC20" s="99">
        <v>846.28385000000003</v>
      </c>
      <c r="AD20" s="99">
        <v>851.33871699999997</v>
      </c>
      <c r="AE20" s="99">
        <v>851.65238199999999</v>
      </c>
      <c r="AF20" s="99">
        <v>863.76945699999999</v>
      </c>
      <c r="AG20" s="99">
        <v>871.27002600000003</v>
      </c>
      <c r="AH20" s="99">
        <v>865.04832399999998</v>
      </c>
      <c r="AI20" s="99">
        <v>863.55728899999997</v>
      </c>
      <c r="AJ20" s="99">
        <v>851.11984399999994</v>
      </c>
      <c r="AK20" s="100">
        <v>838.53669000000002</v>
      </c>
      <c r="AL20" s="106"/>
    </row>
    <row r="21" spans="1:38" ht="16.5" customHeight="1">
      <c r="A21" s="10" t="s">
        <v>1229</v>
      </c>
      <c r="B21" s="99" t="s">
        <v>540</v>
      </c>
      <c r="C21" s="99" t="s">
        <v>540</v>
      </c>
      <c r="D21" s="99" t="s">
        <v>540</v>
      </c>
      <c r="E21" s="99" t="s">
        <v>540</v>
      </c>
      <c r="F21" s="99" t="s">
        <v>540</v>
      </c>
      <c r="G21" s="99" t="s">
        <v>540</v>
      </c>
      <c r="H21" s="99">
        <v>286</v>
      </c>
      <c r="I21" s="99">
        <v>282</v>
      </c>
      <c r="J21" s="99">
        <v>271</v>
      </c>
      <c r="K21" s="99">
        <v>260</v>
      </c>
      <c r="L21" s="99">
        <v>260</v>
      </c>
      <c r="M21" s="99">
        <v>260</v>
      </c>
      <c r="N21" s="99">
        <v>255.38840000000002</v>
      </c>
      <c r="O21" s="99">
        <v>254.21924200000004</v>
      </c>
      <c r="P21" s="99">
        <v>280.125878</v>
      </c>
      <c r="Q21" s="99">
        <v>294.71404899999999</v>
      </c>
      <c r="R21" s="99">
        <v>298.132858</v>
      </c>
      <c r="S21" s="99">
        <v>295.33117599999997</v>
      </c>
      <c r="T21" s="99">
        <v>301.363563</v>
      </c>
      <c r="U21" s="99">
        <v>366.84362800000002</v>
      </c>
      <c r="V21" s="99">
        <v>356.984306</v>
      </c>
      <c r="W21" s="99">
        <v>359.19848399999995</v>
      </c>
      <c r="X21" s="99">
        <v>359.85686900000002</v>
      </c>
      <c r="Y21" s="99">
        <v>380.78190000000001</v>
      </c>
      <c r="Z21" s="99">
        <v>390.45811700000002</v>
      </c>
      <c r="AA21" s="99">
        <v>364.67172900000003</v>
      </c>
      <c r="AB21" s="99">
        <v>389.20500600000003</v>
      </c>
      <c r="AC21" s="99">
        <v>389.38419099999999</v>
      </c>
      <c r="AD21" s="99">
        <v>402.115701</v>
      </c>
      <c r="AE21" s="99">
        <v>402.30593399999998</v>
      </c>
      <c r="AF21" s="99">
        <v>414.20945999999998</v>
      </c>
      <c r="AG21" s="99">
        <v>450.52650199999999</v>
      </c>
      <c r="AH21" s="99">
        <v>489.35633300000001</v>
      </c>
      <c r="AI21" s="99">
        <v>486.03749599999998</v>
      </c>
      <c r="AJ21" s="99">
        <v>519.78385800000001</v>
      </c>
      <c r="AK21" s="100">
        <v>546.56959700000004</v>
      </c>
      <c r="AL21" s="106"/>
    </row>
    <row r="22" spans="1:38" ht="16.5" customHeight="1">
      <c r="A22" s="10" t="s">
        <v>1230</v>
      </c>
      <c r="B22" s="99" t="s">
        <v>540</v>
      </c>
      <c r="C22" s="99" t="s">
        <v>540</v>
      </c>
      <c r="D22" s="99" t="s">
        <v>540</v>
      </c>
      <c r="E22" s="99" t="s">
        <v>540</v>
      </c>
      <c r="F22" s="99">
        <v>390</v>
      </c>
      <c r="G22" s="99">
        <v>439</v>
      </c>
      <c r="H22" s="99">
        <v>124</v>
      </c>
      <c r="I22" s="99">
        <v>148</v>
      </c>
      <c r="J22" s="99">
        <v>182</v>
      </c>
      <c r="K22" s="99">
        <v>251</v>
      </c>
      <c r="L22" s="99">
        <v>232</v>
      </c>
      <c r="M22" s="99">
        <v>273</v>
      </c>
      <c r="N22" s="99">
        <v>515.5963999999949</v>
      </c>
      <c r="O22" s="99">
        <v>579.27095199999894</v>
      </c>
      <c r="P22" s="99">
        <v>654.07030799999484</v>
      </c>
      <c r="Q22" s="99">
        <v>699.01640200000111</v>
      </c>
      <c r="R22" s="99">
        <v>632.40979800000787</v>
      </c>
      <c r="S22" s="99">
        <v>667.59748699999909</v>
      </c>
      <c r="T22" s="99">
        <v>682.52739499999007</v>
      </c>
      <c r="U22" s="99">
        <v>628.79707700001018</v>
      </c>
      <c r="V22" s="99">
        <v>745.12879600000451</v>
      </c>
      <c r="W22" s="99">
        <v>841.65538500000548</v>
      </c>
      <c r="X22" s="99">
        <v>890.82436499999312</v>
      </c>
      <c r="Y22" s="99">
        <v>966.1105000000025</v>
      </c>
      <c r="Z22" s="99">
        <v>1155.9272169999999</v>
      </c>
      <c r="AA22" s="99">
        <v>1253.9602890000001</v>
      </c>
      <c r="AB22" s="99">
        <v>1314.7709150000001</v>
      </c>
      <c r="AC22" s="99">
        <v>1379.3117219999999</v>
      </c>
      <c r="AD22" s="99">
        <v>1485.809925</v>
      </c>
      <c r="AE22" s="99">
        <v>1494.6165370000001</v>
      </c>
      <c r="AF22" s="99">
        <v>1534.0180089999999</v>
      </c>
      <c r="AG22" s="99">
        <v>1487.977903</v>
      </c>
      <c r="AH22" s="99">
        <v>1522.03243</v>
      </c>
      <c r="AI22" s="99">
        <v>1494.7848240000001</v>
      </c>
      <c r="AJ22" s="99">
        <v>1456.074891</v>
      </c>
      <c r="AK22" s="100">
        <v>1453.218335</v>
      </c>
      <c r="AL22" s="106"/>
    </row>
    <row r="23" spans="1:38" s="102" customFormat="1" ht="16.5" customHeight="1">
      <c r="A23" s="12" t="s">
        <v>1231</v>
      </c>
      <c r="B23" s="94">
        <v>17064</v>
      </c>
      <c r="C23" s="94">
        <v>13260</v>
      </c>
      <c r="D23" s="94">
        <v>6179</v>
      </c>
      <c r="E23" s="94">
        <v>3931</v>
      </c>
      <c r="F23" s="94">
        <v>4503</v>
      </c>
      <c r="G23" s="94">
        <v>4825</v>
      </c>
      <c r="H23" s="94">
        <v>6057</v>
      </c>
      <c r="I23" s="94">
        <v>6273</v>
      </c>
      <c r="J23" s="94">
        <v>6091</v>
      </c>
      <c r="K23" s="94">
        <v>6199</v>
      </c>
      <c r="L23" s="94">
        <v>5921</v>
      </c>
      <c r="M23" s="94">
        <v>5545</v>
      </c>
      <c r="N23" s="94">
        <v>5050</v>
      </c>
      <c r="O23" s="94">
        <v>5166</v>
      </c>
      <c r="P23" s="94">
        <v>5304</v>
      </c>
      <c r="Q23" s="94">
        <v>5330</v>
      </c>
      <c r="R23" s="94">
        <v>5573.9916949999997</v>
      </c>
      <c r="S23" s="94">
        <v>5571</v>
      </c>
      <c r="T23" s="94">
        <v>5313.8277230000003</v>
      </c>
      <c r="U23" s="94">
        <v>5679.9337930000002</v>
      </c>
      <c r="V23" s="94">
        <v>5510.88</v>
      </c>
      <c r="W23" s="94">
        <v>5381.3719999999994</v>
      </c>
      <c r="X23" s="94">
        <v>5409.8040000000001</v>
      </c>
      <c r="Y23" s="94">
        <v>5782.8180000000002</v>
      </c>
      <c r="Z23" s="94">
        <v>6178.5059999999994</v>
      </c>
      <c r="AA23" s="94">
        <v>5914.0330000000004</v>
      </c>
      <c r="AB23" s="94">
        <v>6419.7687269999997</v>
      </c>
      <c r="AC23" s="96">
        <v>6567.8390909999989</v>
      </c>
      <c r="AD23" s="96">
        <v>6803.8689760000007</v>
      </c>
      <c r="AE23" s="96">
        <v>6809.5782929999996</v>
      </c>
      <c r="AF23" s="96">
        <v>6674.6818009999997</v>
      </c>
      <c r="AG23" s="96">
        <v>6535.9028010000002</v>
      </c>
      <c r="AH23" s="96">
        <v>6520.4109099999996</v>
      </c>
      <c r="AI23" s="96">
        <v>6563.3325960000002</v>
      </c>
      <c r="AJ23" s="96">
        <v>6361.2704389999999</v>
      </c>
      <c r="AK23" s="96">
        <v>6419.8326479999996</v>
      </c>
    </row>
    <row r="24" spans="1:38" s="102" customFormat="1" ht="16.5" customHeight="1">
      <c r="A24" s="12" t="s">
        <v>1232</v>
      </c>
      <c r="B24" s="96" t="s">
        <v>545</v>
      </c>
      <c r="C24" s="96" t="s">
        <v>545</v>
      </c>
      <c r="D24" s="96" t="s">
        <v>545</v>
      </c>
      <c r="E24" s="96" t="s">
        <v>545</v>
      </c>
      <c r="F24" s="96" t="s">
        <v>545</v>
      </c>
      <c r="G24" s="96" t="s">
        <v>545</v>
      </c>
      <c r="H24" s="94">
        <v>11418</v>
      </c>
      <c r="I24" s="96" t="s">
        <v>545</v>
      </c>
      <c r="J24" s="96" t="s">
        <v>545</v>
      </c>
      <c r="K24" s="96" t="s">
        <v>545</v>
      </c>
      <c r="L24" s="96" t="s">
        <v>545</v>
      </c>
      <c r="M24" s="96">
        <v>10821</v>
      </c>
      <c r="N24" s="96" t="s">
        <v>545</v>
      </c>
      <c r="O24" s="96" t="s">
        <v>545</v>
      </c>
      <c r="P24" s="96" t="s">
        <v>545</v>
      </c>
      <c r="Q24" s="96" t="s">
        <v>545</v>
      </c>
      <c r="R24" s="96" t="s">
        <v>545</v>
      </c>
      <c r="S24" s="96">
        <v>24779</v>
      </c>
      <c r="T24" s="96" t="s">
        <v>545</v>
      </c>
      <c r="U24" s="96" t="s">
        <v>545</v>
      </c>
      <c r="V24" s="96" t="s">
        <v>545</v>
      </c>
      <c r="W24" s="96" t="s">
        <v>545</v>
      </c>
      <c r="X24" s="96" t="s">
        <v>545</v>
      </c>
      <c r="Y24" s="96" t="s">
        <v>545</v>
      </c>
      <c r="Z24" s="96" t="s">
        <v>545</v>
      </c>
      <c r="AA24" s="94">
        <v>27943</v>
      </c>
      <c r="AB24" s="96" t="s">
        <v>545</v>
      </c>
      <c r="AC24" s="96" t="s">
        <v>545</v>
      </c>
      <c r="AD24" s="96" t="s">
        <v>545</v>
      </c>
      <c r="AE24" s="96" t="s">
        <v>545</v>
      </c>
      <c r="AF24" s="96" t="s">
        <v>545</v>
      </c>
      <c r="AG24" s="96" t="s">
        <v>545</v>
      </c>
      <c r="AH24" s="96" t="s">
        <v>545</v>
      </c>
      <c r="AI24" s="96">
        <v>33651</v>
      </c>
      <c r="AJ24" s="96" t="s">
        <v>545</v>
      </c>
      <c r="AK24" s="96" t="s">
        <v>545</v>
      </c>
    </row>
    <row r="25" spans="1:38" s="102" customFormat="1" ht="16.5" customHeight="1" thickBot="1">
      <c r="A25" s="12" t="s">
        <v>1233</v>
      </c>
      <c r="B25" s="109" t="s">
        <v>545</v>
      </c>
      <c r="C25" s="109" t="s">
        <v>545</v>
      </c>
      <c r="D25" s="109" t="s">
        <v>545</v>
      </c>
      <c r="E25" s="109" t="s">
        <v>545</v>
      </c>
      <c r="F25" s="109" t="s">
        <v>545</v>
      </c>
      <c r="G25" s="109" t="s">
        <v>545</v>
      </c>
      <c r="H25" s="110">
        <v>3471</v>
      </c>
      <c r="I25" s="109" t="s">
        <v>545</v>
      </c>
      <c r="J25" s="109" t="s">
        <v>545</v>
      </c>
      <c r="K25" s="109" t="s">
        <v>545</v>
      </c>
      <c r="L25" s="109" t="s">
        <v>545</v>
      </c>
      <c r="M25" s="109">
        <v>4593</v>
      </c>
      <c r="N25" s="109" t="s">
        <v>545</v>
      </c>
      <c r="O25" s="109" t="s">
        <v>545</v>
      </c>
      <c r="P25" s="109" t="s">
        <v>545</v>
      </c>
      <c r="Q25" s="109" t="s">
        <v>545</v>
      </c>
      <c r="R25" s="109" t="s">
        <v>545</v>
      </c>
      <c r="S25" s="110">
        <v>6266</v>
      </c>
      <c r="T25" s="109" t="s">
        <v>545</v>
      </c>
      <c r="U25" s="109" t="s">
        <v>545</v>
      </c>
      <c r="V25" s="109" t="s">
        <v>545</v>
      </c>
      <c r="W25" s="109" t="s">
        <v>545</v>
      </c>
      <c r="X25" s="109" t="s">
        <v>545</v>
      </c>
      <c r="Y25" s="109" t="s">
        <v>545</v>
      </c>
      <c r="Z25" s="109" t="s">
        <v>545</v>
      </c>
      <c r="AA25" s="110">
        <v>8956</v>
      </c>
      <c r="AB25" s="109" t="s">
        <v>545</v>
      </c>
      <c r="AC25" s="109" t="s">
        <v>545</v>
      </c>
      <c r="AD25" s="109" t="s">
        <v>545</v>
      </c>
      <c r="AE25" s="109" t="s">
        <v>545</v>
      </c>
      <c r="AF25" s="109" t="s">
        <v>545</v>
      </c>
      <c r="AG25" s="109" t="s">
        <v>545</v>
      </c>
      <c r="AH25" s="109" t="s">
        <v>545</v>
      </c>
      <c r="AI25" s="109">
        <v>8499</v>
      </c>
      <c r="AJ25" s="109" t="s">
        <v>545</v>
      </c>
      <c r="AK25" s="109" t="s">
        <v>545</v>
      </c>
    </row>
    <row r="26" spans="1:38" s="112" customFormat="1" ht="12.75" customHeight="1">
      <c r="A26" s="111" t="s">
        <v>1234</v>
      </c>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38" s="113" customFormat="1" ht="12.75" customHeight="1">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row>
    <row r="28" spans="1:38" s="112" customFormat="1" ht="38.25" customHeight="1">
      <c r="A28" s="114" t="s">
        <v>1235</v>
      </c>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spans="1:38" s="112" customFormat="1" ht="12.75" customHeight="1">
      <c r="A29" s="114" t="s">
        <v>1236</v>
      </c>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spans="1:38" s="112" customFormat="1" ht="12.75" customHeight="1">
      <c r="A30" s="114" t="s">
        <v>1237</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spans="1:38" s="112" customFormat="1" ht="25.5" customHeight="1">
      <c r="A31" s="114" t="s">
        <v>1238</v>
      </c>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spans="1:38" s="112" customFormat="1" ht="12.75" customHeight="1">
      <c r="A32" s="114" t="s">
        <v>1239</v>
      </c>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spans="1:26" s="112" customFormat="1" ht="12.75" customHeight="1">
      <c r="A33" s="114" t="s">
        <v>1240</v>
      </c>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spans="1:26" s="112" customFormat="1" ht="12.75" customHeight="1">
      <c r="A34" s="114" t="s">
        <v>1241</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spans="1:26" s="112" customFormat="1" ht="12.75" customHeight="1">
      <c r="A35" s="115" t="s">
        <v>1242</v>
      </c>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spans="1:26" s="112" customFormat="1" ht="12.75" customHeight="1">
      <c r="A36" s="114" t="s">
        <v>1243</v>
      </c>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spans="1:26" s="112" customFormat="1" ht="25.5" customHeight="1">
      <c r="A37" s="114" t="s">
        <v>1244</v>
      </c>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spans="1:26" s="112" customFormat="1" ht="12.75" customHeight="1"/>
    <row r="39" spans="1:26" s="112" customFormat="1" ht="12.75" customHeight="1">
      <c r="A39" s="116" t="s">
        <v>539</v>
      </c>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spans="1:26" s="112" customFormat="1" ht="12.75" customHeight="1">
      <c r="A40" s="117" t="s">
        <v>1245</v>
      </c>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spans="1:26" s="112" customFormat="1" ht="38.25" customHeight="1">
      <c r="A41" s="117" t="s">
        <v>538</v>
      </c>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spans="1:26" s="112" customFormat="1" ht="25.5" customHeight="1">
      <c r="A42" s="117" t="s">
        <v>1246</v>
      </c>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spans="1:26" s="112" customFormat="1" ht="25.5" customHeight="1">
      <c r="A43" s="117" t="s">
        <v>1247</v>
      </c>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spans="1:26" s="112" customFormat="1" ht="12.75" customHeight="1">
      <c r="A44" s="117" t="s">
        <v>537</v>
      </c>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spans="1:26" s="112" customFormat="1" ht="24.75" customHeight="1">
      <c r="A45" s="117" t="s">
        <v>1248</v>
      </c>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spans="1:26" s="112" customFormat="1" ht="12.75" customHeight="1">
      <c r="A46" s="118" t="s">
        <v>1249</v>
      </c>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spans="1:26" s="112" customFormat="1" ht="12.75" customHeight="1">
      <c r="A47" s="119" t="s">
        <v>536</v>
      </c>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s="112" customFormat="1" ht="12.75" customHeight="1">
      <c r="A48" s="117" t="s">
        <v>535</v>
      </c>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spans="1:26" s="112" customFormat="1" ht="12.75" customHeight="1">
      <c r="A49" s="117" t="s">
        <v>1250</v>
      </c>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spans="1:26" s="112" customFormat="1" ht="12.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spans="1:26" s="112" customFormat="1" ht="12.75" customHeight="1">
      <c r="A51" s="120" t="s">
        <v>534</v>
      </c>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s="112" customFormat="1" ht="12.75" customHeight="1">
      <c r="A52" s="120" t="s">
        <v>533</v>
      </c>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s="112" customFormat="1" ht="12.75" customHeight="1">
      <c r="A53" s="121" t="s">
        <v>1251</v>
      </c>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s="112" customFormat="1" ht="12.75" customHeight="1">
      <c r="A54" s="122" t="s">
        <v>532</v>
      </c>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spans="1:26" s="112" customFormat="1" ht="12.75" customHeight="1">
      <c r="A55" s="122" t="s">
        <v>1252</v>
      </c>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spans="1:26" s="112" customFormat="1" ht="12.75" customHeight="1">
      <c r="A56" s="118" t="s">
        <v>1253</v>
      </c>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spans="1:26" s="112" customFormat="1" ht="12.75" customHeight="1">
      <c r="A57" s="118" t="s">
        <v>1254</v>
      </c>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spans="1:26" s="112" customFormat="1" ht="13" customHeight="1">
      <c r="A58" s="121" t="s">
        <v>1255</v>
      </c>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s="112" customFormat="1" ht="13" customHeight="1">
      <c r="A59" s="118" t="s">
        <v>1256</v>
      </c>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spans="1:26" s="112" customFormat="1" ht="12.75" customHeight="1">
      <c r="A60" s="123" t="s">
        <v>531</v>
      </c>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s="112" customFormat="1" ht="12.75" customHeight="1">
      <c r="A61" s="124" t="s">
        <v>1257</v>
      </c>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row>
    <row r="62" spans="1:26" s="112" customFormat="1" ht="12.75" customHeight="1">
      <c r="A62" s="118" t="s">
        <v>1258</v>
      </c>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spans="1:26" s="125" customFormat="1" ht="12.75" customHeight="1">
      <c r="A63" s="122" t="s">
        <v>1259</v>
      </c>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spans="1:26" s="125" customFormat="1" ht="12.75" customHeight="1">
      <c r="A64" s="124" t="s">
        <v>526</v>
      </c>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row>
    <row r="65" spans="1:26" s="112" customFormat="1" ht="12.75" customHeight="1">
      <c r="A65" s="118" t="s">
        <v>1260</v>
      </c>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spans="1:26" s="125" customFormat="1" ht="12.75" customHeight="1">
      <c r="A66" s="122" t="s">
        <v>1261</v>
      </c>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spans="1:26" s="125" customFormat="1" ht="12.75" customHeight="1">
      <c r="A67" s="123" t="s">
        <v>530</v>
      </c>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s="125" customFormat="1" ht="12.75" customHeight="1">
      <c r="A68" s="124" t="s">
        <v>529</v>
      </c>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spans="1:26" s="125" customFormat="1" ht="12.75" customHeight="1">
      <c r="A69" s="122" t="s">
        <v>528</v>
      </c>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spans="1:26" s="112" customFormat="1" ht="12.75" customHeight="1">
      <c r="A70" s="122" t="s">
        <v>527</v>
      </c>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spans="1:26" s="112" customFormat="1" ht="12.75" customHeight="1">
      <c r="A71" s="122" t="s">
        <v>1262</v>
      </c>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spans="1:26" s="112" customFormat="1" ht="12.75" customHeight="1">
      <c r="A72" s="122" t="s">
        <v>1263</v>
      </c>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spans="1:26" s="112" customFormat="1" ht="12.75" customHeight="1">
      <c r="A73" s="124" t="s">
        <v>526</v>
      </c>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row>
    <row r="74" spans="1:26" s="125" customFormat="1" ht="12.75" customHeight="1">
      <c r="A74" s="122" t="s">
        <v>525</v>
      </c>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spans="1:26" s="112" customFormat="1" ht="12.75" customHeight="1">
      <c r="A75" s="122" t="s">
        <v>1264</v>
      </c>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spans="1:26" s="112" customFormat="1" ht="12.75" customHeight="1">
      <c r="A76" s="122" t="s">
        <v>1265</v>
      </c>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spans="1:26" s="112" customFormat="1" ht="12.75" customHeight="1">
      <c r="A77" s="123" t="s">
        <v>1266</v>
      </c>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s="112" customFormat="1" ht="12.75" customHeight="1">
      <c r="A78" s="122" t="s">
        <v>524</v>
      </c>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spans="1:26" s="112" customFormat="1" ht="12.75" customHeight="1">
      <c r="A79" s="122" t="s">
        <v>523</v>
      </c>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spans="1:26" s="112" customFormat="1" ht="12.75" customHeight="1">
      <c r="A80" s="122" t="s">
        <v>1267</v>
      </c>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spans="1:26" ht="12.75" customHeight="1">
      <c r="A81" s="122" t="s">
        <v>1268</v>
      </c>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spans="1:26" ht="12.75" customHeight="1">
      <c r="A82" s="123" t="s">
        <v>1269</v>
      </c>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spans="1:26" ht="12.75" customHeight="1">
      <c r="A83" s="122" t="s">
        <v>1270</v>
      </c>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sheetData>
  <pageMargins left="0.25" right="0.25" top="0.25" bottom="0.25" header="0.3" footer="0.3"/>
  <pageSetup scale="42"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
  <sheetViews>
    <sheetView workbookViewId="0"/>
  </sheetViews>
  <sheetFormatPr defaultRowHeight="14.5"/>
  <cols>
    <col min="1" max="1" width="26.81640625" customWidth="1"/>
    <col min="2" max="2" width="16.7265625" customWidth="1"/>
    <col min="3" max="3" width="12.54296875" customWidth="1"/>
    <col min="4" max="4" width="14.1796875" customWidth="1"/>
    <col min="5" max="5" width="16.7265625" customWidth="1"/>
    <col min="6" max="6" width="16.26953125" customWidth="1"/>
    <col min="7" max="7" width="15.81640625" customWidth="1"/>
  </cols>
  <sheetData>
    <row r="1" spans="1:7">
      <c r="A1" s="1" t="s">
        <v>484</v>
      </c>
    </row>
    <row r="2" spans="1:7">
      <c r="A2" s="1"/>
    </row>
    <row r="3" spans="1:7" ht="43.5">
      <c r="A3" s="6" t="s">
        <v>485</v>
      </c>
      <c r="B3" s="6" t="s">
        <v>486</v>
      </c>
      <c r="C3" s="6" t="s">
        <v>487</v>
      </c>
      <c r="D3" s="6" t="s">
        <v>488</v>
      </c>
      <c r="E3" s="6" t="s">
        <v>489</v>
      </c>
      <c r="F3" s="6" t="s">
        <v>490</v>
      </c>
      <c r="G3" s="6" t="s">
        <v>491</v>
      </c>
    </row>
    <row r="4" spans="1:7">
      <c r="A4" t="s">
        <v>492</v>
      </c>
      <c r="B4" s="7">
        <v>21611</v>
      </c>
      <c r="C4" s="7">
        <v>244203</v>
      </c>
      <c r="D4" s="7">
        <v>3584</v>
      </c>
      <c r="E4">
        <v>11.3</v>
      </c>
      <c r="F4">
        <v>5.7</v>
      </c>
      <c r="G4">
        <v>2.4</v>
      </c>
    </row>
    <row r="5" spans="1:7">
      <c r="A5" t="s">
        <v>493</v>
      </c>
      <c r="B5" s="7">
        <v>10147</v>
      </c>
      <c r="C5" s="7">
        <v>121865</v>
      </c>
      <c r="D5" s="7">
        <v>2035</v>
      </c>
      <c r="E5">
        <v>12</v>
      </c>
      <c r="F5">
        <v>6</v>
      </c>
      <c r="G5">
        <v>2.7</v>
      </c>
    </row>
    <row r="6" spans="1:7">
      <c r="A6" t="s">
        <v>494</v>
      </c>
      <c r="B6">
        <v>735</v>
      </c>
      <c r="C6" s="7">
        <v>8137</v>
      </c>
      <c r="D6">
        <v>154</v>
      </c>
      <c r="E6">
        <v>11.1</v>
      </c>
      <c r="F6">
        <v>7.8</v>
      </c>
      <c r="G6">
        <v>2.4</v>
      </c>
    </row>
    <row r="7" spans="1:7">
      <c r="A7" t="s">
        <v>495</v>
      </c>
      <c r="B7">
        <v>854</v>
      </c>
      <c r="C7" s="7">
        <v>12694</v>
      </c>
      <c r="D7">
        <v>220</v>
      </c>
      <c r="E7">
        <v>14.9</v>
      </c>
      <c r="F7">
        <v>4.0999999999999996</v>
      </c>
      <c r="G7">
        <v>3.8</v>
      </c>
    </row>
    <row r="8" spans="1:7">
      <c r="A8" t="s">
        <v>496</v>
      </c>
      <c r="B8" s="7">
        <v>1704</v>
      </c>
      <c r="C8" s="7">
        <v>18728</v>
      </c>
      <c r="D8">
        <v>212</v>
      </c>
      <c r="E8">
        <v>11</v>
      </c>
      <c r="F8">
        <v>4.7</v>
      </c>
      <c r="G8">
        <v>2.2999999999999998</v>
      </c>
    </row>
    <row r="9" spans="1:7">
      <c r="A9" t="s">
        <v>497</v>
      </c>
      <c r="B9" s="7">
        <v>2508</v>
      </c>
      <c r="C9" s="7">
        <v>21580</v>
      </c>
      <c r="D9">
        <v>362</v>
      </c>
      <c r="E9">
        <v>8.6</v>
      </c>
      <c r="F9">
        <v>6.3</v>
      </c>
      <c r="G9">
        <v>2.2999999999999998</v>
      </c>
    </row>
    <row r="10" spans="1:7">
      <c r="A10" t="s">
        <v>498</v>
      </c>
      <c r="B10" s="7">
        <v>3916</v>
      </c>
      <c r="C10" s="7">
        <v>43741</v>
      </c>
      <c r="D10">
        <v>280</v>
      </c>
      <c r="E10">
        <v>11.2</v>
      </c>
      <c r="F10">
        <v>4.5999999999999996</v>
      </c>
      <c r="G10">
        <v>1.3</v>
      </c>
    </row>
    <row r="11" spans="1:7">
      <c r="A11" t="s">
        <v>499</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4"/>
  <sheetViews>
    <sheetView workbookViewId="0"/>
  </sheetViews>
  <sheetFormatPr defaultRowHeight="14.5"/>
  <cols>
    <col min="1" max="1" width="41.1796875" customWidth="1"/>
    <col min="2" max="6" width="10.453125" style="17" customWidth="1"/>
  </cols>
  <sheetData>
    <row r="1" spans="1:7">
      <c r="A1" s="2" t="s">
        <v>864</v>
      </c>
      <c r="B1" s="21"/>
      <c r="C1" s="21"/>
      <c r="D1" s="21"/>
      <c r="E1" s="21"/>
      <c r="F1" s="21"/>
    </row>
    <row r="2" spans="1:7">
      <c r="B2" s="19">
        <v>2010</v>
      </c>
      <c r="C2" s="19" t="s">
        <v>865</v>
      </c>
      <c r="D2" s="19" t="s">
        <v>866</v>
      </c>
      <c r="E2" s="19" t="s">
        <v>867</v>
      </c>
      <c r="F2" s="19" t="s">
        <v>868</v>
      </c>
      <c r="G2" s="20"/>
    </row>
    <row r="3" spans="1:7">
      <c r="A3" t="s">
        <v>869</v>
      </c>
      <c r="B3" s="17">
        <v>130</v>
      </c>
      <c r="C3" s="17">
        <v>130</v>
      </c>
      <c r="D3" s="17">
        <v>130</v>
      </c>
      <c r="E3" s="17">
        <v>130</v>
      </c>
      <c r="F3" s="17">
        <v>130</v>
      </c>
    </row>
    <row r="4" spans="1:7">
      <c r="A4" t="s">
        <v>870</v>
      </c>
      <c r="B4" s="17">
        <v>110.8</v>
      </c>
      <c r="C4" s="17">
        <v>91.6</v>
      </c>
      <c r="D4" s="17">
        <v>85.6</v>
      </c>
      <c r="E4" s="17">
        <v>81</v>
      </c>
      <c r="F4" s="17">
        <v>71.2</v>
      </c>
    </row>
    <row r="5" spans="1:7">
      <c r="A5" t="s">
        <v>871</v>
      </c>
      <c r="C5" s="17">
        <v>87.5</v>
      </c>
      <c r="D5" s="17">
        <v>90.2</v>
      </c>
      <c r="E5" s="17">
        <v>92.5</v>
      </c>
      <c r="F5" s="17">
        <v>94</v>
      </c>
    </row>
    <row r="6" spans="1:7">
      <c r="A6" t="s">
        <v>872</v>
      </c>
      <c r="C6" s="17">
        <v>90.7</v>
      </c>
      <c r="D6" s="17">
        <v>91.6</v>
      </c>
      <c r="E6" s="17">
        <v>92.5</v>
      </c>
      <c r="F6" s="17">
        <v>93.5</v>
      </c>
    </row>
    <row r="7" spans="1:7">
      <c r="A7" t="s">
        <v>873</v>
      </c>
      <c r="C7" s="17">
        <v>86.7</v>
      </c>
      <c r="D7" s="17">
        <v>87.8</v>
      </c>
      <c r="E7" s="17">
        <v>88</v>
      </c>
    </row>
    <row r="8" spans="1:7">
      <c r="A8" t="s">
        <v>874</v>
      </c>
      <c r="B8" s="17">
        <v>152</v>
      </c>
      <c r="C8" s="17">
        <v>104.1</v>
      </c>
      <c r="D8" s="17">
        <v>98.2</v>
      </c>
      <c r="E8" s="17">
        <v>92.3</v>
      </c>
      <c r="F8" s="17">
        <v>84.6</v>
      </c>
    </row>
    <row r="9" spans="1:7">
      <c r="A9" t="s">
        <v>875</v>
      </c>
      <c r="B9" s="17">
        <v>80</v>
      </c>
      <c r="C9" s="17">
        <v>88</v>
      </c>
      <c r="D9" s="17">
        <v>92</v>
      </c>
      <c r="E9" s="17">
        <v>90</v>
      </c>
      <c r="F9" s="17">
        <v>94</v>
      </c>
    </row>
    <row r="10" spans="1:7">
      <c r="A10" t="s">
        <v>876</v>
      </c>
      <c r="B10" s="17">
        <v>37.6</v>
      </c>
      <c r="C10" s="17">
        <v>25.8</v>
      </c>
      <c r="D10" s="17">
        <v>21.7</v>
      </c>
      <c r="E10" s="17">
        <v>19.899999999999999</v>
      </c>
      <c r="F10" s="17">
        <v>15.9</v>
      </c>
    </row>
    <row r="11" spans="1:7">
      <c r="A11" t="s">
        <v>883</v>
      </c>
      <c r="B11" s="17">
        <v>152</v>
      </c>
      <c r="C11" s="17">
        <v>195</v>
      </c>
      <c r="D11" s="17">
        <v>225</v>
      </c>
      <c r="E11" s="17">
        <v>250</v>
      </c>
      <c r="F11" s="17">
        <v>303</v>
      </c>
    </row>
    <row r="12" spans="1:7">
      <c r="A12" t="s">
        <v>877</v>
      </c>
      <c r="B12" s="17">
        <v>22.1</v>
      </c>
      <c r="C12" s="17">
        <v>17.3</v>
      </c>
      <c r="D12" s="17">
        <v>15</v>
      </c>
      <c r="E12" s="17">
        <v>13.5</v>
      </c>
      <c r="F12" s="17">
        <v>11.1</v>
      </c>
    </row>
    <row r="13" spans="1:7">
      <c r="A13" t="s">
        <v>878</v>
      </c>
      <c r="B13" s="17">
        <v>450</v>
      </c>
      <c r="C13" s="17">
        <v>250</v>
      </c>
      <c r="D13" s="17">
        <v>200</v>
      </c>
      <c r="E13" s="17">
        <v>160</v>
      </c>
      <c r="F13" s="17">
        <v>150</v>
      </c>
    </row>
    <row r="14" spans="1:7">
      <c r="A14" t="s">
        <v>879</v>
      </c>
      <c r="B14" s="18">
        <v>15979</v>
      </c>
      <c r="C14" s="18">
        <v>5401</v>
      </c>
      <c r="D14" s="18">
        <v>4384</v>
      </c>
      <c r="E14" s="18">
        <v>3184</v>
      </c>
      <c r="F14" s="18">
        <v>2050</v>
      </c>
    </row>
    <row r="15" spans="1:7">
      <c r="A15" t="s">
        <v>880</v>
      </c>
      <c r="B15" s="18">
        <v>15979</v>
      </c>
      <c r="C15" s="18">
        <v>2968</v>
      </c>
      <c r="D15" s="18">
        <v>2139</v>
      </c>
      <c r="E15" s="17" t="s">
        <v>881</v>
      </c>
      <c r="F15" s="17" t="s">
        <v>882</v>
      </c>
    </row>
    <row r="17" spans="1:4">
      <c r="A17" s="2" t="s">
        <v>885</v>
      </c>
      <c r="B17" s="21"/>
      <c r="C17" s="21"/>
      <c r="D17" s="21"/>
    </row>
    <row r="18" spans="1:4">
      <c r="B18" s="17">
        <v>2010</v>
      </c>
      <c r="C18" s="17">
        <v>2030</v>
      </c>
      <c r="D18" s="17">
        <v>2050</v>
      </c>
    </row>
    <row r="19" spans="1:4">
      <c r="A19" t="s">
        <v>883</v>
      </c>
      <c r="B19" s="17">
        <f>B11</f>
        <v>152</v>
      </c>
      <c r="C19" s="17">
        <f>C11</f>
        <v>195</v>
      </c>
      <c r="D19" s="17">
        <f>E11</f>
        <v>250</v>
      </c>
    </row>
    <row r="21" spans="1:4">
      <c r="B21" s="17">
        <v>2017</v>
      </c>
    </row>
    <row r="22" spans="1:4">
      <c r="A22" t="s">
        <v>884</v>
      </c>
      <c r="B22" s="17">
        <f>TREND(B19:C19,B18:C18,B21)</f>
        <v>167.05000000000018</v>
      </c>
    </row>
    <row r="24" spans="1:4">
      <c r="A24" t="s">
        <v>903</v>
      </c>
      <c r="B24" s="22">
        <f>(D19-B22)/B22</f>
        <v>0.49655791679137817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4"/>
  <sheetViews>
    <sheetView workbookViewId="0">
      <selection activeCell="B2" sqref="B2"/>
    </sheetView>
  </sheetViews>
  <sheetFormatPr defaultRowHeight="14.5"/>
  <cols>
    <col min="1" max="1" width="21.453125" customWidth="1"/>
    <col min="2" max="2" width="21.81640625" customWidth="1"/>
    <col min="3" max="3" width="35.1796875" customWidth="1"/>
    <col min="4" max="4" width="20.26953125" customWidth="1"/>
    <col min="5" max="5" width="16.7265625" customWidth="1"/>
    <col min="6" max="8" width="20.54296875" customWidth="1"/>
  </cols>
  <sheetData>
    <row r="1" spans="1:8" ht="29.5" thickBot="1">
      <c r="A1" s="6" t="s">
        <v>1197</v>
      </c>
      <c r="B1" s="17" t="s">
        <v>112</v>
      </c>
      <c r="C1" s="17" t="s">
        <v>113</v>
      </c>
      <c r="D1" s="17" t="s">
        <v>114</v>
      </c>
      <c r="E1" s="17" t="s">
        <v>115</v>
      </c>
      <c r="F1" s="17" t="s">
        <v>116</v>
      </c>
      <c r="G1" s="17" t="s">
        <v>915</v>
      </c>
      <c r="H1" s="17" t="s">
        <v>916</v>
      </c>
    </row>
    <row r="2" spans="1:8" ht="15" thickBot="1">
      <c r="A2" t="s">
        <v>928</v>
      </c>
      <c r="B2" s="74">
        <v>2.7175224068570606E-4</v>
      </c>
      <c r="C2" s="74">
        <v>8.5343678893031675E-5</v>
      </c>
      <c r="D2" s="79">
        <v>8.5343678893031675E-5</v>
      </c>
      <c r="E2" s="74">
        <v>8.5343678893031675E-5</v>
      </c>
      <c r="F2" s="74">
        <v>1.8786838787900257E-4</v>
      </c>
      <c r="G2" s="74">
        <v>6.6141351142099544E-5</v>
      </c>
      <c r="H2" s="74">
        <v>2.5603103667909497E-4</v>
      </c>
    </row>
    <row r="3" spans="1:8" ht="15" thickBot="1">
      <c r="A3" t="s">
        <v>475</v>
      </c>
      <c r="B3" s="75">
        <v>2.6158745070478042E-3</v>
      </c>
      <c r="C3" s="75">
        <v>8.1403303269968186E-4</v>
      </c>
      <c r="D3" s="75">
        <v>8.1403303269968186E-4</v>
      </c>
      <c r="E3" s="80">
        <v>8.1403303269968186E-4</v>
      </c>
      <c r="F3" s="75">
        <v>1.8050458435911491E-3</v>
      </c>
      <c r="G3" s="75">
        <v>6.3087560034225348E-4</v>
      </c>
      <c r="H3" s="75">
        <v>2.442099098099045E-3</v>
      </c>
    </row>
    <row r="4" spans="1:8">
      <c r="A4" t="s">
        <v>472</v>
      </c>
      <c r="B4" s="76">
        <v>3.6837767936328798E-4</v>
      </c>
      <c r="C4" s="76">
        <v>1.146353155333106E-4</v>
      </c>
      <c r="D4" s="76">
        <v>1.146353155333106E-4</v>
      </c>
      <c r="E4" s="76">
        <v>1.146353155333106E-4</v>
      </c>
      <c r="F4">
        <v>0</v>
      </c>
      <c r="G4">
        <v>0</v>
      </c>
      <c r="H4" s="76">
        <v>3.4390594659993172E-4</v>
      </c>
    </row>
    <row r="5" spans="1:8">
      <c r="A5" t="s">
        <v>931</v>
      </c>
      <c r="B5" s="76">
        <v>1.1140743815291445E-2</v>
      </c>
      <c r="C5" s="76">
        <v>3.4668839999999999E-3</v>
      </c>
      <c r="D5" s="76">
        <v>3.4668839999999999E-3</v>
      </c>
      <c r="E5" s="76">
        <v>3.4668839999999999E-3</v>
      </c>
      <c r="F5">
        <v>0</v>
      </c>
      <c r="G5">
        <v>0</v>
      </c>
      <c r="H5" s="76">
        <v>1.0400651999999998E-2</v>
      </c>
    </row>
    <row r="6" spans="1:8">
      <c r="A6" t="s">
        <v>932</v>
      </c>
      <c r="B6" s="76">
        <v>1.5467626362604087E-2</v>
      </c>
      <c r="C6" s="76">
        <v>4.813365E-3</v>
      </c>
      <c r="D6" s="76">
        <v>4.813365E-3</v>
      </c>
      <c r="E6" s="76">
        <v>4.813365E-3</v>
      </c>
      <c r="F6">
        <v>0</v>
      </c>
      <c r="G6">
        <v>0</v>
      </c>
      <c r="H6" s="76">
        <v>1.4440094999999998E-2</v>
      </c>
    </row>
    <row r="7" spans="1:8">
      <c r="A7" t="s">
        <v>933</v>
      </c>
      <c r="B7">
        <v>0</v>
      </c>
      <c r="C7">
        <v>0</v>
      </c>
      <c r="D7">
        <v>0</v>
      </c>
      <c r="E7">
        <v>0</v>
      </c>
      <c r="F7">
        <v>0</v>
      </c>
      <c r="G7">
        <v>0</v>
      </c>
      <c r="H7">
        <v>0</v>
      </c>
    </row>
    <row r="8" spans="1:8">
      <c r="D8" s="4"/>
    </row>
    <row r="9" spans="1:8">
      <c r="D9" s="59"/>
    </row>
    <row r="10" spans="1:8">
      <c r="D10" s="4"/>
    </row>
    <row r="11" spans="1:8">
      <c r="C11" s="77"/>
      <c r="D11" s="59"/>
    </row>
    <row r="12" spans="1:8">
      <c r="D12" s="4"/>
    </row>
    <row r="13" spans="1:8">
      <c r="D13" s="59"/>
    </row>
    <row r="14" spans="1:8">
      <c r="D14" s="7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K124"/>
  <sheetViews>
    <sheetView topLeftCell="A74" workbookViewId="0">
      <selection activeCell="E98" sqref="E98"/>
    </sheetView>
  </sheetViews>
  <sheetFormatPr defaultRowHeight="14.5"/>
  <cols>
    <col min="1" max="1" width="50.453125" customWidth="1"/>
    <col min="2" max="2" width="20.17968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9">
        <f>(INDEX('AEO 48'!$E$70:$AL$70,MATCH('Calculations Etc'!B$2,'AEO 48'!$E$1:$AL$1,0))-INDEX('AEO 48'!$E$178:$AL$178,MATCH('Calculations Etc'!B$2,'AEO 48'!$E$1:$AL$1,0)))/INDEX('AEO 48'!$E$70:$AL$70,MATCH('Calculations Etc'!B$2,'AEO 48'!$E$1:$AL$1,0))</f>
        <v>0.45646238062495437</v>
      </c>
      <c r="C3" s="6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7">
      <c r="A4" t="s">
        <v>470</v>
      </c>
      <c r="B4" s="137">
        <f>INDEX('AEO 48'!$178:$178,MATCH(B$2,'AEO 48'!$1:$1,0))/INDEX('AEO 48'!$70:$70,MATCH(B$2,'AEO 48'!$1:$1,0))</f>
        <v>0.54353761937504563</v>
      </c>
      <c r="C4" s="137">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7">
      <c r="A9" t="s">
        <v>612</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7">
      <c r="A11" s="2" t="s">
        <v>922</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5"/>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923</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620</v>
      </c>
      <c r="B15" s="3"/>
      <c r="D15" s="2" t="s">
        <v>633</v>
      </c>
    </row>
    <row r="16" spans="1:37">
      <c r="A16" t="s">
        <v>625</v>
      </c>
      <c r="B16" s="13">
        <v>0.68595041322314043</v>
      </c>
      <c r="D16" s="9" t="s">
        <v>621</v>
      </c>
    </row>
    <row r="17" spans="1:37">
      <c r="A17" t="s">
        <v>475</v>
      </c>
      <c r="B17" s="13">
        <v>0.68881036513545346</v>
      </c>
    </row>
    <row r="19" spans="1:37">
      <c r="A19" s="2" t="s">
        <v>622</v>
      </c>
      <c r="B19" s="3"/>
      <c r="D19" s="2" t="s">
        <v>633</v>
      </c>
    </row>
    <row r="20" spans="1:37">
      <c r="A20" t="s">
        <v>623</v>
      </c>
      <c r="B20">
        <v>0.55000000000000004</v>
      </c>
      <c r="D20" s="9" t="s">
        <v>624</v>
      </c>
    </row>
    <row r="22" spans="1:37">
      <c r="A22" s="2" t="s">
        <v>635</v>
      </c>
      <c r="B22" s="3"/>
      <c r="C22" s="8"/>
      <c r="D22" s="2" t="s">
        <v>633</v>
      </c>
    </row>
    <row r="23" spans="1:37">
      <c r="A23" t="s">
        <v>609</v>
      </c>
      <c r="B23">
        <v>1.67</v>
      </c>
      <c r="C23" s="8"/>
      <c r="D23" s="9" t="s">
        <v>628</v>
      </c>
    </row>
    <row r="24" spans="1:37">
      <c r="A24" t="s">
        <v>610</v>
      </c>
      <c r="B24">
        <v>1</v>
      </c>
      <c r="C24" s="8"/>
    </row>
    <row r="25" spans="1:37">
      <c r="A25" t="s">
        <v>612</v>
      </c>
      <c r="B25">
        <v>16</v>
      </c>
      <c r="C25" s="8"/>
    </row>
    <row r="26" spans="1:37">
      <c r="A26" t="s">
        <v>521</v>
      </c>
      <c r="B26">
        <v>48.656731685074099</v>
      </c>
      <c r="C26" s="8"/>
    </row>
    <row r="28" spans="1:37">
      <c r="A28" s="2" t="s">
        <v>629</v>
      </c>
      <c r="B28" s="3"/>
      <c r="D28" s="2" t="s">
        <v>633</v>
      </c>
    </row>
    <row r="29" spans="1:37">
      <c r="A29" t="s">
        <v>630</v>
      </c>
      <c r="B29">
        <v>120476</v>
      </c>
      <c r="D29" t="s">
        <v>473</v>
      </c>
      <c r="E29" t="s">
        <v>634</v>
      </c>
    </row>
    <row r="30" spans="1:37">
      <c r="A30" t="s">
        <v>631</v>
      </c>
      <c r="B30">
        <v>137452</v>
      </c>
      <c r="D30" s="5">
        <v>2017</v>
      </c>
      <c r="E30" t="s">
        <v>632</v>
      </c>
      <c r="AJ30" s="8"/>
      <c r="AK30" s="8"/>
    </row>
    <row r="31" spans="1:37">
      <c r="AJ31" s="8"/>
      <c r="AK31" s="8"/>
    </row>
    <row r="32" spans="1:37">
      <c r="A32" s="2" t="s">
        <v>904</v>
      </c>
      <c r="B32" s="3"/>
      <c r="D32" s="2" t="s">
        <v>633</v>
      </c>
    </row>
    <row r="33" spans="1:33">
      <c r="A33" t="s">
        <v>905</v>
      </c>
      <c r="B33" s="27">
        <v>0.2</v>
      </c>
      <c r="D33" s="9" t="s">
        <v>906</v>
      </c>
    </row>
    <row r="34" spans="1:33">
      <c r="A34" t="s">
        <v>907</v>
      </c>
      <c r="B34" s="27">
        <v>0.6</v>
      </c>
      <c r="D34" s="9" t="s">
        <v>908</v>
      </c>
    </row>
    <row r="35" spans="1:33">
      <c r="A35" t="s">
        <v>909</v>
      </c>
      <c r="B35" s="14">
        <f>B34/B33</f>
        <v>2.9999999999999996</v>
      </c>
    </row>
    <row r="37" spans="1:33">
      <c r="A37" s="2" t="s">
        <v>910</v>
      </c>
      <c r="B37" s="2"/>
      <c r="D37" s="2" t="s">
        <v>633</v>
      </c>
    </row>
    <row r="38" spans="1:33">
      <c r="A38" t="s">
        <v>911</v>
      </c>
      <c r="B38" s="28">
        <v>0.22500000000000001</v>
      </c>
      <c r="D38" s="29" t="s">
        <v>912</v>
      </c>
    </row>
    <row r="39" spans="1:33">
      <c r="A39" t="s">
        <v>913</v>
      </c>
      <c r="B39" s="14">
        <f>1-B38</f>
        <v>0.77500000000000002</v>
      </c>
      <c r="D39" s="29" t="s">
        <v>914</v>
      </c>
    </row>
    <row r="41" spans="1:33">
      <c r="A41" s="2" t="s">
        <v>1045</v>
      </c>
    </row>
    <row r="42" spans="1:33" s="1" customFormat="1">
      <c r="A42" s="48" t="s">
        <v>1046</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55" t="s">
        <v>1048</v>
      </c>
    </row>
    <row r="44" spans="1:33">
      <c r="A44" t="s">
        <v>981</v>
      </c>
      <c r="B44" s="52">
        <f>INDEX('AEO 38'!$E$17:$AJ$76,MATCH($A44,'AEO 38'!$A$17:$A$76,0),MATCH(B$42,'AEO 38'!$E$1:$AJ$1,0))</f>
        <v>4430.5400390000004</v>
      </c>
      <c r="C44" s="52">
        <f>INDEX('AEO 38'!$E$17:$AJ$76,MATCH($A44,'AEO 38'!$A$17:$A$76,0),MATCH(C$42,'AEO 38'!$E$1:$AJ$1,0))</f>
        <v>4768.9262699999999</v>
      </c>
      <c r="D44" s="52">
        <f>INDEX('AEO 38'!$E$17:$AJ$76,MATCH($A44,'AEO 38'!$A$17:$A$76,0),MATCH(D$42,'AEO 38'!$E$1:$AJ$1,0))</f>
        <v>5242.6860349999997</v>
      </c>
      <c r="E44" s="52">
        <f>INDEX('AEO 38'!$E$17:$AJ$76,MATCH($A44,'AEO 38'!$A$17:$A$76,0),MATCH(E$42,'AEO 38'!$E$1:$AJ$1,0))</f>
        <v>5277.4257809999999</v>
      </c>
      <c r="F44" s="52">
        <f>INDEX('AEO 38'!$E$17:$AJ$76,MATCH($A44,'AEO 38'!$A$17:$A$76,0),MATCH(F$42,'AEO 38'!$E$1:$AJ$1,0))</f>
        <v>5332.482422</v>
      </c>
      <c r="G44" s="52">
        <f>INDEX('AEO 38'!$E$17:$AJ$76,MATCH($A44,'AEO 38'!$A$17:$A$76,0),MATCH(G$42,'AEO 38'!$E$1:$AJ$1,0))</f>
        <v>5366.3647460000002</v>
      </c>
      <c r="H44" s="52">
        <f>INDEX('AEO 38'!$E$17:$AJ$76,MATCH($A44,'AEO 38'!$A$17:$A$76,0),MATCH(H$42,'AEO 38'!$E$1:$AJ$1,0))</f>
        <v>5276.0283200000003</v>
      </c>
      <c r="I44" s="52">
        <f>INDEX('AEO 38'!$E$17:$AJ$76,MATCH($A44,'AEO 38'!$A$17:$A$76,0),MATCH(I$42,'AEO 38'!$E$1:$AJ$1,0))</f>
        <v>5157.7226559999999</v>
      </c>
      <c r="J44" s="52">
        <f>INDEX('AEO 38'!$E$17:$AJ$76,MATCH($A44,'AEO 38'!$A$17:$A$76,0),MATCH(J$42,'AEO 38'!$E$1:$AJ$1,0))</f>
        <v>5160.4291990000002</v>
      </c>
      <c r="K44" s="52">
        <f>INDEX('AEO 38'!$E$17:$AJ$76,MATCH($A44,'AEO 38'!$A$17:$A$76,0),MATCH(K$42,'AEO 38'!$E$1:$AJ$1,0))</f>
        <v>5150.4785160000001</v>
      </c>
      <c r="L44" s="52">
        <f>INDEX('AEO 38'!$E$17:$AJ$76,MATCH($A44,'AEO 38'!$A$17:$A$76,0),MATCH(L$42,'AEO 38'!$E$1:$AJ$1,0))</f>
        <v>5149.1210940000001</v>
      </c>
      <c r="M44" s="52">
        <f>INDEX('AEO 38'!$E$17:$AJ$76,MATCH($A44,'AEO 38'!$A$17:$A$76,0),MATCH(M$42,'AEO 38'!$E$1:$AJ$1,0))</f>
        <v>5129.0278319999998</v>
      </c>
      <c r="N44" s="52">
        <f>INDEX('AEO 38'!$E$17:$AJ$76,MATCH($A44,'AEO 38'!$A$17:$A$76,0),MATCH(N$42,'AEO 38'!$E$1:$AJ$1,0))</f>
        <v>5123.6499020000001</v>
      </c>
      <c r="O44" s="52">
        <f>INDEX('AEO 38'!$E$17:$AJ$76,MATCH($A44,'AEO 38'!$A$17:$A$76,0),MATCH(O$42,'AEO 38'!$E$1:$AJ$1,0))</f>
        <v>5107.1650390000004</v>
      </c>
      <c r="P44" s="52">
        <f>INDEX('AEO 38'!$E$17:$AJ$76,MATCH($A44,'AEO 38'!$A$17:$A$76,0),MATCH(P$42,'AEO 38'!$E$1:$AJ$1,0))</f>
        <v>5106.6157229999999</v>
      </c>
      <c r="Q44" s="52">
        <f>INDEX('AEO 38'!$E$17:$AJ$76,MATCH($A44,'AEO 38'!$A$17:$A$76,0),MATCH(Q$42,'AEO 38'!$E$1:$AJ$1,0))</f>
        <v>5067.029297</v>
      </c>
      <c r="R44" s="52">
        <f>INDEX('AEO 38'!$E$17:$AJ$76,MATCH($A44,'AEO 38'!$A$17:$A$76,0),MATCH(R$42,'AEO 38'!$E$1:$AJ$1,0))</f>
        <v>4988.6606449999999</v>
      </c>
      <c r="S44" s="52">
        <f>INDEX('AEO 38'!$E$17:$AJ$76,MATCH($A44,'AEO 38'!$A$17:$A$76,0),MATCH(S$42,'AEO 38'!$E$1:$AJ$1,0))</f>
        <v>4915.4423829999996</v>
      </c>
      <c r="T44" s="52">
        <f>INDEX('AEO 38'!$E$17:$AJ$76,MATCH($A44,'AEO 38'!$A$17:$A$76,0),MATCH(T$42,'AEO 38'!$E$1:$AJ$1,0))</f>
        <v>4879.7421880000002</v>
      </c>
      <c r="U44" s="52">
        <f>INDEX('AEO 38'!$E$17:$AJ$76,MATCH($A44,'AEO 38'!$A$17:$A$76,0),MATCH(U$42,'AEO 38'!$E$1:$AJ$1,0))</f>
        <v>4824.8183589999999</v>
      </c>
      <c r="V44" s="52">
        <f>INDEX('AEO 38'!$E$17:$AJ$76,MATCH($A44,'AEO 38'!$A$17:$A$76,0),MATCH(V$42,'AEO 38'!$E$1:$AJ$1,0))</f>
        <v>4767.015625</v>
      </c>
      <c r="W44" s="52">
        <f>INDEX('AEO 38'!$E$17:$AJ$76,MATCH($A44,'AEO 38'!$A$17:$A$76,0),MATCH(W$42,'AEO 38'!$E$1:$AJ$1,0))</f>
        <v>4718.7866210000002</v>
      </c>
      <c r="X44" s="52">
        <f>INDEX('AEO 38'!$E$17:$AJ$76,MATCH($A44,'AEO 38'!$A$17:$A$76,0),MATCH(X$42,'AEO 38'!$E$1:$AJ$1,0))</f>
        <v>4672.1494140000004</v>
      </c>
      <c r="Y44" s="52">
        <f>INDEX('AEO 38'!$E$17:$AJ$76,MATCH($A44,'AEO 38'!$A$17:$A$76,0),MATCH(Y$42,'AEO 38'!$E$1:$AJ$1,0))</f>
        <v>4616.1040039999998</v>
      </c>
      <c r="Z44" s="52">
        <f>INDEX('AEO 38'!$E$17:$AJ$76,MATCH($A44,'AEO 38'!$A$17:$A$76,0),MATCH(Z$42,'AEO 38'!$E$1:$AJ$1,0))</f>
        <v>4570.1870120000003</v>
      </c>
      <c r="AA44" s="52">
        <f>INDEX('AEO 38'!$E$17:$AJ$76,MATCH($A44,'AEO 38'!$A$17:$A$76,0),MATCH(AA$42,'AEO 38'!$E$1:$AJ$1,0))</f>
        <v>4571.701172</v>
      </c>
      <c r="AB44" s="52">
        <f>INDEX('AEO 38'!$E$17:$AJ$76,MATCH($A44,'AEO 38'!$A$17:$A$76,0),MATCH(AB$42,'AEO 38'!$E$1:$AJ$1,0))</f>
        <v>4505.4287109999996</v>
      </c>
      <c r="AC44" s="52">
        <f>INDEX('AEO 38'!$E$17:$AJ$76,MATCH($A44,'AEO 38'!$A$17:$A$76,0),MATCH(AC$42,'AEO 38'!$E$1:$AJ$1,0))</f>
        <v>4434.6743159999996</v>
      </c>
      <c r="AD44" s="52">
        <f>INDEX('AEO 38'!$E$17:$AJ$76,MATCH($A44,'AEO 38'!$A$17:$A$76,0),MATCH(AD$42,'AEO 38'!$E$1:$AJ$1,0))</f>
        <v>4405.3608400000003</v>
      </c>
      <c r="AE44" s="52">
        <f>INDEX('AEO 38'!$E$17:$AJ$76,MATCH($A44,'AEO 38'!$A$17:$A$76,0),MATCH(AE$42,'AEO 38'!$E$1:$AJ$1,0))</f>
        <v>4332.6879879999997</v>
      </c>
      <c r="AF44" s="52">
        <f>INDEX('AEO 38'!$E$17:$AJ$76,MATCH($A44,'AEO 38'!$A$17:$A$76,0),MATCH(AF$42,'AEO 38'!$E$1:$AJ$1,0))</f>
        <v>4252.9243159999996</v>
      </c>
      <c r="AG44" s="52"/>
    </row>
    <row r="45" spans="1:33">
      <c r="A45" t="s">
        <v>1003</v>
      </c>
      <c r="B45" s="52">
        <f>INDEX('AEO 38'!$E$17:$AJ$76,MATCH($A45,'AEO 38'!$A$17:$A$76,0),MATCH(B$42,'AEO 38'!$E$1:$AJ$1,0))</f>
        <v>6511.5112300000001</v>
      </c>
      <c r="C45" s="52">
        <f>INDEX('AEO 38'!$E$17:$AJ$76,MATCH($A45,'AEO 38'!$A$17:$A$76,0),MATCH(C$42,'AEO 38'!$E$1:$AJ$1,0))</f>
        <v>7292.9345700000003</v>
      </c>
      <c r="D45" s="52">
        <f>INDEX('AEO 38'!$E$17:$AJ$76,MATCH($A45,'AEO 38'!$A$17:$A$76,0),MATCH(D$42,'AEO 38'!$E$1:$AJ$1,0))</f>
        <v>7525.9262699999999</v>
      </c>
      <c r="E45" s="52">
        <f>INDEX('AEO 38'!$E$17:$AJ$76,MATCH($A45,'AEO 38'!$A$17:$A$76,0),MATCH(E$42,'AEO 38'!$E$1:$AJ$1,0))</f>
        <v>7716.5991210000002</v>
      </c>
      <c r="F45" s="52">
        <f>INDEX('AEO 38'!$E$17:$AJ$76,MATCH($A45,'AEO 38'!$A$17:$A$76,0),MATCH(F$42,'AEO 38'!$E$1:$AJ$1,0))</f>
        <v>8010.6342770000001</v>
      </c>
      <c r="G45" s="52">
        <f>INDEX('AEO 38'!$E$17:$AJ$76,MATCH($A45,'AEO 38'!$A$17:$A$76,0),MATCH(G$42,'AEO 38'!$E$1:$AJ$1,0))</f>
        <v>8217.6806639999995</v>
      </c>
      <c r="H45" s="52">
        <f>INDEX('AEO 38'!$E$17:$AJ$76,MATCH($A45,'AEO 38'!$A$17:$A$76,0),MATCH(H$42,'AEO 38'!$E$1:$AJ$1,0))</f>
        <v>8112.4086909999996</v>
      </c>
      <c r="I45" s="52">
        <f>INDEX('AEO 38'!$E$17:$AJ$76,MATCH($A45,'AEO 38'!$A$17:$A$76,0),MATCH(I$42,'AEO 38'!$E$1:$AJ$1,0))</f>
        <v>7927.6225590000004</v>
      </c>
      <c r="J45" s="52">
        <f>INDEX('AEO 38'!$E$17:$AJ$76,MATCH($A45,'AEO 38'!$A$17:$A$76,0),MATCH(J$42,'AEO 38'!$E$1:$AJ$1,0))</f>
        <v>7939.861328</v>
      </c>
      <c r="K45" s="52">
        <f>INDEX('AEO 38'!$E$17:$AJ$76,MATCH($A45,'AEO 38'!$A$17:$A$76,0),MATCH(K$42,'AEO 38'!$E$1:$AJ$1,0))</f>
        <v>7908.939453</v>
      </c>
      <c r="L45" s="52">
        <f>INDEX('AEO 38'!$E$17:$AJ$76,MATCH($A45,'AEO 38'!$A$17:$A$76,0),MATCH(L$42,'AEO 38'!$E$1:$AJ$1,0))</f>
        <v>7718.6572269999997</v>
      </c>
      <c r="M45" s="52">
        <f>INDEX('AEO 38'!$E$17:$AJ$76,MATCH($A45,'AEO 38'!$A$17:$A$76,0),MATCH(M$42,'AEO 38'!$E$1:$AJ$1,0))</f>
        <v>7683.6752930000002</v>
      </c>
      <c r="N45" s="52">
        <f>INDEX('AEO 38'!$E$17:$AJ$76,MATCH($A45,'AEO 38'!$A$17:$A$76,0),MATCH(N$42,'AEO 38'!$E$1:$AJ$1,0))</f>
        <v>7655.0903319999998</v>
      </c>
      <c r="O45" s="52">
        <f>INDEX('AEO 38'!$E$17:$AJ$76,MATCH($A45,'AEO 38'!$A$17:$A$76,0),MATCH(O$42,'AEO 38'!$E$1:$AJ$1,0))</f>
        <v>7618.3012699999999</v>
      </c>
      <c r="P45" s="52">
        <f>INDEX('AEO 38'!$E$17:$AJ$76,MATCH($A45,'AEO 38'!$A$17:$A$76,0),MATCH(P$42,'AEO 38'!$E$1:$AJ$1,0))</f>
        <v>7564.6049800000001</v>
      </c>
      <c r="Q45" s="52">
        <f>INDEX('AEO 38'!$E$17:$AJ$76,MATCH($A45,'AEO 38'!$A$17:$A$76,0),MATCH(Q$42,'AEO 38'!$E$1:$AJ$1,0))</f>
        <v>7588.0214839999999</v>
      </c>
      <c r="R45" s="52">
        <f>INDEX('AEO 38'!$E$17:$AJ$76,MATCH($A45,'AEO 38'!$A$17:$A$76,0),MATCH(R$42,'AEO 38'!$E$1:$AJ$1,0))</f>
        <v>7548.6801759999998</v>
      </c>
      <c r="S45" s="52">
        <f>INDEX('AEO 38'!$E$17:$AJ$76,MATCH($A45,'AEO 38'!$A$17:$A$76,0),MATCH(S$42,'AEO 38'!$E$1:$AJ$1,0))</f>
        <v>7479.4257809999999</v>
      </c>
      <c r="T45" s="52">
        <f>INDEX('AEO 38'!$E$17:$AJ$76,MATCH($A45,'AEO 38'!$A$17:$A$76,0),MATCH(T$42,'AEO 38'!$E$1:$AJ$1,0))</f>
        <v>7456.2070309999999</v>
      </c>
      <c r="U45" s="52">
        <f>INDEX('AEO 38'!$E$17:$AJ$76,MATCH($A45,'AEO 38'!$A$17:$A$76,0),MATCH(U$42,'AEO 38'!$E$1:$AJ$1,0))</f>
        <v>7444.9130859999996</v>
      </c>
      <c r="V45" s="52">
        <f>INDEX('AEO 38'!$E$17:$AJ$76,MATCH($A45,'AEO 38'!$A$17:$A$76,0),MATCH(V$42,'AEO 38'!$E$1:$AJ$1,0))</f>
        <v>7408.1596680000002</v>
      </c>
      <c r="W45" s="52">
        <f>INDEX('AEO 38'!$E$17:$AJ$76,MATCH($A45,'AEO 38'!$A$17:$A$76,0),MATCH(W$42,'AEO 38'!$E$1:$AJ$1,0))</f>
        <v>7379.0336909999996</v>
      </c>
      <c r="X45" s="52">
        <f>INDEX('AEO 38'!$E$17:$AJ$76,MATCH($A45,'AEO 38'!$A$17:$A$76,0),MATCH(X$42,'AEO 38'!$E$1:$AJ$1,0))</f>
        <v>7367.5815430000002</v>
      </c>
      <c r="Y45" s="52">
        <f>INDEX('AEO 38'!$E$17:$AJ$76,MATCH($A45,'AEO 38'!$A$17:$A$76,0),MATCH(Y$42,'AEO 38'!$E$1:$AJ$1,0))</f>
        <v>7330.8530270000001</v>
      </c>
      <c r="Z45" s="52">
        <f>INDEX('AEO 38'!$E$17:$AJ$76,MATCH($A45,'AEO 38'!$A$17:$A$76,0),MATCH(Z$42,'AEO 38'!$E$1:$AJ$1,0))</f>
        <v>7297.3505859999996</v>
      </c>
      <c r="AA45" s="52">
        <f>INDEX('AEO 38'!$E$17:$AJ$76,MATCH($A45,'AEO 38'!$A$17:$A$76,0),MATCH(AA$42,'AEO 38'!$E$1:$AJ$1,0))</f>
        <v>7318.8364259999998</v>
      </c>
      <c r="AB45" s="52">
        <f>INDEX('AEO 38'!$E$17:$AJ$76,MATCH($A45,'AEO 38'!$A$17:$A$76,0),MATCH(AB$42,'AEO 38'!$E$1:$AJ$1,0))</f>
        <v>7272.265625</v>
      </c>
      <c r="AC45" s="52">
        <f>INDEX('AEO 38'!$E$17:$AJ$76,MATCH($A45,'AEO 38'!$A$17:$A$76,0),MATCH(AC$42,'AEO 38'!$E$1:$AJ$1,0))</f>
        <v>7213.9648440000001</v>
      </c>
      <c r="AD45" s="52">
        <f>INDEX('AEO 38'!$E$17:$AJ$76,MATCH($A45,'AEO 38'!$A$17:$A$76,0),MATCH(AD$42,'AEO 38'!$E$1:$AJ$1,0))</f>
        <v>7236.2163090000004</v>
      </c>
      <c r="AE45" s="52">
        <f>INDEX('AEO 38'!$E$17:$AJ$76,MATCH($A45,'AEO 38'!$A$17:$A$76,0),MATCH(AE$42,'AEO 38'!$E$1:$AJ$1,0))</f>
        <v>7160.7158200000003</v>
      </c>
      <c r="AF45" s="52">
        <f>INDEX('AEO 38'!$E$17:$AJ$76,MATCH($A45,'AEO 38'!$A$17:$A$76,0),MATCH(AF$42,'AEO 38'!$E$1:$AJ$1,0))</f>
        <v>7073.6337890000004</v>
      </c>
      <c r="AG45" s="52"/>
    </row>
    <row r="46" spans="1:33" s="51" customFormat="1">
      <c r="A46" s="50" t="s">
        <v>591</v>
      </c>
      <c r="B46" s="53">
        <f>SUM(B44:B45)</f>
        <v>10942.051269</v>
      </c>
      <c r="C46" s="53">
        <f t="shared" ref="C46:AF46" si="17">SUM(C44:C45)</f>
        <v>12061.860840000001</v>
      </c>
      <c r="D46" s="53">
        <f t="shared" si="17"/>
        <v>12768.612304999999</v>
      </c>
      <c r="E46" s="53">
        <f t="shared" si="17"/>
        <v>12994.024902000001</v>
      </c>
      <c r="F46" s="53">
        <f t="shared" si="17"/>
        <v>13343.116699</v>
      </c>
      <c r="G46" s="53">
        <f t="shared" si="17"/>
        <v>13584.045409999999</v>
      </c>
      <c r="H46" s="53">
        <f t="shared" si="17"/>
        <v>13388.437011</v>
      </c>
      <c r="I46" s="53">
        <f t="shared" si="17"/>
        <v>13085.345215000001</v>
      </c>
      <c r="J46" s="53">
        <f t="shared" si="17"/>
        <v>13100.290527000001</v>
      </c>
      <c r="K46" s="53">
        <f t="shared" si="17"/>
        <v>13059.417969</v>
      </c>
      <c r="L46" s="53">
        <f t="shared" si="17"/>
        <v>12867.778321</v>
      </c>
      <c r="M46" s="53">
        <f t="shared" si="17"/>
        <v>12812.703125</v>
      </c>
      <c r="N46" s="53">
        <f t="shared" si="17"/>
        <v>12778.740234000001</v>
      </c>
      <c r="O46" s="53">
        <f t="shared" si="17"/>
        <v>12725.466308999999</v>
      </c>
      <c r="P46" s="53">
        <f t="shared" si="17"/>
        <v>12671.220702999999</v>
      </c>
      <c r="Q46" s="53">
        <f t="shared" si="17"/>
        <v>12655.050781</v>
      </c>
      <c r="R46" s="53">
        <f t="shared" si="17"/>
        <v>12537.340821</v>
      </c>
      <c r="S46" s="53">
        <f t="shared" si="17"/>
        <v>12394.868164</v>
      </c>
      <c r="T46" s="53">
        <f t="shared" si="17"/>
        <v>12335.949219</v>
      </c>
      <c r="U46" s="53">
        <f t="shared" si="17"/>
        <v>12269.731444999999</v>
      </c>
      <c r="V46" s="53">
        <f t="shared" si="17"/>
        <v>12175.175293</v>
      </c>
      <c r="W46" s="53">
        <f t="shared" si="17"/>
        <v>12097.820312</v>
      </c>
      <c r="X46" s="53">
        <f t="shared" si="17"/>
        <v>12039.730957</v>
      </c>
      <c r="Y46" s="53">
        <f t="shared" si="17"/>
        <v>11946.957031</v>
      </c>
      <c r="Z46" s="53">
        <f t="shared" si="17"/>
        <v>11867.537597999999</v>
      </c>
      <c r="AA46" s="53">
        <f t="shared" si="17"/>
        <v>11890.537597999999</v>
      </c>
      <c r="AB46" s="53">
        <f t="shared" si="17"/>
        <v>11777.694336</v>
      </c>
      <c r="AC46" s="53">
        <f t="shared" si="17"/>
        <v>11648.639159999999</v>
      </c>
      <c r="AD46" s="53">
        <f t="shared" si="17"/>
        <v>11641.577149000001</v>
      </c>
      <c r="AE46" s="53">
        <f t="shared" si="17"/>
        <v>11493.403807999999</v>
      </c>
      <c r="AF46" s="53">
        <f t="shared" si="17"/>
        <v>11326.558105</v>
      </c>
      <c r="AG46" s="53"/>
    </row>
    <row r="47" spans="1:33">
      <c r="A47" s="48" t="s">
        <v>1047</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55" t="s">
        <v>938</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939</v>
      </c>
      <c r="B49" s="54">
        <f>INDEX('AEO 40'!$E$17:$AJ$60,MATCH($A49,'AEO 40'!$A$17:$A$60,0),MATCH(B$42,'AEO 40'!$E$1:$AJ$1,0))</f>
        <v>41.799618000000002</v>
      </c>
      <c r="C49" s="54">
        <f>INDEX('AEO 40'!$E$17:$AJ$60,MATCH($A49,'AEO 40'!$A$17:$A$60,0),MATCH(C$42,'AEO 40'!$E$1:$AJ$1,0))</f>
        <v>43.725628</v>
      </c>
      <c r="D49" s="54">
        <f>INDEX('AEO 40'!$E$17:$AJ$60,MATCH($A49,'AEO 40'!$A$17:$A$60,0),MATCH(D$42,'AEO 40'!$E$1:$AJ$1,0))</f>
        <v>44.206856000000002</v>
      </c>
      <c r="E49" s="54">
        <f>INDEX('AEO 40'!$E$17:$AJ$60,MATCH($A49,'AEO 40'!$A$17:$A$60,0),MATCH(E$42,'AEO 40'!$E$1:$AJ$1,0))</f>
        <v>44.834556999999997</v>
      </c>
      <c r="F49" s="54">
        <f>INDEX('AEO 40'!$E$17:$AJ$60,MATCH($A49,'AEO 40'!$A$17:$A$60,0),MATCH(F$42,'AEO 40'!$E$1:$AJ$1,0))</f>
        <v>45.396872999999999</v>
      </c>
      <c r="G49" s="54">
        <f>INDEX('AEO 40'!$E$17:$AJ$60,MATCH($A49,'AEO 40'!$A$17:$A$60,0),MATCH(G$42,'AEO 40'!$E$1:$AJ$1,0))</f>
        <v>45.904418999999997</v>
      </c>
      <c r="H49" s="54">
        <f>INDEX('AEO 40'!$E$17:$AJ$60,MATCH($A49,'AEO 40'!$A$17:$A$60,0),MATCH(H$42,'AEO 40'!$E$1:$AJ$1,0))</f>
        <v>46.549140999999999</v>
      </c>
      <c r="I49" s="54">
        <f>INDEX('AEO 40'!$E$17:$AJ$60,MATCH($A49,'AEO 40'!$A$17:$A$60,0),MATCH(I$42,'AEO 40'!$E$1:$AJ$1,0))</f>
        <v>46.557521999999999</v>
      </c>
      <c r="J49" s="54">
        <f>INDEX('AEO 40'!$E$17:$AJ$60,MATCH($A49,'AEO 40'!$A$17:$A$60,0),MATCH(J$42,'AEO 40'!$E$1:$AJ$1,0))</f>
        <v>46.492728999999997</v>
      </c>
      <c r="K49" s="54">
        <f>INDEX('AEO 40'!$E$17:$AJ$60,MATCH($A49,'AEO 40'!$A$17:$A$60,0),MATCH(K$42,'AEO 40'!$E$1:$AJ$1,0))</f>
        <v>46.427345000000003</v>
      </c>
      <c r="L49" s="54">
        <f>INDEX('AEO 40'!$E$17:$AJ$60,MATCH($A49,'AEO 40'!$A$17:$A$60,0),MATCH(L$42,'AEO 40'!$E$1:$AJ$1,0))</f>
        <v>46.381999999999998</v>
      </c>
      <c r="M49" s="54">
        <f>INDEX('AEO 40'!$E$17:$AJ$60,MATCH($A49,'AEO 40'!$A$17:$A$60,0),MATCH(M$42,'AEO 40'!$E$1:$AJ$1,0))</f>
        <v>46.339816999999996</v>
      </c>
      <c r="N49" s="54">
        <f>INDEX('AEO 40'!$E$17:$AJ$60,MATCH($A49,'AEO 40'!$A$17:$A$60,0),MATCH(N$42,'AEO 40'!$E$1:$AJ$1,0))</f>
        <v>46.277225000000001</v>
      </c>
      <c r="O49" s="54">
        <f>INDEX('AEO 40'!$E$17:$AJ$60,MATCH($A49,'AEO 40'!$A$17:$A$60,0),MATCH(O$42,'AEO 40'!$E$1:$AJ$1,0))</f>
        <v>46.229134000000002</v>
      </c>
      <c r="P49" s="54">
        <f>INDEX('AEO 40'!$E$17:$AJ$60,MATCH($A49,'AEO 40'!$A$17:$A$60,0),MATCH(P$42,'AEO 40'!$E$1:$AJ$1,0))</f>
        <v>46.176754000000003</v>
      </c>
      <c r="Q49" s="54">
        <f>INDEX('AEO 40'!$E$17:$AJ$60,MATCH($A49,'AEO 40'!$A$17:$A$60,0),MATCH(Q$42,'AEO 40'!$E$1:$AJ$1,0))</f>
        <v>46.111888999999998</v>
      </c>
      <c r="R49" s="54">
        <f>INDEX('AEO 40'!$E$17:$AJ$60,MATCH($A49,'AEO 40'!$A$17:$A$60,0),MATCH(R$42,'AEO 40'!$E$1:$AJ$1,0))</f>
        <v>46.038218999999998</v>
      </c>
      <c r="S49" s="54">
        <f>INDEX('AEO 40'!$E$17:$AJ$60,MATCH($A49,'AEO 40'!$A$17:$A$60,0),MATCH(S$42,'AEO 40'!$E$1:$AJ$1,0))</f>
        <v>45.977187999999998</v>
      </c>
      <c r="T49" s="54">
        <f>INDEX('AEO 40'!$E$17:$AJ$60,MATCH($A49,'AEO 40'!$A$17:$A$60,0),MATCH(T$42,'AEO 40'!$E$1:$AJ$1,0))</f>
        <v>45.919724000000002</v>
      </c>
      <c r="U49" s="54">
        <f>INDEX('AEO 40'!$E$17:$AJ$60,MATCH($A49,'AEO 40'!$A$17:$A$60,0),MATCH(U$42,'AEO 40'!$E$1:$AJ$1,0))</f>
        <v>45.853873999999998</v>
      </c>
      <c r="V49" s="54">
        <f>INDEX('AEO 40'!$E$17:$AJ$60,MATCH($A49,'AEO 40'!$A$17:$A$60,0),MATCH(V$42,'AEO 40'!$E$1:$AJ$1,0))</f>
        <v>45.786766</v>
      </c>
      <c r="W49" s="54">
        <f>INDEX('AEO 40'!$E$17:$AJ$60,MATCH($A49,'AEO 40'!$A$17:$A$60,0),MATCH(W$42,'AEO 40'!$E$1:$AJ$1,0))</f>
        <v>45.726635000000002</v>
      </c>
      <c r="X49" s="54">
        <f>INDEX('AEO 40'!$E$17:$AJ$60,MATCH($A49,'AEO 40'!$A$17:$A$60,0),MATCH(X$42,'AEO 40'!$E$1:$AJ$1,0))</f>
        <v>45.664349000000001</v>
      </c>
      <c r="Y49" s="54">
        <f>INDEX('AEO 40'!$E$17:$AJ$60,MATCH($A49,'AEO 40'!$A$17:$A$60,0),MATCH(Y$42,'AEO 40'!$E$1:$AJ$1,0))</f>
        <v>45.600501999999999</v>
      </c>
      <c r="Z49" s="54">
        <f>INDEX('AEO 40'!$E$17:$AJ$60,MATCH($A49,'AEO 40'!$A$17:$A$60,0),MATCH(Z$42,'AEO 40'!$E$1:$AJ$1,0))</f>
        <v>45.544719999999998</v>
      </c>
      <c r="AA49" s="54">
        <f>INDEX('AEO 40'!$E$17:$AJ$60,MATCH($A49,'AEO 40'!$A$17:$A$60,0),MATCH(AA$42,'AEO 40'!$E$1:$AJ$1,0))</f>
        <v>45.488106000000002</v>
      </c>
      <c r="AB49" s="54">
        <f>INDEX('AEO 40'!$E$17:$AJ$60,MATCH($A49,'AEO 40'!$A$17:$A$60,0),MATCH(AB$42,'AEO 40'!$E$1:$AJ$1,0))</f>
        <v>45.432502999999997</v>
      </c>
      <c r="AC49" s="54">
        <f>INDEX('AEO 40'!$E$17:$AJ$60,MATCH($A49,'AEO 40'!$A$17:$A$60,0),MATCH(AC$42,'AEO 40'!$E$1:$AJ$1,0))</f>
        <v>45.378571000000001</v>
      </c>
      <c r="AD49" s="54">
        <f>INDEX('AEO 40'!$E$17:$AJ$60,MATCH($A49,'AEO 40'!$A$17:$A$60,0),MATCH(AD$42,'AEO 40'!$E$1:$AJ$1,0))</f>
        <v>45.317413000000002</v>
      </c>
      <c r="AE49" s="54">
        <f>INDEX('AEO 40'!$E$17:$AJ$60,MATCH($A49,'AEO 40'!$A$17:$A$60,0),MATCH(AE$42,'AEO 40'!$E$1:$AJ$1,0))</f>
        <v>45.261752999999999</v>
      </c>
      <c r="AF49" s="54">
        <f>INDEX('AEO 40'!$E$17:$AJ$60,MATCH($A49,'AEO 40'!$A$17:$A$60,0),MATCH(AF$42,'AEO 40'!$E$1:$AJ$1,0))</f>
        <v>45.207706000000002</v>
      </c>
      <c r="AG49" s="54"/>
    </row>
    <row r="50" spans="1:37">
      <c r="A50" s="20" t="s">
        <v>956</v>
      </c>
      <c r="B50" s="54">
        <f>INDEX('AEO 40'!$E$17:$AJ$60,MATCH($A50,'AEO 40'!$A$17:$A$60,0),MATCH(B$42,'AEO 40'!$E$1:$AJ$1,0))</f>
        <v>30.781351000000001</v>
      </c>
      <c r="C50" s="54">
        <f>INDEX('AEO 40'!$E$17:$AJ$60,MATCH($A50,'AEO 40'!$A$17:$A$60,0),MATCH(C$42,'AEO 40'!$E$1:$AJ$1,0))</f>
        <v>31.734869</v>
      </c>
      <c r="D50" s="54">
        <f>INDEX('AEO 40'!$E$17:$AJ$60,MATCH($A50,'AEO 40'!$A$17:$A$60,0),MATCH(D$42,'AEO 40'!$E$1:$AJ$1,0))</f>
        <v>32.215733</v>
      </c>
      <c r="E50" s="54">
        <f>INDEX('AEO 40'!$E$17:$AJ$60,MATCH($A50,'AEO 40'!$A$17:$A$60,0),MATCH(E$42,'AEO 40'!$E$1:$AJ$1,0))</f>
        <v>32.607708000000002</v>
      </c>
      <c r="F50" s="54">
        <f>INDEX('AEO 40'!$E$17:$AJ$60,MATCH($A50,'AEO 40'!$A$17:$A$60,0),MATCH(F$42,'AEO 40'!$E$1:$AJ$1,0))</f>
        <v>32.887383</v>
      </c>
      <c r="G50" s="54">
        <f>INDEX('AEO 40'!$E$17:$AJ$60,MATCH($A50,'AEO 40'!$A$17:$A$60,0),MATCH(G$42,'AEO 40'!$E$1:$AJ$1,0))</f>
        <v>33.219242000000001</v>
      </c>
      <c r="H50" s="54">
        <f>INDEX('AEO 40'!$E$17:$AJ$60,MATCH($A50,'AEO 40'!$A$17:$A$60,0),MATCH(H$42,'AEO 40'!$E$1:$AJ$1,0))</f>
        <v>33.306679000000003</v>
      </c>
      <c r="I50" s="54">
        <f>INDEX('AEO 40'!$E$17:$AJ$60,MATCH($A50,'AEO 40'!$A$17:$A$60,0),MATCH(I$42,'AEO 40'!$E$1:$AJ$1,0))</f>
        <v>33.296996999999998</v>
      </c>
      <c r="J50" s="54">
        <f>INDEX('AEO 40'!$E$17:$AJ$60,MATCH($A50,'AEO 40'!$A$17:$A$60,0),MATCH(J$42,'AEO 40'!$E$1:$AJ$1,0))</f>
        <v>33.293453</v>
      </c>
      <c r="K50" s="54">
        <f>INDEX('AEO 40'!$E$17:$AJ$60,MATCH($A50,'AEO 40'!$A$17:$A$60,0),MATCH(K$42,'AEO 40'!$E$1:$AJ$1,0))</f>
        <v>33.279564000000001</v>
      </c>
      <c r="L50" s="54">
        <f>INDEX('AEO 40'!$E$17:$AJ$60,MATCH($A50,'AEO 40'!$A$17:$A$60,0),MATCH(L$42,'AEO 40'!$E$1:$AJ$1,0))</f>
        <v>33.274303000000003</v>
      </c>
      <c r="M50" s="54">
        <f>INDEX('AEO 40'!$E$17:$AJ$60,MATCH($A50,'AEO 40'!$A$17:$A$60,0),MATCH(M$42,'AEO 40'!$E$1:$AJ$1,0))</f>
        <v>33.249251999999998</v>
      </c>
      <c r="N50" s="54">
        <f>INDEX('AEO 40'!$E$17:$AJ$60,MATCH($A50,'AEO 40'!$A$17:$A$60,0),MATCH(N$42,'AEO 40'!$E$1:$AJ$1,0))</f>
        <v>33.221687000000003</v>
      </c>
      <c r="O50" s="54">
        <f>INDEX('AEO 40'!$E$17:$AJ$60,MATCH($A50,'AEO 40'!$A$17:$A$60,0),MATCH(O$42,'AEO 40'!$E$1:$AJ$1,0))</f>
        <v>33.185428999999999</v>
      </c>
      <c r="P50" s="54">
        <f>INDEX('AEO 40'!$E$17:$AJ$60,MATCH($A50,'AEO 40'!$A$17:$A$60,0),MATCH(P$42,'AEO 40'!$E$1:$AJ$1,0))</f>
        <v>33.157100999999997</v>
      </c>
      <c r="Q50" s="54">
        <f>INDEX('AEO 40'!$E$17:$AJ$60,MATCH($A50,'AEO 40'!$A$17:$A$60,0),MATCH(Q$42,'AEO 40'!$E$1:$AJ$1,0))</f>
        <v>33.122115999999998</v>
      </c>
      <c r="R50" s="54">
        <f>INDEX('AEO 40'!$E$17:$AJ$60,MATCH($A50,'AEO 40'!$A$17:$A$60,0),MATCH(R$42,'AEO 40'!$E$1:$AJ$1,0))</f>
        <v>33.086300000000001</v>
      </c>
      <c r="S50" s="54">
        <f>INDEX('AEO 40'!$E$17:$AJ$60,MATCH($A50,'AEO 40'!$A$17:$A$60,0),MATCH(S$42,'AEO 40'!$E$1:$AJ$1,0))</f>
        <v>33.052925000000002</v>
      </c>
      <c r="T50" s="54">
        <f>INDEX('AEO 40'!$E$17:$AJ$60,MATCH($A50,'AEO 40'!$A$17:$A$60,0),MATCH(T$42,'AEO 40'!$E$1:$AJ$1,0))</f>
        <v>33.036205000000002</v>
      </c>
      <c r="U50" s="54">
        <f>INDEX('AEO 40'!$E$17:$AJ$60,MATCH($A50,'AEO 40'!$A$17:$A$60,0),MATCH(U$42,'AEO 40'!$E$1:$AJ$1,0))</f>
        <v>33.002163000000003</v>
      </c>
      <c r="V50" s="54">
        <f>INDEX('AEO 40'!$E$17:$AJ$60,MATCH($A50,'AEO 40'!$A$17:$A$60,0),MATCH(V$42,'AEO 40'!$E$1:$AJ$1,0))</f>
        <v>32.977539</v>
      </c>
      <c r="W50" s="54">
        <f>INDEX('AEO 40'!$E$17:$AJ$60,MATCH($A50,'AEO 40'!$A$17:$A$60,0),MATCH(W$42,'AEO 40'!$E$1:$AJ$1,0))</f>
        <v>32.955719000000002</v>
      </c>
      <c r="X50" s="54">
        <f>INDEX('AEO 40'!$E$17:$AJ$60,MATCH($A50,'AEO 40'!$A$17:$A$60,0),MATCH(X$42,'AEO 40'!$E$1:$AJ$1,0))</f>
        <v>32.935600000000001</v>
      </c>
      <c r="Y50" s="54">
        <f>INDEX('AEO 40'!$E$17:$AJ$60,MATCH($A50,'AEO 40'!$A$17:$A$60,0),MATCH(Y$42,'AEO 40'!$E$1:$AJ$1,0))</f>
        <v>32.913573999999997</v>
      </c>
      <c r="Z50" s="54">
        <f>INDEX('AEO 40'!$E$17:$AJ$60,MATCH($A50,'AEO 40'!$A$17:$A$60,0),MATCH(Z$42,'AEO 40'!$E$1:$AJ$1,0))</f>
        <v>32.894779</v>
      </c>
      <c r="AA50" s="54">
        <f>INDEX('AEO 40'!$E$17:$AJ$60,MATCH($A50,'AEO 40'!$A$17:$A$60,0),MATCH(AA$42,'AEO 40'!$E$1:$AJ$1,0))</f>
        <v>32.875202000000002</v>
      </c>
      <c r="AB50" s="54">
        <f>INDEX('AEO 40'!$E$17:$AJ$60,MATCH($A50,'AEO 40'!$A$17:$A$60,0),MATCH(AB$42,'AEO 40'!$E$1:$AJ$1,0))</f>
        <v>32.853752</v>
      </c>
      <c r="AC50" s="54">
        <f>INDEX('AEO 40'!$E$17:$AJ$60,MATCH($A50,'AEO 40'!$A$17:$A$60,0),MATCH(AC$42,'AEO 40'!$E$1:$AJ$1,0))</f>
        <v>32.834758999999998</v>
      </c>
      <c r="AD50" s="54">
        <f>INDEX('AEO 40'!$E$17:$AJ$60,MATCH($A50,'AEO 40'!$A$17:$A$60,0),MATCH(AD$42,'AEO 40'!$E$1:$AJ$1,0))</f>
        <v>32.812449999999998</v>
      </c>
      <c r="AE50" s="54">
        <f>INDEX('AEO 40'!$E$17:$AJ$60,MATCH($A50,'AEO 40'!$A$17:$A$60,0),MATCH(AE$42,'AEO 40'!$E$1:$AJ$1,0))</f>
        <v>32.792171000000003</v>
      </c>
      <c r="AF50" s="54">
        <f>INDEX('AEO 40'!$E$17:$AJ$60,MATCH($A50,'AEO 40'!$A$17:$A$60,0),MATCH(AF$42,'AEO 40'!$E$1:$AJ$1,0))</f>
        <v>32.77158</v>
      </c>
      <c r="AG50" s="54"/>
    </row>
    <row r="51" spans="1:37">
      <c r="A51" s="56" t="s">
        <v>1053</v>
      </c>
      <c r="B51" s="57">
        <f>SUM(B44/B46*B49,B45/B46*B50)</f>
        <v>35.242751509262455</v>
      </c>
      <c r="C51" s="57">
        <f t="shared" ref="C51:AF51" si="19">SUM(C44/C46*C49,C45/C46*C50)</f>
        <v>36.475683568404435</v>
      </c>
      <c r="D51" s="57">
        <f t="shared" si="19"/>
        <v>37.139188391581598</v>
      </c>
      <c r="E51" s="57">
        <f t="shared" si="19"/>
        <v>37.573551040908924</v>
      </c>
      <c r="F51" s="57">
        <f t="shared" si="19"/>
        <v>37.886712394921958</v>
      </c>
      <c r="G51" s="57">
        <f t="shared" si="19"/>
        <v>38.230509600699961</v>
      </c>
      <c r="H51" s="57">
        <f t="shared" si="19"/>
        <v>38.525182435548174</v>
      </c>
      <c r="I51" s="57">
        <f t="shared" si="19"/>
        <v>38.523768560031357</v>
      </c>
      <c r="J51" s="57">
        <f t="shared" si="19"/>
        <v>38.492874275098863</v>
      </c>
      <c r="K51" s="57">
        <f t="shared" si="19"/>
        <v>38.464891840361503</v>
      </c>
      <c r="L51" s="57">
        <f t="shared" si="19"/>
        <v>38.519429037515962</v>
      </c>
      <c r="M51" s="57">
        <f t="shared" si="19"/>
        <v>38.48951016930063</v>
      </c>
      <c r="N51" s="57">
        <f t="shared" si="19"/>
        <v>38.456319269641085</v>
      </c>
      <c r="O51" s="57">
        <f t="shared" si="19"/>
        <v>38.420314114419391</v>
      </c>
      <c r="P51" s="57">
        <f t="shared" si="19"/>
        <v>38.404138067396595</v>
      </c>
      <c r="Q51" s="57">
        <f t="shared" si="19"/>
        <v>38.323166670709242</v>
      </c>
      <c r="R51" s="57">
        <f t="shared" si="19"/>
        <v>38.239923046148803</v>
      </c>
      <c r="S51" s="57">
        <f t="shared" si="19"/>
        <v>38.17830989951451</v>
      </c>
      <c r="T51" s="57">
        <f t="shared" si="19"/>
        <v>38.132549843684103</v>
      </c>
      <c r="U51" s="57">
        <f t="shared" si="19"/>
        <v>38.055832793451806</v>
      </c>
      <c r="V51" s="57">
        <f>SUM(V44/V46*V49,V45/V46*V50)</f>
        <v>37.99280849581406</v>
      </c>
      <c r="W51" s="57">
        <f t="shared" si="19"/>
        <v>37.937048363847381</v>
      </c>
      <c r="X51" s="57">
        <f t="shared" si="19"/>
        <v>37.875130409251085</v>
      </c>
      <c r="Y51" s="57">
        <f t="shared" si="19"/>
        <v>37.81559038687552</v>
      </c>
      <c r="Z51" s="57">
        <f t="shared" si="19"/>
        <v>37.766269448912446</v>
      </c>
      <c r="AA51" s="57">
        <f t="shared" si="19"/>
        <v>37.724640263314726</v>
      </c>
      <c r="AB51" s="57">
        <f t="shared" si="19"/>
        <v>37.665616214432262</v>
      </c>
      <c r="AC51" s="57">
        <f t="shared" si="19"/>
        <v>37.610228489359017</v>
      </c>
      <c r="AD51" s="57">
        <f t="shared" si="19"/>
        <v>37.544529992321401</v>
      </c>
      <c r="AE51" s="57">
        <f t="shared" si="19"/>
        <v>37.492850541875626</v>
      </c>
      <c r="AF51" s="57">
        <f t="shared" si="19"/>
        <v>37.441127639445035</v>
      </c>
      <c r="AG51" s="57"/>
    </row>
    <row r="52" spans="1:37">
      <c r="A52" s="48" t="s">
        <v>1049</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55" t="s">
        <v>1050</v>
      </c>
    </row>
    <row r="54" spans="1:37">
      <c r="A54" s="60" t="s">
        <v>73</v>
      </c>
      <c r="B54" s="54">
        <f>INDEX('AEO 7'!$C$18:$AH$85,MATCH($A54,'AEO 7'!$A$18:$A$85,0),MATCH(B$42,'AEO 7'!$C$1:$AH$1,0))</f>
        <v>35.306621999999997</v>
      </c>
      <c r="C54" s="54">
        <f>INDEX('AEO 7'!$C$18:$AH$85,MATCH($A54,'AEO 7'!$A$18:$A$85,0),MATCH(C$42,'AEO 7'!$C$1:$AH$1,0))</f>
        <v>36.467899000000003</v>
      </c>
      <c r="D54" s="54">
        <f>INDEX('AEO 7'!$C$18:$AH$85,MATCH($A54,'AEO 7'!$A$18:$A$85,0),MATCH(D$42,'AEO 7'!$C$1:$AH$1,0))</f>
        <v>37.145805000000003</v>
      </c>
      <c r="E54" s="54">
        <f>INDEX('AEO 7'!$C$18:$AH$85,MATCH($A54,'AEO 7'!$A$18:$A$85,0),MATCH(E$42,'AEO 7'!$C$1:$AH$1,0))</f>
        <v>37.564754000000001</v>
      </c>
      <c r="F54" s="54">
        <f>INDEX('AEO 7'!$C$18:$AH$85,MATCH($A54,'AEO 7'!$A$18:$A$85,0),MATCH(F$42,'AEO 7'!$C$1:$AH$1,0))</f>
        <v>37.869587000000003</v>
      </c>
      <c r="G54" s="54">
        <f>INDEX('AEO 7'!$C$18:$AH$85,MATCH($A54,'AEO 7'!$A$18:$A$85,0),MATCH(G$42,'AEO 7'!$C$1:$AH$1,0))</f>
        <v>38.261166000000003</v>
      </c>
      <c r="H54" s="54">
        <f>INDEX('AEO 7'!$C$18:$AH$85,MATCH($A54,'AEO 7'!$A$18:$A$85,0),MATCH(H$42,'AEO 7'!$C$1:$AH$1,0))</f>
        <v>38.678328999999998</v>
      </c>
      <c r="I54" s="54">
        <f>INDEX('AEO 7'!$C$18:$AH$85,MATCH($A54,'AEO 7'!$A$18:$A$85,0),MATCH(I$42,'AEO 7'!$C$1:$AH$1,0))</f>
        <v>38.782119999999999</v>
      </c>
      <c r="J54" s="54">
        <f>INDEX('AEO 7'!$C$18:$AH$85,MATCH($A54,'AEO 7'!$A$18:$A$85,0),MATCH(J$42,'AEO 7'!$C$1:$AH$1,0))</f>
        <v>38.833714000000001</v>
      </c>
      <c r="K54" s="54">
        <f>INDEX('AEO 7'!$C$18:$AH$85,MATCH($A54,'AEO 7'!$A$18:$A$85,0),MATCH(K$42,'AEO 7'!$C$1:$AH$1,0))</f>
        <v>38.876083000000001</v>
      </c>
      <c r="L54" s="54">
        <f>INDEX('AEO 7'!$C$18:$AH$85,MATCH($A54,'AEO 7'!$A$18:$A$85,0),MATCH(L$42,'AEO 7'!$C$1:$AH$1,0))</f>
        <v>39.031016999999999</v>
      </c>
      <c r="M54" s="54">
        <f>INDEX('AEO 7'!$C$18:$AH$85,MATCH($A54,'AEO 7'!$A$18:$A$85,0),MATCH(M$42,'AEO 7'!$C$1:$AH$1,0))</f>
        <v>39.097121999999999</v>
      </c>
      <c r="N54" s="54">
        <f>INDEX('AEO 7'!$C$18:$AH$85,MATCH($A54,'AEO 7'!$A$18:$A$85,0),MATCH(N$42,'AEO 7'!$C$1:$AH$1,0))</f>
        <v>39.178814000000003</v>
      </c>
      <c r="O54" s="54">
        <f>INDEX('AEO 7'!$C$18:$AH$85,MATCH($A54,'AEO 7'!$A$18:$A$85,0),MATCH(O$42,'AEO 7'!$C$1:$AH$1,0))</f>
        <v>39.263396999999998</v>
      </c>
      <c r="P54" s="54">
        <f>INDEX('AEO 7'!$C$18:$AH$85,MATCH($A54,'AEO 7'!$A$18:$A$85,0),MATCH(P$42,'AEO 7'!$C$1:$AH$1,0))</f>
        <v>39.380603999999998</v>
      </c>
      <c r="Q54" s="54">
        <f>INDEX('AEO 7'!$C$18:$AH$85,MATCH($A54,'AEO 7'!$A$18:$A$85,0),MATCH(Q$42,'AEO 7'!$C$1:$AH$1,0))</f>
        <v>39.428646000000001</v>
      </c>
      <c r="R54" s="54">
        <f>INDEX('AEO 7'!$C$18:$AH$85,MATCH($A54,'AEO 7'!$A$18:$A$85,0),MATCH(R$42,'AEO 7'!$C$1:$AH$1,0))</f>
        <v>39.476784000000002</v>
      </c>
      <c r="S54" s="54">
        <f>INDEX('AEO 7'!$C$18:$AH$85,MATCH($A54,'AEO 7'!$A$18:$A$85,0),MATCH(S$42,'AEO 7'!$C$1:$AH$1,0))</f>
        <v>39.553840999999998</v>
      </c>
      <c r="T54" s="54">
        <f>INDEX('AEO 7'!$C$18:$AH$85,MATCH($A54,'AEO 7'!$A$18:$A$85,0),MATCH(T$42,'AEO 7'!$C$1:$AH$1,0))</f>
        <v>39.655147999999997</v>
      </c>
      <c r="U54" s="54">
        <f>INDEX('AEO 7'!$C$18:$AH$85,MATCH($A54,'AEO 7'!$A$18:$A$85,0),MATCH(U$42,'AEO 7'!$C$1:$AH$1,0))</f>
        <v>39.718604999999997</v>
      </c>
      <c r="V54" s="54">
        <f>INDEX('AEO 7'!$C$18:$AH$85,MATCH($A54,'AEO 7'!$A$18:$A$85,0),MATCH(V$42,'AEO 7'!$C$1:$AH$1,0))</f>
        <v>39.800255</v>
      </c>
      <c r="W54" s="54">
        <f>INDEX('AEO 7'!$C$18:$AH$85,MATCH($A54,'AEO 7'!$A$18:$A$85,0),MATCH(W$42,'AEO 7'!$C$1:$AH$1,0))</f>
        <v>39.857684999999996</v>
      </c>
      <c r="X54" s="54">
        <f>INDEX('AEO 7'!$C$18:$AH$85,MATCH($A54,'AEO 7'!$A$18:$A$85,0),MATCH(X$42,'AEO 7'!$C$1:$AH$1,0))</f>
        <v>39.902507999999997</v>
      </c>
      <c r="Y54" s="54">
        <f>INDEX('AEO 7'!$C$18:$AH$85,MATCH($A54,'AEO 7'!$A$18:$A$85,0),MATCH(Y$42,'AEO 7'!$C$1:$AH$1,0))</f>
        <v>39.954895</v>
      </c>
      <c r="Z54" s="54">
        <f>INDEX('AEO 7'!$C$18:$AH$85,MATCH($A54,'AEO 7'!$A$18:$A$85,0),MATCH(Z$42,'AEO 7'!$C$1:$AH$1,0))</f>
        <v>40.024872000000002</v>
      </c>
      <c r="AA54" s="54">
        <f>INDEX('AEO 7'!$C$18:$AH$85,MATCH($A54,'AEO 7'!$A$18:$A$85,0),MATCH(AA$42,'AEO 7'!$C$1:$AH$1,0))</f>
        <v>40.112934000000003</v>
      </c>
      <c r="AB54" s="54">
        <f>INDEX('AEO 7'!$C$18:$AH$85,MATCH($A54,'AEO 7'!$A$18:$A$85,0),MATCH(AB$42,'AEO 7'!$C$1:$AH$1,0))</f>
        <v>40.181061</v>
      </c>
      <c r="AC54" s="54">
        <f>INDEX('AEO 7'!$C$18:$AH$85,MATCH($A54,'AEO 7'!$A$18:$A$85,0),MATCH(AC$42,'AEO 7'!$C$1:$AH$1,0))</f>
        <v>40.254047</v>
      </c>
      <c r="AD54" s="54">
        <f>INDEX('AEO 7'!$C$18:$AH$85,MATCH($A54,'AEO 7'!$A$18:$A$85,0),MATCH(AD$42,'AEO 7'!$C$1:$AH$1,0))</f>
        <v>40.320404000000003</v>
      </c>
      <c r="AE54" s="54">
        <f>INDEX('AEO 7'!$C$18:$AH$85,MATCH($A54,'AEO 7'!$A$18:$A$85,0),MATCH(AE$42,'AEO 7'!$C$1:$AH$1,0))</f>
        <v>40.416508</v>
      </c>
      <c r="AF54" s="54">
        <f>INDEX('AEO 7'!$C$18:$AH$85,MATCH($A54,'AEO 7'!$A$18:$A$85,0),MATCH(AF$42,'AEO 7'!$C$1:$AH$1,0))</f>
        <v>40.521500000000003</v>
      </c>
      <c r="AG54" s="54"/>
    </row>
    <row r="55" spans="1:37">
      <c r="A55" s="60" t="s">
        <v>67</v>
      </c>
      <c r="B55" s="54">
        <f>INDEX('AEO 7'!$C$18:$AH$85,MATCH($A55,'AEO 7'!$A$18:$A$85,0),MATCH(B$42,'AEO 7'!$C$1:$AH$1,0))</f>
        <v>28.801698999999999</v>
      </c>
      <c r="C55" s="54">
        <f>INDEX('AEO 7'!$C$18:$AH$85,MATCH($A55,'AEO 7'!$A$18:$A$85,0),MATCH(C$42,'AEO 7'!$C$1:$AH$1,0))</f>
        <v>29.748508000000001</v>
      </c>
      <c r="D55" s="54">
        <f>INDEX('AEO 7'!$C$18:$AH$85,MATCH($A55,'AEO 7'!$A$18:$A$85,0),MATCH(D$42,'AEO 7'!$C$1:$AH$1,0))</f>
        <v>30.302168000000002</v>
      </c>
      <c r="E55" s="54">
        <f>INDEX('AEO 7'!$C$18:$AH$85,MATCH($A55,'AEO 7'!$A$18:$A$85,0),MATCH(E$42,'AEO 7'!$C$1:$AH$1,0))</f>
        <v>30.643736000000001</v>
      </c>
      <c r="F55" s="54">
        <f>INDEX('AEO 7'!$C$18:$AH$85,MATCH($A55,'AEO 7'!$A$18:$A$85,0),MATCH(F$42,'AEO 7'!$C$1:$AH$1,0))</f>
        <v>30.892097</v>
      </c>
      <c r="G55" s="54">
        <f>INDEX('AEO 7'!$C$18:$AH$85,MATCH($A55,'AEO 7'!$A$18:$A$85,0),MATCH(G$42,'AEO 7'!$C$1:$AH$1,0))</f>
        <v>31.211321000000002</v>
      </c>
      <c r="H55" s="54">
        <f>INDEX('AEO 7'!$C$18:$AH$85,MATCH($A55,'AEO 7'!$A$18:$A$85,0),MATCH(H$42,'AEO 7'!$C$1:$AH$1,0))</f>
        <v>31.551421999999999</v>
      </c>
      <c r="I55" s="54">
        <f>INDEX('AEO 7'!$C$18:$AH$85,MATCH($A55,'AEO 7'!$A$18:$A$85,0),MATCH(I$42,'AEO 7'!$C$1:$AH$1,0))</f>
        <v>31.636091</v>
      </c>
      <c r="J55" s="54">
        <f>INDEX('AEO 7'!$C$18:$AH$85,MATCH($A55,'AEO 7'!$A$18:$A$85,0),MATCH(J$42,'AEO 7'!$C$1:$AH$1,0))</f>
        <v>31.678196</v>
      </c>
      <c r="K55" s="54">
        <f>INDEX('AEO 7'!$C$18:$AH$85,MATCH($A55,'AEO 7'!$A$18:$A$85,0),MATCH(K$42,'AEO 7'!$C$1:$AH$1,0))</f>
        <v>31.712803000000001</v>
      </c>
      <c r="L55" s="54">
        <f>INDEX('AEO 7'!$C$18:$AH$85,MATCH($A55,'AEO 7'!$A$18:$A$85,0),MATCH(L$42,'AEO 7'!$C$1:$AH$1,0))</f>
        <v>31.839462000000001</v>
      </c>
      <c r="M55" s="54">
        <f>INDEX('AEO 7'!$C$18:$AH$85,MATCH($A55,'AEO 7'!$A$18:$A$85,0),MATCH(M$42,'AEO 7'!$C$1:$AH$1,0))</f>
        <v>31.893412000000001</v>
      </c>
      <c r="N55" s="54">
        <f>INDEX('AEO 7'!$C$18:$AH$85,MATCH($A55,'AEO 7'!$A$18:$A$85,0),MATCH(N$42,'AEO 7'!$C$1:$AH$1,0))</f>
        <v>31.960094000000002</v>
      </c>
      <c r="O55" s="54">
        <f>INDEX('AEO 7'!$C$18:$AH$85,MATCH($A55,'AEO 7'!$A$18:$A$85,0),MATCH(O$42,'AEO 7'!$C$1:$AH$1,0))</f>
        <v>32.029114</v>
      </c>
      <c r="P55" s="54">
        <f>INDEX('AEO 7'!$C$18:$AH$85,MATCH($A55,'AEO 7'!$A$18:$A$85,0),MATCH(P$42,'AEO 7'!$C$1:$AH$1,0))</f>
        <v>32.124813000000003</v>
      </c>
      <c r="Q55" s="54">
        <f>INDEX('AEO 7'!$C$18:$AH$85,MATCH($A55,'AEO 7'!$A$18:$A$85,0),MATCH(Q$42,'AEO 7'!$C$1:$AH$1,0))</f>
        <v>32.163910000000001</v>
      </c>
      <c r="R55" s="54">
        <f>INDEX('AEO 7'!$C$18:$AH$85,MATCH($A55,'AEO 7'!$A$18:$A$85,0),MATCH(R$42,'AEO 7'!$C$1:$AH$1,0))</f>
        <v>32.203082999999999</v>
      </c>
      <c r="S55" s="54">
        <f>INDEX('AEO 7'!$C$18:$AH$85,MATCH($A55,'AEO 7'!$A$18:$A$85,0),MATCH(S$42,'AEO 7'!$C$1:$AH$1,0))</f>
        <v>32.265900000000002</v>
      </c>
      <c r="T55" s="54">
        <f>INDEX('AEO 7'!$C$18:$AH$85,MATCH($A55,'AEO 7'!$A$18:$A$85,0),MATCH(T$42,'AEO 7'!$C$1:$AH$1,0))</f>
        <v>32.348514999999999</v>
      </c>
      <c r="U55" s="54">
        <f>INDEX('AEO 7'!$C$18:$AH$85,MATCH($A55,'AEO 7'!$A$18:$A$85,0),MATCH(U$42,'AEO 7'!$C$1:$AH$1,0))</f>
        <v>32.400196000000001</v>
      </c>
      <c r="V55" s="54">
        <f>INDEX('AEO 7'!$C$18:$AH$85,MATCH($A55,'AEO 7'!$A$18:$A$85,0),MATCH(V$42,'AEO 7'!$C$1:$AH$1,0))</f>
        <v>32.466754999999999</v>
      </c>
      <c r="W55" s="54">
        <f>INDEX('AEO 7'!$C$18:$AH$85,MATCH($A55,'AEO 7'!$A$18:$A$85,0),MATCH(W$42,'AEO 7'!$C$1:$AH$1,0))</f>
        <v>32.513561000000003</v>
      </c>
      <c r="X55" s="54">
        <f>INDEX('AEO 7'!$C$18:$AH$85,MATCH($A55,'AEO 7'!$A$18:$A$85,0),MATCH(X$42,'AEO 7'!$C$1:$AH$1,0))</f>
        <v>32.550055999999998</v>
      </c>
      <c r="Y55" s="54">
        <f>INDEX('AEO 7'!$C$18:$AH$85,MATCH($A55,'AEO 7'!$A$18:$A$85,0),MATCH(Y$42,'AEO 7'!$C$1:$AH$1,0))</f>
        <v>32.592742999999999</v>
      </c>
      <c r="Z55" s="54">
        <f>INDEX('AEO 7'!$C$18:$AH$85,MATCH($A55,'AEO 7'!$A$18:$A$85,0),MATCH(Z$42,'AEO 7'!$C$1:$AH$1,0))</f>
        <v>32.649788000000001</v>
      </c>
      <c r="AA55" s="54">
        <f>INDEX('AEO 7'!$C$18:$AH$85,MATCH($A55,'AEO 7'!$A$18:$A$85,0),MATCH(AA$42,'AEO 7'!$C$1:$AH$1,0))</f>
        <v>32.721618999999997</v>
      </c>
      <c r="AB55" s="54">
        <f>INDEX('AEO 7'!$C$18:$AH$85,MATCH($A55,'AEO 7'!$A$18:$A$85,0),MATCH(AB$42,'AEO 7'!$C$1:$AH$1,0))</f>
        <v>32.77713</v>
      </c>
      <c r="AC55" s="54">
        <f>INDEX('AEO 7'!$C$18:$AH$85,MATCH($A55,'AEO 7'!$A$18:$A$85,0),MATCH(AC$42,'AEO 7'!$C$1:$AH$1,0))</f>
        <v>32.836616999999997</v>
      </c>
      <c r="AD55" s="54">
        <f>INDEX('AEO 7'!$C$18:$AH$85,MATCH($A55,'AEO 7'!$A$18:$A$85,0),MATCH(AD$42,'AEO 7'!$C$1:$AH$1,0))</f>
        <v>32.890667000000001</v>
      </c>
      <c r="AE55" s="54">
        <f>INDEX('AEO 7'!$C$18:$AH$85,MATCH($A55,'AEO 7'!$A$18:$A$85,0),MATCH(AE$42,'AEO 7'!$C$1:$AH$1,0))</f>
        <v>32.969020999999998</v>
      </c>
      <c r="AF55" s="54">
        <f>INDEX('AEO 7'!$C$18:$AH$85,MATCH($A55,'AEO 7'!$A$18:$A$85,0),MATCH(AF$42,'AEO 7'!$C$1:$AH$1,0))</f>
        <v>33.054625999999999</v>
      </c>
      <c r="AG55" s="54"/>
    </row>
    <row r="56" spans="1:37">
      <c r="A56" s="56" t="s">
        <v>1051</v>
      </c>
      <c r="B56" s="61">
        <f>B55/B54</f>
        <v>0.81575912303363374</v>
      </c>
      <c r="C56" s="61">
        <f t="shared" ref="C56:AF56" si="21">C55/C54</f>
        <v>0.81574504744570009</v>
      </c>
      <c r="D56" s="61">
        <f t="shared" si="21"/>
        <v>0.81576285666712567</v>
      </c>
      <c r="E56" s="61">
        <f t="shared" si="21"/>
        <v>0.81575766475137834</v>
      </c>
      <c r="F56" s="61">
        <f t="shared" si="21"/>
        <v>0.81574950896612619</v>
      </c>
      <c r="G56" s="61">
        <f t="shared" si="21"/>
        <v>0.81574411506434485</v>
      </c>
      <c r="H56" s="61">
        <f t="shared" si="21"/>
        <v>0.81573901499209034</v>
      </c>
      <c r="I56" s="61">
        <f t="shared" si="21"/>
        <v>0.81573908285570773</v>
      </c>
      <c r="J56" s="61">
        <f t="shared" si="21"/>
        <v>0.81573954013257655</v>
      </c>
      <c r="K56" s="61">
        <f t="shared" si="21"/>
        <v>0.8157406958926392</v>
      </c>
      <c r="L56" s="61">
        <f t="shared" si="21"/>
        <v>0.81574769112472789</v>
      </c>
      <c r="M56" s="61">
        <f t="shared" si="21"/>
        <v>0.81574833052929063</v>
      </c>
      <c r="N56" s="61">
        <f t="shared" si="21"/>
        <v>0.81574939966278714</v>
      </c>
      <c r="O56" s="61">
        <f t="shared" si="21"/>
        <v>0.81574994644503129</v>
      </c>
      <c r="P56" s="61">
        <f t="shared" si="21"/>
        <v>0.81575216571081555</v>
      </c>
      <c r="Q56" s="61">
        <f t="shared" si="21"/>
        <v>0.81574979774857093</v>
      </c>
      <c r="R56" s="61">
        <f t="shared" si="21"/>
        <v>0.81574737698997968</v>
      </c>
      <c r="S56" s="61">
        <f t="shared" si="21"/>
        <v>0.81574631399261588</v>
      </c>
      <c r="T56" s="61">
        <f t="shared" si="21"/>
        <v>0.81574566308515606</v>
      </c>
      <c r="U56" s="61">
        <f t="shared" si="21"/>
        <v>0.81574355393398146</v>
      </c>
      <c r="V56" s="61">
        <f t="shared" si="21"/>
        <v>0.8157423865751614</v>
      </c>
      <c r="W56" s="61">
        <f t="shared" si="21"/>
        <v>0.8157413306869179</v>
      </c>
      <c r="X56" s="61">
        <f t="shared" si="21"/>
        <v>0.81573960213227703</v>
      </c>
      <c r="Y56" s="61">
        <f t="shared" si="21"/>
        <v>0.81573842203815072</v>
      </c>
      <c r="Z56" s="61">
        <f t="shared" si="21"/>
        <v>0.81573747443839417</v>
      </c>
      <c r="AA56" s="61">
        <f t="shared" si="21"/>
        <v>0.81573736291640986</v>
      </c>
      <c r="AB56" s="61">
        <f t="shared" si="21"/>
        <v>0.81573580150111014</v>
      </c>
      <c r="AC56" s="61">
        <f t="shared" si="21"/>
        <v>0.81573455210602797</v>
      </c>
      <c r="AD56" s="61">
        <f t="shared" si="21"/>
        <v>0.81573257549701128</v>
      </c>
      <c r="AE56" s="61">
        <f t="shared" si="21"/>
        <v>0.81573155701625677</v>
      </c>
      <c r="AF56" s="61">
        <f t="shared" si="21"/>
        <v>0.81573056278765588</v>
      </c>
      <c r="AG56" s="61"/>
    </row>
    <row r="57" spans="1:37">
      <c r="B57" s="58"/>
    </row>
    <row r="58" spans="1:37">
      <c r="A58" s="62" t="s">
        <v>1052</v>
      </c>
      <c r="B58" s="63">
        <f>B51*B56</f>
        <v>28.749596064488212</v>
      </c>
      <c r="C58" s="63">
        <f t="shared" ref="C58:AF58" si="22">C51*C56</f>
        <v>29.754858223122419</v>
      </c>
      <c r="D58" s="63">
        <f>D51*D56</f>
        <v>30.296770416615157</v>
      </c>
      <c r="E58" s="63">
        <f t="shared" si="22"/>
        <v>30.650912253548587</v>
      </c>
      <c r="F58" s="63">
        <f>F51*F56</f>
        <v>30.906067032498434</v>
      </c>
      <c r="G58" s="63">
        <f t="shared" si="22"/>
        <v>31.186313222681928</v>
      </c>
      <c r="H58" s="63">
        <f t="shared" si="22"/>
        <v>31.426494372364647</v>
      </c>
      <c r="I58" s="63">
        <f t="shared" si="22"/>
        <v>31.425343633305527</v>
      </c>
      <c r="J58" s="63">
        <f t="shared" si="22"/>
        <v>31.400159559550232</v>
      </c>
      <c r="K58" s="63">
        <f t="shared" si="22"/>
        <v>31.377377637291591</v>
      </c>
      <c r="L58" s="63">
        <f t="shared" si="22"/>
        <v>31.422135300796445</v>
      </c>
      <c r="M58" s="63">
        <f t="shared" si="22"/>
        <v>31.397753663497141</v>
      </c>
      <c r="N58" s="63">
        <f t="shared" si="22"/>
        <v>31.370719357450188</v>
      </c>
      <c r="O58" s="63">
        <f t="shared" si="22"/>
        <v>31.341369181238896</v>
      </c>
      <c r="P58" s="63">
        <f t="shared" si="22"/>
        <v>31.328258800735945</v>
      </c>
      <c r="Q58" s="63">
        <f t="shared" si="22"/>
        <v>31.262115460715837</v>
      </c>
      <c r="R58" s="63">
        <f t="shared" si="22"/>
        <v>31.19411692119456</v>
      </c>
      <c r="S58" s="63">
        <f t="shared" si="22"/>
        <v>31.143815574996758</v>
      </c>
      <c r="T58" s="63">
        <f t="shared" si="22"/>
        <v>31.106462157363854</v>
      </c>
      <c r="U58" s="63">
        <f t="shared" si="22"/>
        <v>31.043800290847734</v>
      </c>
      <c r="V58" s="63">
        <f t="shared" si="22"/>
        <v>30.992344275068429</v>
      </c>
      <c r="W58" s="63">
        <f t="shared" si="22"/>
        <v>30.946818314658824</v>
      </c>
      <c r="X58" s="63">
        <f t="shared" si="22"/>
        <v>30.896243810750587</v>
      </c>
      <c r="Y58" s="63">
        <f t="shared" si="22"/>
        <v>30.847630030630899</v>
      </c>
      <c r="Z58" s="63">
        <f t="shared" si="22"/>
        <v>30.807361259215725</v>
      </c>
      <c r="AA58" s="63">
        <f t="shared" si="22"/>
        <v>30.773398565366573</v>
      </c>
      <c r="AB58" s="63">
        <f t="shared" si="22"/>
        <v>30.725191631713113</v>
      </c>
      <c r="AC58" s="63">
        <f t="shared" si="22"/>
        <v>30.67996289137265</v>
      </c>
      <c r="AD58" s="63">
        <f t="shared" si="22"/>
        <v>30.626296146461122</v>
      </c>
      <c r="AE58" s="63">
        <f t="shared" si="22"/>
        <v>30.58410134950201</v>
      </c>
      <c r="AF58" s="63">
        <f t="shared" si="22"/>
        <v>30.541872120728957</v>
      </c>
      <c r="AG58" s="63"/>
    </row>
    <row r="61" spans="1:37">
      <c r="A61" s="2" t="s">
        <v>1168</v>
      </c>
    </row>
    <row r="62" spans="1:37">
      <c r="D62" s="48" t="s">
        <v>1058</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66" t="s">
        <v>897</v>
      </c>
      <c r="D63" t="s">
        <v>1054</v>
      </c>
      <c r="E63" s="70">
        <f>INDEX('AEO 7'!$C$18:$AH$28,MATCH($C$63,'AEO 7'!$A$18:$A$28,0),MATCH(E$62,'AEO 7'!$C$13:$AH$13,0))*10^9</f>
        <v>24970692000</v>
      </c>
      <c r="F63" s="70">
        <f>INDEX('AEO 7'!$C$18:$AH$28,MATCH($C$63,'AEO 7'!$A$18:$A$28,0),MATCH(F$62,'AEO 7'!$C$13:$AH$13,0))*10^9</f>
        <v>29653244000</v>
      </c>
      <c r="G63" s="70">
        <f>INDEX('AEO 7'!$C$18:$AH$28,MATCH($C$63,'AEO 7'!$A$18:$A$28,0),MATCH(G$62,'AEO 7'!$C$13:$AH$13,0))*10^9</f>
        <v>33486446000</v>
      </c>
      <c r="H63" s="70">
        <f>INDEX('AEO 7'!$C$18:$AH$28,MATCH($C$63,'AEO 7'!$A$18:$A$28,0),MATCH(H$62,'AEO 7'!$C$13:$AH$13,0))*10^9</f>
        <v>36386101000</v>
      </c>
      <c r="I63" s="70">
        <f>INDEX('AEO 7'!$C$18:$AH$28,MATCH($C$63,'AEO 7'!$A$18:$A$28,0),MATCH(I$62,'AEO 7'!$C$13:$AH$13,0))*10^9</f>
        <v>38577961000</v>
      </c>
      <c r="J63" s="70">
        <f>INDEX('AEO 7'!$C$18:$AH$28,MATCH($C$63,'AEO 7'!$A$18:$A$28,0),MATCH(J$62,'AEO 7'!$C$13:$AH$13,0))*10^9</f>
        <v>40222988000</v>
      </c>
      <c r="K63" s="70">
        <f>INDEX('AEO 7'!$C$18:$AH$28,MATCH($C$63,'AEO 7'!$A$18:$A$28,0),MATCH(K$62,'AEO 7'!$C$13:$AH$13,0))*10^9</f>
        <v>41396164000</v>
      </c>
      <c r="L63" s="70">
        <f>INDEX('AEO 7'!$C$18:$AH$28,MATCH($C$63,'AEO 7'!$A$18:$A$28,0),MATCH(L$62,'AEO 7'!$C$13:$AH$13,0))*10^9</f>
        <v>42264778000</v>
      </c>
      <c r="M63" s="70">
        <f>INDEX('AEO 7'!$C$18:$AH$28,MATCH($C$63,'AEO 7'!$A$18:$A$28,0),MATCH(M$62,'AEO 7'!$C$13:$AH$13,0))*10^9</f>
        <v>42515728000</v>
      </c>
      <c r="N63" s="70">
        <f>INDEX('AEO 7'!$C$18:$AH$28,MATCH($C$63,'AEO 7'!$A$18:$A$28,0),MATCH(N$62,'AEO 7'!$C$13:$AH$13,0))*10^9</f>
        <v>42713291000</v>
      </c>
      <c r="O63" s="70">
        <f>INDEX('AEO 7'!$C$18:$AH$28,MATCH($C$63,'AEO 7'!$A$18:$A$28,0),MATCH(O$62,'AEO 7'!$C$13:$AH$13,0))*10^9</f>
        <v>43137005000</v>
      </c>
      <c r="P63" s="70">
        <f>INDEX('AEO 7'!$C$18:$AH$28,MATCH($C$63,'AEO 7'!$A$18:$A$28,0),MATCH(P$62,'AEO 7'!$C$13:$AH$13,0))*10^9</f>
        <v>43343742000</v>
      </c>
      <c r="Q63" s="70">
        <f>INDEX('AEO 7'!$C$18:$AH$28,MATCH($C$63,'AEO 7'!$A$18:$A$28,0),MATCH(Q$62,'AEO 7'!$C$13:$AH$13,0))*10^9</f>
        <v>43818241000</v>
      </c>
      <c r="R63" s="70">
        <f>INDEX('AEO 7'!$C$18:$AH$28,MATCH($C$63,'AEO 7'!$A$18:$A$28,0),MATCH(R$62,'AEO 7'!$C$13:$AH$13,0))*10^9</f>
        <v>44274139000</v>
      </c>
      <c r="S63" s="70">
        <f>INDEX('AEO 7'!$C$18:$AH$28,MATCH($C$63,'AEO 7'!$A$18:$A$28,0),MATCH(S$62,'AEO 7'!$C$13:$AH$13,0))*10^9</f>
        <v>44835865000</v>
      </c>
      <c r="T63" s="70">
        <f>INDEX('AEO 7'!$C$18:$AH$28,MATCH($C$63,'AEO 7'!$A$18:$A$28,0),MATCH(T$62,'AEO 7'!$C$13:$AH$13,0))*10^9</f>
        <v>45310886000</v>
      </c>
      <c r="U63" s="70">
        <f>INDEX('AEO 7'!$C$18:$AH$28,MATCH($C$63,'AEO 7'!$A$18:$A$28,0),MATCH(U$62,'AEO 7'!$C$13:$AH$13,0))*10^9</f>
        <v>45831734000</v>
      </c>
      <c r="V63" s="70">
        <f>INDEX('AEO 7'!$C$18:$AH$28,MATCH($C$63,'AEO 7'!$A$18:$A$28,0),MATCH(V$62,'AEO 7'!$C$13:$AH$13,0))*10^9</f>
        <v>46327930000</v>
      </c>
      <c r="W63" s="70">
        <f>INDEX('AEO 7'!$C$18:$AH$28,MATCH($C$63,'AEO 7'!$A$18:$A$28,0),MATCH(W$62,'AEO 7'!$C$13:$AH$13,0))*10^9</f>
        <v>46816154000</v>
      </c>
      <c r="X63" s="70">
        <f>INDEX('AEO 7'!$C$18:$AH$28,MATCH($C$63,'AEO 7'!$A$18:$A$28,0),MATCH(X$62,'AEO 7'!$C$13:$AH$13,0))*10^9</f>
        <v>47317448000</v>
      </c>
      <c r="Y63" s="70">
        <f>INDEX('AEO 7'!$C$18:$AH$28,MATCH($C$63,'AEO 7'!$A$18:$A$28,0),MATCH(Y$62,'AEO 7'!$C$13:$AH$13,0))*10^9</f>
        <v>47980492000</v>
      </c>
      <c r="Z63" s="70">
        <f>INDEX('AEO 7'!$C$18:$AH$28,MATCH($C$63,'AEO 7'!$A$18:$A$28,0),MATCH(Z$62,'AEO 7'!$C$13:$AH$13,0))*10^9</f>
        <v>48582150000</v>
      </c>
      <c r="AA63" s="70">
        <f>INDEX('AEO 7'!$C$18:$AH$28,MATCH($C$63,'AEO 7'!$A$18:$A$28,0),MATCH(AA$62,'AEO 7'!$C$13:$AH$13,0))*10^9</f>
        <v>49164021000</v>
      </c>
      <c r="AB63" s="70">
        <f>INDEX('AEO 7'!$C$18:$AH$28,MATCH($C$63,'AEO 7'!$A$18:$A$28,0),MATCH(AB$62,'AEO 7'!$C$13:$AH$13,0))*10^9</f>
        <v>49763081000</v>
      </c>
      <c r="AC63" s="70">
        <f>INDEX('AEO 7'!$C$18:$AH$28,MATCH($C$63,'AEO 7'!$A$18:$A$28,0),MATCH(AC$62,'AEO 7'!$C$13:$AH$13,0))*10^9</f>
        <v>50334721000</v>
      </c>
      <c r="AD63" s="70">
        <f>INDEX('AEO 7'!$C$18:$AH$28,MATCH($C$63,'AEO 7'!$A$18:$A$28,0),MATCH(AD$62,'AEO 7'!$C$13:$AH$13,0))*10^9</f>
        <v>50978020000</v>
      </c>
      <c r="AE63" s="70">
        <f>INDEX('AEO 7'!$C$18:$AH$28,MATCH($C$63,'AEO 7'!$A$18:$A$28,0),MATCH(AE$62,'AEO 7'!$C$13:$AH$13,0))*10^9</f>
        <v>51558666000</v>
      </c>
      <c r="AF63" s="70">
        <f>INDEX('AEO 7'!$C$18:$AH$28,MATCH($C$63,'AEO 7'!$A$18:$A$28,0),MATCH(AF$62,'AEO 7'!$C$13:$AH$13,0))*10^9</f>
        <v>52079247000</v>
      </c>
      <c r="AG63" s="70">
        <f>INDEX('AEO 7'!$C$18:$AH$28,MATCH($C$63,'AEO 7'!$A$18:$A$28,0),MATCH(AG$62,'AEO 7'!$C$13:$AH$13,0))*10^9</f>
        <v>52647175000</v>
      </c>
      <c r="AH63" s="70">
        <f>INDEX('AEO 7'!$C$18:$AH$28,MATCH($C$63,'AEO 7'!$A$18:$A$28,0),MATCH(AH$62,'AEO 7'!$C$13:$AH$13,0))*10^9</f>
        <v>53282265000</v>
      </c>
      <c r="AI63" s="70">
        <f>INDEX('AEO 7'!$C$18:$AH$28,MATCH($C$63,'AEO 7'!$A$18:$A$28,0),MATCH(AI$62,'AEO 7'!$C$13:$AH$13,0))*10^9</f>
        <v>53912506000</v>
      </c>
      <c r="AJ63" s="70"/>
      <c r="AK63" s="69"/>
    </row>
    <row r="64" spans="1:37">
      <c r="A64" s="23" t="s">
        <v>1147</v>
      </c>
      <c r="B64" s="23" t="s">
        <v>1145</v>
      </c>
      <c r="C64" s="23" t="s">
        <v>1140</v>
      </c>
      <c r="D64" t="s">
        <v>1162</v>
      </c>
      <c r="E64" s="59">
        <f>SUM(INDEX('AEO 36'!$E$15:$AJ$103,MATCH($C$64,'AEO 36'!$A$15:$A$103,0),MATCH(E$62,'AEO 36'!$E$1:$AJ$1,0)),INDEX('AEO 36'!$E$15:$AJ$103,MATCH($B$64,'AEO 36'!$A$15:$A$103,0),MATCH(E$62,'AEO 36'!$E$1:$AJ$1,0)),INDEX('AEO 36'!$E$15:$AJ$103,MATCH($A$64,'AEO 36'!$A$15:$A$103,0),MATCH(E$62,'AEO 36'!$E$1:$AJ$1,0)))*10^12</f>
        <v>15724651999999.998</v>
      </c>
      <c r="F64" s="59">
        <f>SUM(INDEX('AEO 36'!$E$15:$AJ$103,MATCH($C$64,'AEO 36'!$A$15:$A$103,0),MATCH(F$62,'AEO 36'!$E$1:$AJ$1,0)),INDEX('AEO 36'!$E$15:$AJ$103,MATCH($B$64,'AEO 36'!$A$15:$A$103,0),MATCH(F$62,'AEO 36'!$E$1:$AJ$1,0)),INDEX('AEO 36'!$E$15:$AJ$103,MATCH($A$64,'AEO 36'!$A$15:$A$103,0),MATCH(F$62,'AEO 36'!$E$1:$AJ$1,0)))*10^12</f>
        <v>18570040000000</v>
      </c>
      <c r="G64" s="59">
        <f>SUM(INDEX('AEO 36'!$E$15:$AJ$103,MATCH($C$64,'AEO 36'!$A$15:$A$103,0),MATCH(G$62,'AEO 36'!$E$1:$AJ$1,0)),INDEX('AEO 36'!$E$15:$AJ$103,MATCH($B$64,'AEO 36'!$A$15:$A$103,0),MATCH(G$62,'AEO 36'!$E$1:$AJ$1,0)),INDEX('AEO 36'!$E$15:$AJ$103,MATCH($A$64,'AEO 36'!$A$15:$A$103,0),MATCH(G$62,'AEO 36'!$E$1:$AJ$1,0)))*10^12</f>
        <v>20939007000000</v>
      </c>
      <c r="H64" s="59">
        <f>SUM(INDEX('AEO 36'!$E$15:$AJ$103,MATCH($C$64,'AEO 36'!$A$15:$A$103,0),MATCH(H$62,'AEO 36'!$E$1:$AJ$1,0)),INDEX('AEO 36'!$E$15:$AJ$103,MATCH($B$64,'AEO 36'!$A$15:$A$103,0),MATCH(H$62,'AEO 36'!$E$1:$AJ$1,0)),INDEX('AEO 36'!$E$15:$AJ$103,MATCH($A$64,'AEO 36'!$A$15:$A$103,0),MATCH(H$62,'AEO 36'!$E$1:$AJ$1,0)))*10^12</f>
        <v>22730788000000</v>
      </c>
      <c r="I64" s="59">
        <f>SUM(INDEX('AEO 36'!$E$15:$AJ$103,MATCH($C$64,'AEO 36'!$A$15:$A$103,0),MATCH(I$62,'AEO 36'!$E$1:$AJ$1,0)),INDEX('AEO 36'!$E$15:$AJ$103,MATCH($B$64,'AEO 36'!$A$15:$A$103,0),MATCH(I$62,'AEO 36'!$E$1:$AJ$1,0)),INDEX('AEO 36'!$E$15:$AJ$103,MATCH($A$64,'AEO 36'!$A$15:$A$103,0),MATCH(I$62,'AEO 36'!$E$1:$AJ$1,0)))*10^12</f>
        <v>24090370000000</v>
      </c>
      <c r="J64" s="59">
        <f>SUM(INDEX('AEO 36'!$E$15:$AJ$103,MATCH($C$64,'AEO 36'!$A$15:$A$103,0),MATCH(J$62,'AEO 36'!$E$1:$AJ$1,0)),INDEX('AEO 36'!$E$15:$AJ$103,MATCH($B$64,'AEO 36'!$A$15:$A$103,0),MATCH(J$62,'AEO 36'!$E$1:$AJ$1,0)),INDEX('AEO 36'!$E$15:$AJ$103,MATCH($A$64,'AEO 36'!$A$15:$A$103,0),MATCH(J$62,'AEO 36'!$E$1:$AJ$1,0)))*10^12</f>
        <v>25112246000000</v>
      </c>
      <c r="K64" s="59">
        <f>SUM(INDEX('AEO 36'!$E$15:$AJ$103,MATCH($C$64,'AEO 36'!$A$15:$A$103,0),MATCH(K$62,'AEO 36'!$E$1:$AJ$1,0)),INDEX('AEO 36'!$E$15:$AJ$103,MATCH($B$64,'AEO 36'!$A$15:$A$103,0),MATCH(K$62,'AEO 36'!$E$1:$AJ$1,0)),INDEX('AEO 36'!$E$15:$AJ$103,MATCH($A$64,'AEO 36'!$A$15:$A$103,0),MATCH(K$62,'AEO 36'!$E$1:$AJ$1,0)))*10^12</f>
        <v>25840006000000</v>
      </c>
      <c r="L64" s="59">
        <f>SUM(INDEX('AEO 36'!$E$15:$AJ$103,MATCH($C$64,'AEO 36'!$A$15:$A$103,0),MATCH(L$62,'AEO 36'!$E$1:$AJ$1,0)),INDEX('AEO 36'!$E$15:$AJ$103,MATCH($B$64,'AEO 36'!$A$15:$A$103,0),MATCH(L$62,'AEO 36'!$E$1:$AJ$1,0)),INDEX('AEO 36'!$E$15:$AJ$103,MATCH($A$64,'AEO 36'!$A$15:$A$103,0),MATCH(L$62,'AEO 36'!$E$1:$AJ$1,0)))*10^12</f>
        <v>26380896000000</v>
      </c>
      <c r="M64" s="59">
        <f>SUM(INDEX('AEO 36'!$E$15:$AJ$103,MATCH($C$64,'AEO 36'!$A$15:$A$103,0),MATCH(M$62,'AEO 36'!$E$1:$AJ$1,0)),INDEX('AEO 36'!$E$15:$AJ$103,MATCH($B$64,'AEO 36'!$A$15:$A$103,0),MATCH(M$62,'AEO 36'!$E$1:$AJ$1,0)),INDEX('AEO 36'!$E$15:$AJ$103,MATCH($A$64,'AEO 36'!$A$15:$A$103,0),MATCH(M$62,'AEO 36'!$E$1:$AJ$1,0)))*10^12</f>
        <v>26537698000000</v>
      </c>
      <c r="N64" s="59">
        <f>SUM(INDEX('AEO 36'!$E$15:$AJ$103,MATCH($C$64,'AEO 36'!$A$15:$A$103,0),MATCH(N$62,'AEO 36'!$E$1:$AJ$1,0)),INDEX('AEO 36'!$E$15:$AJ$103,MATCH($B$64,'AEO 36'!$A$15:$A$103,0),MATCH(N$62,'AEO 36'!$E$1:$AJ$1,0)),INDEX('AEO 36'!$E$15:$AJ$103,MATCH($A$64,'AEO 36'!$A$15:$A$103,0),MATCH(N$62,'AEO 36'!$E$1:$AJ$1,0)))*10^12</f>
        <v>26659430000000</v>
      </c>
      <c r="O64" s="59">
        <f>SUM(INDEX('AEO 36'!$E$15:$AJ$103,MATCH($C$64,'AEO 36'!$A$15:$A$103,0),MATCH(O$62,'AEO 36'!$E$1:$AJ$1,0)),INDEX('AEO 36'!$E$15:$AJ$103,MATCH($B$64,'AEO 36'!$A$15:$A$103,0),MATCH(O$62,'AEO 36'!$E$1:$AJ$1,0)),INDEX('AEO 36'!$E$15:$AJ$103,MATCH($A$64,'AEO 36'!$A$15:$A$103,0),MATCH(O$62,'AEO 36'!$E$1:$AJ$1,0)))*10^12</f>
        <v>26941779000000</v>
      </c>
      <c r="P64" s="59">
        <f>SUM(INDEX('AEO 36'!$E$15:$AJ$103,MATCH($C$64,'AEO 36'!$A$15:$A$103,0),MATCH(P$62,'AEO 36'!$E$1:$AJ$1,0)),INDEX('AEO 36'!$E$15:$AJ$103,MATCH($B$64,'AEO 36'!$A$15:$A$103,0),MATCH(P$62,'AEO 36'!$E$1:$AJ$1,0)),INDEX('AEO 36'!$E$15:$AJ$103,MATCH($A$64,'AEO 36'!$A$15:$A$103,0),MATCH(P$62,'AEO 36'!$E$1:$AJ$1,0)))*10^12</f>
        <v>27061387000000.004</v>
      </c>
      <c r="Q64" s="59">
        <f>SUM(INDEX('AEO 36'!$E$15:$AJ$103,MATCH($C$64,'AEO 36'!$A$15:$A$103,0),MATCH(Q$62,'AEO 36'!$E$1:$AJ$1,0)),INDEX('AEO 36'!$E$15:$AJ$103,MATCH($B$64,'AEO 36'!$A$15:$A$103,0),MATCH(Q$62,'AEO 36'!$E$1:$AJ$1,0)),INDEX('AEO 36'!$E$15:$AJ$103,MATCH($A$64,'AEO 36'!$A$15:$A$103,0),MATCH(Q$62,'AEO 36'!$E$1:$AJ$1,0)))*10^12</f>
        <v>27370438999999.996</v>
      </c>
      <c r="R64" s="59">
        <f>SUM(INDEX('AEO 36'!$E$15:$AJ$103,MATCH($C$64,'AEO 36'!$A$15:$A$103,0),MATCH(R$62,'AEO 36'!$E$1:$AJ$1,0)),INDEX('AEO 36'!$E$15:$AJ$103,MATCH($B$64,'AEO 36'!$A$15:$A$103,0),MATCH(R$62,'AEO 36'!$E$1:$AJ$1,0)),INDEX('AEO 36'!$E$15:$AJ$103,MATCH($A$64,'AEO 36'!$A$15:$A$103,0),MATCH(R$62,'AEO 36'!$E$1:$AJ$1,0)))*10^12</f>
        <v>27664516000000</v>
      </c>
      <c r="S64" s="59">
        <f>SUM(INDEX('AEO 36'!$E$15:$AJ$103,MATCH($C$64,'AEO 36'!$A$15:$A$103,0),MATCH(S$62,'AEO 36'!$E$1:$AJ$1,0)),INDEX('AEO 36'!$E$15:$AJ$103,MATCH($B$64,'AEO 36'!$A$15:$A$103,0),MATCH(S$62,'AEO 36'!$E$1:$AJ$1,0)),INDEX('AEO 36'!$E$15:$AJ$103,MATCH($A$64,'AEO 36'!$A$15:$A$103,0),MATCH(S$62,'AEO 36'!$E$1:$AJ$1,0)))*10^12</f>
        <v>28033673999999.996</v>
      </c>
      <c r="T64" s="59">
        <f>SUM(INDEX('AEO 36'!$E$15:$AJ$103,MATCH($C$64,'AEO 36'!$A$15:$A$103,0),MATCH(T$62,'AEO 36'!$E$1:$AJ$1,0)),INDEX('AEO 36'!$E$15:$AJ$103,MATCH($B$64,'AEO 36'!$A$15:$A$103,0),MATCH(T$62,'AEO 36'!$E$1:$AJ$1,0)),INDEX('AEO 36'!$E$15:$AJ$103,MATCH($A$64,'AEO 36'!$A$15:$A$103,0),MATCH(T$62,'AEO 36'!$E$1:$AJ$1,0)))*10^12</f>
        <v>28336389000000</v>
      </c>
      <c r="U64" s="59">
        <f>SUM(INDEX('AEO 36'!$E$15:$AJ$103,MATCH($C$64,'AEO 36'!$A$15:$A$103,0),MATCH(U$62,'AEO 36'!$E$1:$AJ$1,0)),INDEX('AEO 36'!$E$15:$AJ$103,MATCH($B$64,'AEO 36'!$A$15:$A$103,0),MATCH(U$62,'AEO 36'!$E$1:$AJ$1,0)),INDEX('AEO 36'!$E$15:$AJ$103,MATCH($A$64,'AEO 36'!$A$15:$A$103,0),MATCH(U$62,'AEO 36'!$E$1:$AJ$1,0)))*10^12</f>
        <v>28674376000000.004</v>
      </c>
      <c r="V64" s="59">
        <f>SUM(INDEX('AEO 36'!$E$15:$AJ$103,MATCH($C$64,'AEO 36'!$A$15:$A$103,0),MATCH(V$62,'AEO 36'!$E$1:$AJ$1,0)),INDEX('AEO 36'!$E$15:$AJ$103,MATCH($B$64,'AEO 36'!$A$15:$A$103,0),MATCH(V$62,'AEO 36'!$E$1:$AJ$1,0)),INDEX('AEO 36'!$E$15:$AJ$103,MATCH($A$64,'AEO 36'!$A$15:$A$103,0),MATCH(V$62,'AEO 36'!$E$1:$AJ$1,0)))*10^12</f>
        <v>28995555000000</v>
      </c>
      <c r="W64" s="59">
        <f>SUM(INDEX('AEO 36'!$E$15:$AJ$103,MATCH($C$64,'AEO 36'!$A$15:$A$103,0),MATCH(W$62,'AEO 36'!$E$1:$AJ$1,0)),INDEX('AEO 36'!$E$15:$AJ$103,MATCH($B$64,'AEO 36'!$A$15:$A$103,0),MATCH(W$62,'AEO 36'!$E$1:$AJ$1,0)),INDEX('AEO 36'!$E$15:$AJ$103,MATCH($A$64,'AEO 36'!$A$15:$A$103,0),MATCH(W$62,'AEO 36'!$E$1:$AJ$1,0)))*10^12</f>
        <v>29311184000000</v>
      </c>
      <c r="X64" s="59">
        <f>SUM(INDEX('AEO 36'!$E$15:$AJ$103,MATCH($C$64,'AEO 36'!$A$15:$A$103,0),MATCH(X$62,'AEO 36'!$E$1:$AJ$1,0)),INDEX('AEO 36'!$E$15:$AJ$103,MATCH($B$64,'AEO 36'!$A$15:$A$103,0),MATCH(X$62,'AEO 36'!$E$1:$AJ$1,0)),INDEX('AEO 36'!$E$15:$AJ$103,MATCH($A$64,'AEO 36'!$A$15:$A$103,0),MATCH(X$62,'AEO 36'!$E$1:$AJ$1,0)))*10^12</f>
        <v>29633765000000</v>
      </c>
      <c r="Y64" s="59">
        <f>SUM(INDEX('AEO 36'!$E$15:$AJ$103,MATCH($C$64,'AEO 36'!$A$15:$A$103,0),MATCH(Y$62,'AEO 36'!$E$1:$AJ$1,0)),INDEX('AEO 36'!$E$15:$AJ$103,MATCH($B$64,'AEO 36'!$A$15:$A$103,0),MATCH(Y$62,'AEO 36'!$E$1:$AJ$1,0)),INDEX('AEO 36'!$E$15:$AJ$103,MATCH($A$64,'AEO 36'!$A$15:$A$103,0),MATCH(Y$62,'AEO 36'!$E$1:$AJ$1,0)))*10^12</f>
        <v>30069786000000</v>
      </c>
      <c r="Z64" s="59">
        <f>SUM(INDEX('AEO 36'!$E$15:$AJ$103,MATCH($C$64,'AEO 36'!$A$15:$A$103,0),MATCH(Z$62,'AEO 36'!$E$1:$AJ$1,0)),INDEX('AEO 36'!$E$15:$AJ$103,MATCH($B$64,'AEO 36'!$A$15:$A$103,0),MATCH(Z$62,'AEO 36'!$E$1:$AJ$1,0)),INDEX('AEO 36'!$E$15:$AJ$103,MATCH($A$64,'AEO 36'!$A$15:$A$103,0),MATCH(Z$62,'AEO 36'!$E$1:$AJ$1,0)))*10^12</f>
        <v>30462376000000</v>
      </c>
      <c r="AA64" s="59">
        <f>SUM(INDEX('AEO 36'!$E$15:$AJ$103,MATCH($C$64,'AEO 36'!$A$15:$A$103,0),MATCH(AA$62,'AEO 36'!$E$1:$AJ$1,0)),INDEX('AEO 36'!$E$15:$AJ$103,MATCH($B$64,'AEO 36'!$A$15:$A$103,0),MATCH(AA$62,'AEO 36'!$E$1:$AJ$1,0)),INDEX('AEO 36'!$E$15:$AJ$103,MATCH($A$64,'AEO 36'!$A$15:$A$103,0),MATCH(AA$62,'AEO 36'!$E$1:$AJ$1,0)))*10^12</f>
        <v>30840115000000</v>
      </c>
      <c r="AB64" s="59">
        <f>SUM(INDEX('AEO 36'!$E$15:$AJ$103,MATCH($C$64,'AEO 36'!$A$15:$A$103,0),MATCH(AB$62,'AEO 36'!$E$1:$AJ$1,0)),INDEX('AEO 36'!$E$15:$AJ$103,MATCH($B$64,'AEO 36'!$A$15:$A$103,0),MATCH(AB$62,'AEO 36'!$E$1:$AJ$1,0)),INDEX('AEO 36'!$E$15:$AJ$103,MATCH($A$64,'AEO 36'!$A$15:$A$103,0),MATCH(AB$62,'AEO 36'!$E$1:$AJ$1,0)))*10^12</f>
        <v>31230839000000.004</v>
      </c>
      <c r="AC64" s="59">
        <f>SUM(INDEX('AEO 36'!$E$15:$AJ$103,MATCH($C$64,'AEO 36'!$A$15:$A$103,0),MATCH(AC$62,'AEO 36'!$E$1:$AJ$1,0)),INDEX('AEO 36'!$E$15:$AJ$103,MATCH($B$64,'AEO 36'!$A$15:$A$103,0),MATCH(AC$62,'AEO 36'!$E$1:$AJ$1,0)),INDEX('AEO 36'!$E$15:$AJ$103,MATCH($A$64,'AEO 36'!$A$15:$A$103,0),MATCH(AC$62,'AEO 36'!$E$1:$AJ$1,0)))*10^12</f>
        <v>31603850000000</v>
      </c>
      <c r="AD64" s="59">
        <f>SUM(INDEX('AEO 36'!$E$15:$AJ$103,MATCH($C$64,'AEO 36'!$A$15:$A$103,0),MATCH(AD$62,'AEO 36'!$E$1:$AJ$1,0)),INDEX('AEO 36'!$E$15:$AJ$103,MATCH($B$64,'AEO 36'!$A$15:$A$103,0),MATCH(AD$62,'AEO 36'!$E$1:$AJ$1,0)),INDEX('AEO 36'!$E$15:$AJ$103,MATCH($A$64,'AEO 36'!$A$15:$A$103,0),MATCH(AD$62,'AEO 36'!$E$1:$AJ$1,0)))*10^12</f>
        <v>32029404000000</v>
      </c>
      <c r="AE64" s="59">
        <f>SUM(INDEX('AEO 36'!$E$15:$AJ$103,MATCH($C$64,'AEO 36'!$A$15:$A$103,0),MATCH(AE$62,'AEO 36'!$E$1:$AJ$1,0)),INDEX('AEO 36'!$E$15:$AJ$103,MATCH($B$64,'AEO 36'!$A$15:$A$103,0),MATCH(AE$62,'AEO 36'!$E$1:$AJ$1,0)),INDEX('AEO 36'!$E$15:$AJ$103,MATCH($A$64,'AEO 36'!$A$15:$A$103,0),MATCH(AE$62,'AEO 36'!$E$1:$AJ$1,0)))*10^12</f>
        <v>32413029000000</v>
      </c>
      <c r="AF64" s="59">
        <f>SUM(INDEX('AEO 36'!$E$15:$AJ$103,MATCH($C$64,'AEO 36'!$A$15:$A$103,0),MATCH(AF$62,'AEO 36'!$E$1:$AJ$1,0)),INDEX('AEO 36'!$E$15:$AJ$103,MATCH($B$64,'AEO 36'!$A$15:$A$103,0),MATCH(AF$62,'AEO 36'!$E$1:$AJ$1,0)),INDEX('AEO 36'!$E$15:$AJ$103,MATCH($A$64,'AEO 36'!$A$15:$A$103,0),MATCH(AF$62,'AEO 36'!$E$1:$AJ$1,0)))*10^12</f>
        <v>32759529999999.996</v>
      </c>
      <c r="AG64" s="59">
        <f>SUM(INDEX('AEO 36'!$E$15:$AJ$103,MATCH($C$64,'AEO 36'!$A$15:$A$103,0),MATCH(AG$62,'AEO 36'!$E$1:$AJ$1,0)),INDEX('AEO 36'!$E$15:$AJ$103,MATCH($B$64,'AEO 36'!$A$15:$A$103,0),MATCH(AG$62,'AEO 36'!$E$1:$AJ$1,0)),INDEX('AEO 36'!$E$15:$AJ$103,MATCH($A$64,'AEO 36'!$A$15:$A$103,0),MATCH(AG$62,'AEO 36'!$E$1:$AJ$1,0)))*10^12</f>
        <v>33144264999999.996</v>
      </c>
      <c r="AH64" s="59">
        <f>SUM(INDEX('AEO 36'!$E$15:$AJ$103,MATCH($C$64,'AEO 36'!$A$15:$A$103,0),MATCH(AH$62,'AEO 36'!$E$1:$AJ$1,0)),INDEX('AEO 36'!$E$15:$AJ$103,MATCH($B$64,'AEO 36'!$A$15:$A$103,0),MATCH(AH$62,'AEO 36'!$E$1:$AJ$1,0)),INDEX('AEO 36'!$E$15:$AJ$103,MATCH($A$64,'AEO 36'!$A$15:$A$103,0),MATCH(AH$62,'AEO 36'!$E$1:$AJ$1,0)))*10^12</f>
        <v>33584294000000</v>
      </c>
      <c r="AI64" s="59">
        <f>SUM(INDEX('AEO 36'!$E$15:$AJ$103,MATCH($C$64,'AEO 36'!$A$15:$A$103,0),MATCH(AI$62,'AEO 36'!$E$1:$AJ$1,0)),INDEX('AEO 36'!$E$15:$AJ$103,MATCH($B$64,'AEO 36'!$A$15:$A$103,0),MATCH(AI$62,'AEO 36'!$E$1:$AJ$1,0)),INDEX('AEO 36'!$E$15:$AJ$103,MATCH($A$64,'AEO 36'!$A$15:$A$103,0),MATCH(AI$62,'AEO 36'!$E$1:$AJ$1,0)))*10^12</f>
        <v>34028448999999.996</v>
      </c>
      <c r="AJ64" s="59"/>
      <c r="AK64" s="69"/>
    </row>
    <row r="65" spans="1:37">
      <c r="B65" s="23" t="s">
        <v>1148</v>
      </c>
      <c r="C65" s="23" t="s">
        <v>1141</v>
      </c>
      <c r="D65" t="s">
        <v>1163</v>
      </c>
      <c r="E65" s="59">
        <f>SUM(INDEX('AEO 36'!$E$15:$AJ$103,MATCH($C$65,'AEO 36'!$A$15:$A$103,0),MATCH(E$62,'AEO 36'!$E$1:$AJ$1,0)),INDEX('AEO 36'!$E$15:$AJ$103,MATCH($B$65,'AEO 36'!$A$15:$A$103,0),MATCH(E$62,'AEO 36'!$E$1:$AJ$1,0)))*10^12</f>
        <v>13712565000000</v>
      </c>
      <c r="F65" s="59">
        <f>SUM(INDEX('AEO 36'!$E$15:$AJ$103,MATCH($C$65,'AEO 36'!$A$15:$A$103,0),MATCH(F$62,'AEO 36'!$E$1:$AJ$1,0)),INDEX('AEO 36'!$E$15:$AJ$103,MATCH($B$65,'AEO 36'!$A$15:$A$103,0),MATCH(F$62,'AEO 36'!$E$1:$AJ$1,0)))*10^12</f>
        <v>16680758000000</v>
      </c>
      <c r="G65" s="59">
        <f>SUM(INDEX('AEO 36'!$E$15:$AJ$103,MATCH($C$65,'AEO 36'!$A$15:$A$103,0),MATCH(G$62,'AEO 36'!$E$1:$AJ$1,0)),INDEX('AEO 36'!$E$15:$AJ$103,MATCH($B$65,'AEO 36'!$A$15:$A$103,0),MATCH(G$62,'AEO 36'!$E$1:$AJ$1,0)))*10^12</f>
        <v>18994887000000</v>
      </c>
      <c r="H65" s="59">
        <f>SUM(INDEX('AEO 36'!$E$15:$AJ$103,MATCH($C$65,'AEO 36'!$A$15:$A$103,0),MATCH(H$62,'AEO 36'!$E$1:$AJ$1,0)),INDEX('AEO 36'!$E$15:$AJ$103,MATCH($B$65,'AEO 36'!$A$15:$A$103,0),MATCH(H$62,'AEO 36'!$E$1:$AJ$1,0)))*10^12</f>
        <v>20747469000000</v>
      </c>
      <c r="I65" s="59">
        <f>SUM(INDEX('AEO 36'!$E$15:$AJ$103,MATCH($C$65,'AEO 36'!$A$15:$A$103,0),MATCH(I$62,'AEO 36'!$E$1:$AJ$1,0)),INDEX('AEO 36'!$E$15:$AJ$103,MATCH($B$65,'AEO 36'!$A$15:$A$103,0),MATCH(I$62,'AEO 36'!$E$1:$AJ$1,0)))*10^12</f>
        <v>22065845000000</v>
      </c>
      <c r="J65" s="59">
        <f>SUM(INDEX('AEO 36'!$E$15:$AJ$103,MATCH($C$65,'AEO 36'!$A$15:$A$103,0),MATCH(J$62,'AEO 36'!$E$1:$AJ$1,0)),INDEX('AEO 36'!$E$15:$AJ$103,MATCH($B$65,'AEO 36'!$A$15:$A$103,0),MATCH(J$62,'AEO 36'!$E$1:$AJ$1,0)))*10^12</f>
        <v>23053733000000</v>
      </c>
      <c r="K65" s="59">
        <f>SUM(INDEX('AEO 36'!$E$15:$AJ$103,MATCH($C$65,'AEO 36'!$A$15:$A$103,0),MATCH(K$62,'AEO 36'!$E$1:$AJ$1,0)),INDEX('AEO 36'!$E$15:$AJ$103,MATCH($B$65,'AEO 36'!$A$15:$A$103,0),MATCH(K$62,'AEO 36'!$E$1:$AJ$1,0)))*10^12</f>
        <v>23775042000000</v>
      </c>
      <c r="L65" s="59">
        <f>SUM(INDEX('AEO 36'!$E$15:$AJ$103,MATCH($C$65,'AEO 36'!$A$15:$A$103,0),MATCH(L$62,'AEO 36'!$E$1:$AJ$1,0)),INDEX('AEO 36'!$E$15:$AJ$103,MATCH($B$65,'AEO 36'!$A$15:$A$103,0),MATCH(L$62,'AEO 36'!$E$1:$AJ$1,0)))*10^12</f>
        <v>24314597000000</v>
      </c>
      <c r="M65" s="59">
        <f>SUM(INDEX('AEO 36'!$E$15:$AJ$103,MATCH($C$65,'AEO 36'!$A$15:$A$103,0),MATCH(M$62,'AEO 36'!$E$1:$AJ$1,0)),INDEX('AEO 36'!$E$15:$AJ$103,MATCH($B$65,'AEO 36'!$A$15:$A$103,0),MATCH(M$62,'AEO 36'!$E$1:$AJ$1,0)))*10^12</f>
        <v>24463506000000</v>
      </c>
      <c r="N65" s="59">
        <f>SUM(INDEX('AEO 36'!$E$15:$AJ$103,MATCH($C$65,'AEO 36'!$A$15:$A$103,0),MATCH(N$62,'AEO 36'!$E$1:$AJ$1,0)),INDEX('AEO 36'!$E$15:$AJ$103,MATCH($B$65,'AEO 36'!$A$15:$A$103,0),MATCH(N$62,'AEO 36'!$E$1:$AJ$1,0)))*10^12</f>
        <v>24590615000000</v>
      </c>
      <c r="O65" s="59">
        <f>SUM(INDEX('AEO 36'!$E$15:$AJ$103,MATCH($C$65,'AEO 36'!$A$15:$A$103,0),MATCH(O$62,'AEO 36'!$E$1:$AJ$1,0)),INDEX('AEO 36'!$E$15:$AJ$103,MATCH($B$65,'AEO 36'!$A$15:$A$103,0),MATCH(O$62,'AEO 36'!$E$1:$AJ$1,0)))*10^12</f>
        <v>24809764000000</v>
      </c>
      <c r="P65" s="59">
        <f>SUM(INDEX('AEO 36'!$E$15:$AJ$103,MATCH($C$65,'AEO 36'!$A$15:$A$103,0),MATCH(P$62,'AEO 36'!$E$1:$AJ$1,0)),INDEX('AEO 36'!$E$15:$AJ$103,MATCH($B$65,'AEO 36'!$A$15:$A$103,0),MATCH(P$62,'AEO 36'!$E$1:$AJ$1,0)))*10^12</f>
        <v>24957225000000</v>
      </c>
      <c r="Q65" s="59">
        <f>SUM(INDEX('AEO 36'!$E$15:$AJ$103,MATCH($C$65,'AEO 36'!$A$15:$A$103,0),MATCH(Q$62,'AEO 36'!$E$1:$AJ$1,0)),INDEX('AEO 36'!$E$15:$AJ$103,MATCH($B$65,'AEO 36'!$A$15:$A$103,0),MATCH(Q$62,'AEO 36'!$E$1:$AJ$1,0)))*10^12</f>
        <v>25203131000000</v>
      </c>
      <c r="R65" s="59">
        <f>SUM(INDEX('AEO 36'!$E$15:$AJ$103,MATCH($C$65,'AEO 36'!$A$15:$A$103,0),MATCH(R$62,'AEO 36'!$E$1:$AJ$1,0)),INDEX('AEO 36'!$E$15:$AJ$103,MATCH($B$65,'AEO 36'!$A$15:$A$103,0),MATCH(R$62,'AEO 36'!$E$1:$AJ$1,0)))*10^12</f>
        <v>25446168000000</v>
      </c>
      <c r="S65" s="59">
        <f>SUM(INDEX('AEO 36'!$E$15:$AJ$103,MATCH($C$65,'AEO 36'!$A$15:$A$103,0),MATCH(S$62,'AEO 36'!$E$1:$AJ$1,0)),INDEX('AEO 36'!$E$15:$AJ$103,MATCH($B$65,'AEO 36'!$A$15:$A$103,0),MATCH(S$62,'AEO 36'!$E$1:$AJ$1,0)))*10^12</f>
        <v>25731031000000</v>
      </c>
      <c r="T65" s="59">
        <f>SUM(INDEX('AEO 36'!$E$15:$AJ$103,MATCH($C$65,'AEO 36'!$A$15:$A$103,0),MATCH(T$62,'AEO 36'!$E$1:$AJ$1,0)),INDEX('AEO 36'!$E$15:$AJ$103,MATCH($B$65,'AEO 36'!$A$15:$A$103,0),MATCH(T$62,'AEO 36'!$E$1:$AJ$1,0)))*10^12</f>
        <v>25993352000000</v>
      </c>
      <c r="U65" s="59">
        <f>SUM(INDEX('AEO 36'!$E$15:$AJ$103,MATCH($C$65,'AEO 36'!$A$15:$A$103,0),MATCH(U$62,'AEO 36'!$E$1:$AJ$1,0)),INDEX('AEO 36'!$E$15:$AJ$103,MATCH($B$65,'AEO 36'!$A$15:$A$103,0),MATCH(U$62,'AEO 36'!$E$1:$AJ$1,0)))*10^12</f>
        <v>26277877000000</v>
      </c>
      <c r="V65" s="59">
        <f>SUM(INDEX('AEO 36'!$E$15:$AJ$103,MATCH($C$65,'AEO 36'!$A$15:$A$103,0),MATCH(V$62,'AEO 36'!$E$1:$AJ$1,0)),INDEX('AEO 36'!$E$15:$AJ$103,MATCH($B$65,'AEO 36'!$A$15:$A$103,0),MATCH(V$62,'AEO 36'!$E$1:$AJ$1,0)))*10^12</f>
        <v>26554169000000</v>
      </c>
      <c r="W65" s="59">
        <f>SUM(INDEX('AEO 36'!$E$15:$AJ$103,MATCH($C$65,'AEO 36'!$A$15:$A$103,0),MATCH(W$62,'AEO 36'!$E$1:$AJ$1,0)),INDEX('AEO 36'!$E$15:$AJ$103,MATCH($B$65,'AEO 36'!$A$15:$A$103,0),MATCH(W$62,'AEO 36'!$E$1:$AJ$1,0)))*10^12</f>
        <v>26830280000000</v>
      </c>
      <c r="X65" s="59">
        <f>SUM(INDEX('AEO 36'!$E$15:$AJ$103,MATCH($C$65,'AEO 36'!$A$15:$A$103,0),MATCH(X$62,'AEO 36'!$E$1:$AJ$1,0)),INDEX('AEO 36'!$E$15:$AJ$103,MATCH($B$65,'AEO 36'!$A$15:$A$103,0),MATCH(X$62,'AEO 36'!$E$1:$AJ$1,0)))*10^12</f>
        <v>27118281000000</v>
      </c>
      <c r="Y65" s="59">
        <f>SUM(INDEX('AEO 36'!$E$15:$AJ$103,MATCH($C$65,'AEO 36'!$A$15:$A$103,0),MATCH(Y$62,'AEO 36'!$E$1:$AJ$1,0)),INDEX('AEO 36'!$E$15:$AJ$103,MATCH($B$65,'AEO 36'!$A$15:$A$103,0),MATCH(Y$62,'AEO 36'!$E$1:$AJ$1,0)))*10^12</f>
        <v>27471909000000</v>
      </c>
      <c r="Z65" s="59">
        <f>SUM(INDEX('AEO 36'!$E$15:$AJ$103,MATCH($C$65,'AEO 36'!$A$15:$A$103,0),MATCH(Z$62,'AEO 36'!$E$1:$AJ$1,0)),INDEX('AEO 36'!$E$15:$AJ$103,MATCH($B$65,'AEO 36'!$A$15:$A$103,0),MATCH(Z$62,'AEO 36'!$E$1:$AJ$1,0)))*10^12</f>
        <v>27805148000000</v>
      </c>
      <c r="AA65" s="59">
        <f>SUM(INDEX('AEO 36'!$E$15:$AJ$103,MATCH($C$65,'AEO 36'!$A$15:$A$103,0),MATCH(AA$62,'AEO 36'!$E$1:$AJ$1,0)),INDEX('AEO 36'!$E$15:$AJ$103,MATCH($B$65,'AEO 36'!$A$15:$A$103,0),MATCH(AA$62,'AEO 36'!$E$1:$AJ$1,0)))*10^12</f>
        <v>28138944000000.004</v>
      </c>
      <c r="AB65" s="59">
        <f>SUM(INDEX('AEO 36'!$E$15:$AJ$103,MATCH($C$65,'AEO 36'!$A$15:$A$103,0),MATCH(AB$62,'AEO 36'!$E$1:$AJ$1,0)),INDEX('AEO 36'!$E$15:$AJ$103,MATCH($B$65,'AEO 36'!$A$15:$A$103,0),MATCH(AB$62,'AEO 36'!$E$1:$AJ$1,0)))*10^12</f>
        <v>28481359000000</v>
      </c>
      <c r="AC65" s="59">
        <f>SUM(INDEX('AEO 36'!$E$15:$AJ$103,MATCH($C$65,'AEO 36'!$A$15:$A$103,0),MATCH(AC$62,'AEO 36'!$E$1:$AJ$1,0)),INDEX('AEO 36'!$E$15:$AJ$103,MATCH($B$65,'AEO 36'!$A$15:$A$103,0),MATCH(AC$62,'AEO 36'!$E$1:$AJ$1,0)))*10^12</f>
        <v>28814511000000</v>
      </c>
      <c r="AD65" s="59">
        <f>SUM(INDEX('AEO 36'!$E$15:$AJ$103,MATCH($C$65,'AEO 36'!$A$15:$A$103,0),MATCH(AD$62,'AEO 36'!$E$1:$AJ$1,0)),INDEX('AEO 36'!$E$15:$AJ$103,MATCH($B$65,'AEO 36'!$A$15:$A$103,0),MATCH(AD$62,'AEO 36'!$E$1:$AJ$1,0)))*10^12</f>
        <v>29173555000000</v>
      </c>
      <c r="AE65" s="59">
        <f>SUM(INDEX('AEO 36'!$E$15:$AJ$103,MATCH($C$65,'AEO 36'!$A$15:$A$103,0),MATCH(AE$62,'AEO 36'!$E$1:$AJ$1,0)),INDEX('AEO 36'!$E$15:$AJ$103,MATCH($B$65,'AEO 36'!$A$15:$A$103,0),MATCH(AE$62,'AEO 36'!$E$1:$AJ$1,0)))*10^12</f>
        <v>29504795000000</v>
      </c>
      <c r="AF65" s="59">
        <f>SUM(INDEX('AEO 36'!$E$15:$AJ$103,MATCH($C$65,'AEO 36'!$A$15:$A$103,0),MATCH(AF$62,'AEO 36'!$E$1:$AJ$1,0)),INDEX('AEO 36'!$E$15:$AJ$103,MATCH($B$65,'AEO 36'!$A$15:$A$103,0),MATCH(AF$62,'AEO 36'!$E$1:$AJ$1,0)))*10^12</f>
        <v>29803602000000</v>
      </c>
      <c r="AG65" s="59">
        <f>SUM(INDEX('AEO 36'!$E$15:$AJ$103,MATCH($C$65,'AEO 36'!$A$15:$A$103,0),MATCH(AG$62,'AEO 36'!$E$1:$AJ$1,0)),INDEX('AEO 36'!$E$15:$AJ$103,MATCH($B$65,'AEO 36'!$A$15:$A$103,0),MATCH(AG$62,'AEO 36'!$E$1:$AJ$1,0)))*10^12</f>
        <v>30109448999999.996</v>
      </c>
      <c r="AH65" s="59">
        <f>SUM(INDEX('AEO 36'!$E$15:$AJ$103,MATCH($C$65,'AEO 36'!$A$15:$A$103,0),MATCH(AH$62,'AEO 36'!$E$1:$AJ$1,0)),INDEX('AEO 36'!$E$15:$AJ$103,MATCH($B$65,'AEO 36'!$A$15:$A$103,0),MATCH(AH$62,'AEO 36'!$E$1:$AJ$1,0)))*10^12</f>
        <v>30427265000000</v>
      </c>
      <c r="AI65" s="59">
        <f>SUM(INDEX('AEO 36'!$E$15:$AJ$103,MATCH($C$65,'AEO 36'!$A$15:$A$103,0),MATCH(AI$62,'AEO 36'!$E$1:$AJ$1,0)),INDEX('AEO 36'!$E$15:$AJ$103,MATCH($B$65,'AEO 36'!$A$15:$A$103,0),MATCH(AI$62,'AEO 36'!$E$1:$AJ$1,0)))*10^12</f>
        <v>30727714000000</v>
      </c>
      <c r="AJ65" s="59"/>
      <c r="AK65" s="69"/>
    </row>
    <row r="66" spans="1:37">
      <c r="D66" t="s">
        <v>1166</v>
      </c>
      <c r="E66" s="59">
        <f>E64*$B$71</f>
        <v>15724651999999.998</v>
      </c>
      <c r="F66" s="59">
        <f t="shared" ref="F66:AI66" si="23">F64*$B$71</f>
        <v>18570040000000</v>
      </c>
      <c r="G66" s="59">
        <f t="shared" si="23"/>
        <v>20939007000000</v>
      </c>
      <c r="H66" s="59">
        <f t="shared" si="23"/>
        <v>22730788000000</v>
      </c>
      <c r="I66" s="59">
        <f t="shared" si="23"/>
        <v>24090370000000</v>
      </c>
      <c r="J66" s="59">
        <f t="shared" si="23"/>
        <v>25112246000000</v>
      </c>
      <c r="K66" s="59">
        <f t="shared" si="23"/>
        <v>25840006000000</v>
      </c>
      <c r="L66" s="59">
        <f t="shared" si="23"/>
        <v>26380896000000</v>
      </c>
      <c r="M66" s="59">
        <f t="shared" si="23"/>
        <v>26537698000000</v>
      </c>
      <c r="N66" s="59">
        <f t="shared" si="23"/>
        <v>26659430000000</v>
      </c>
      <c r="O66" s="59">
        <f t="shared" si="23"/>
        <v>26941779000000</v>
      </c>
      <c r="P66" s="59">
        <f t="shared" si="23"/>
        <v>27061387000000.004</v>
      </c>
      <c r="Q66" s="59">
        <f t="shared" si="23"/>
        <v>27370438999999.996</v>
      </c>
      <c r="R66" s="59">
        <f t="shared" si="23"/>
        <v>27664516000000</v>
      </c>
      <c r="S66" s="59">
        <f t="shared" si="23"/>
        <v>28033673999999.996</v>
      </c>
      <c r="T66" s="59">
        <f t="shared" si="23"/>
        <v>28336389000000</v>
      </c>
      <c r="U66" s="59">
        <f t="shared" si="23"/>
        <v>28674376000000.004</v>
      </c>
      <c r="V66" s="59">
        <f t="shared" si="23"/>
        <v>28995555000000</v>
      </c>
      <c r="W66" s="59">
        <f t="shared" si="23"/>
        <v>29311184000000</v>
      </c>
      <c r="X66" s="59">
        <f t="shared" si="23"/>
        <v>29633765000000</v>
      </c>
      <c r="Y66" s="59">
        <f t="shared" si="23"/>
        <v>30069786000000</v>
      </c>
      <c r="Z66" s="59">
        <f t="shared" si="23"/>
        <v>30462376000000</v>
      </c>
      <c r="AA66" s="59">
        <f t="shared" si="23"/>
        <v>30840115000000</v>
      </c>
      <c r="AB66" s="59">
        <f t="shared" si="23"/>
        <v>31230839000000.004</v>
      </c>
      <c r="AC66" s="59">
        <f t="shared" si="23"/>
        <v>31603850000000</v>
      </c>
      <c r="AD66" s="59">
        <f t="shared" si="23"/>
        <v>32029404000000</v>
      </c>
      <c r="AE66" s="59">
        <f t="shared" si="23"/>
        <v>32413029000000</v>
      </c>
      <c r="AF66" s="59">
        <f t="shared" si="23"/>
        <v>32759529999999.996</v>
      </c>
      <c r="AG66" s="59">
        <f t="shared" si="23"/>
        <v>33144264999999.996</v>
      </c>
      <c r="AH66" s="59">
        <f t="shared" si="23"/>
        <v>33584294000000</v>
      </c>
      <c r="AI66" s="59">
        <f t="shared" si="23"/>
        <v>34028448999999.996</v>
      </c>
      <c r="AJ66" s="59"/>
      <c r="AK66" s="69"/>
    </row>
    <row r="67" spans="1:37">
      <c r="D67" t="s">
        <v>1167</v>
      </c>
      <c r="E67" s="59">
        <f>E65*$B$72</f>
        <v>4267208095406.3608</v>
      </c>
      <c r="F67" s="59">
        <f t="shared" ref="F67:AI67" si="24">F65*$B$72</f>
        <v>5190878991283.8633</v>
      </c>
      <c r="G67" s="59">
        <f t="shared" si="24"/>
        <v>5911011949823.3223</v>
      </c>
      <c r="H67" s="59">
        <f t="shared" si="24"/>
        <v>6456397302473.498</v>
      </c>
      <c r="I67" s="59">
        <f t="shared" si="24"/>
        <v>6866662248527.6797</v>
      </c>
      <c r="J67" s="59">
        <f t="shared" si="24"/>
        <v>7174082754534.7471</v>
      </c>
      <c r="K67" s="59">
        <f t="shared" si="24"/>
        <v>7398546638869.2578</v>
      </c>
      <c r="L67" s="59">
        <f t="shared" si="24"/>
        <v>7566450562308.5986</v>
      </c>
      <c r="M67" s="59">
        <f t="shared" si="24"/>
        <v>7612789499646.6436</v>
      </c>
      <c r="N67" s="59">
        <f t="shared" si="24"/>
        <v>7652344502944.6406</v>
      </c>
      <c r="O67" s="59">
        <f t="shared" si="24"/>
        <v>7720541400235.5713</v>
      </c>
      <c r="P67" s="59">
        <f t="shared" si="24"/>
        <v>7766429734982.332</v>
      </c>
      <c r="Q67" s="59">
        <f t="shared" si="24"/>
        <v>7842953133333.334</v>
      </c>
      <c r="R67" s="59">
        <f t="shared" si="24"/>
        <v>7918583728621.9082</v>
      </c>
      <c r="S67" s="59">
        <f t="shared" si="24"/>
        <v>8007230141578.3281</v>
      </c>
      <c r="T67" s="59">
        <f t="shared" si="24"/>
        <v>8088861717785.6309</v>
      </c>
      <c r="U67" s="59">
        <f t="shared" si="24"/>
        <v>8177402948645.4658</v>
      </c>
      <c r="V67" s="59">
        <f t="shared" si="24"/>
        <v>8263382155241.4609</v>
      </c>
      <c r="W67" s="59">
        <f t="shared" si="24"/>
        <v>8349305036513.5459</v>
      </c>
      <c r="X67" s="59">
        <f t="shared" si="24"/>
        <v>8438927962544.1699</v>
      </c>
      <c r="Y67" s="59">
        <f t="shared" si="24"/>
        <v>8548973330742.0498</v>
      </c>
      <c r="Z67" s="59">
        <f t="shared" si="24"/>
        <v>8652673853474.6768</v>
      </c>
      <c r="AA67" s="59">
        <f t="shared" si="24"/>
        <v>8756547708833.9238</v>
      </c>
      <c r="AB67" s="59">
        <f t="shared" si="24"/>
        <v>8863103707656.0664</v>
      </c>
      <c r="AC67" s="59">
        <f t="shared" si="24"/>
        <v>8966777156890.459</v>
      </c>
      <c r="AD67" s="59">
        <f t="shared" si="24"/>
        <v>9078507928150.7656</v>
      </c>
      <c r="AE67" s="59">
        <f t="shared" si="24"/>
        <v>9181586382803.2988</v>
      </c>
      <c r="AF67" s="59">
        <f t="shared" si="24"/>
        <v>9274572024028.2695</v>
      </c>
      <c r="AG67" s="59">
        <f t="shared" si="24"/>
        <v>9369748440282.6855</v>
      </c>
      <c r="AH67" s="59">
        <f t="shared" si="24"/>
        <v>9468649485276.7969</v>
      </c>
      <c r="AI67" s="59">
        <f t="shared" si="24"/>
        <v>9562146099882.2148</v>
      </c>
      <c r="AJ67" s="59"/>
      <c r="AK67" s="69"/>
    </row>
    <row r="68" spans="1:37">
      <c r="D68" s="51" t="s">
        <v>1160</v>
      </c>
      <c r="E68" s="68">
        <f>E63*(E66/SUM(E66:E67))/E64</f>
        <v>1.2490429545241593E-3</v>
      </c>
      <c r="F68" s="68">
        <f t="shared" ref="F68:AI68" si="25">F63*(F66/SUM(F66:F67))/F64</f>
        <v>1.2479838852561889E-3</v>
      </c>
      <c r="G68" s="68">
        <f t="shared" si="25"/>
        <v>1.2471665685815224E-3</v>
      </c>
      <c r="H68" s="68">
        <f t="shared" si="25"/>
        <v>1.2466464519590526E-3</v>
      </c>
      <c r="I68" s="68">
        <f t="shared" si="25"/>
        <v>1.2461776274382624E-3</v>
      </c>
      <c r="J68" s="68">
        <f t="shared" si="25"/>
        <v>1.2458210503215087E-3</v>
      </c>
      <c r="K68" s="68">
        <f t="shared" si="25"/>
        <v>1.2454261907779705E-3</v>
      </c>
      <c r="L68" s="68">
        <f t="shared" si="25"/>
        <v>1.2450097660041024E-3</v>
      </c>
      <c r="M68" s="68">
        <f t="shared" si="25"/>
        <v>1.2449523012062393E-3</v>
      </c>
      <c r="N68" s="68">
        <f t="shared" si="25"/>
        <v>1.2448581170389291E-3</v>
      </c>
      <c r="O68" s="68">
        <f t="shared" si="25"/>
        <v>1.244492708563932E-3</v>
      </c>
      <c r="P68" s="68">
        <f t="shared" si="25"/>
        <v>1.2445150475500222E-3</v>
      </c>
      <c r="Q68" s="68">
        <f t="shared" si="25"/>
        <v>1.244362963786191E-3</v>
      </c>
      <c r="R68" s="68">
        <f t="shared" si="25"/>
        <v>1.2442462668418766E-3</v>
      </c>
      <c r="S68" s="68">
        <f t="shared" si="25"/>
        <v>1.2440271982043711E-3</v>
      </c>
      <c r="T68" s="68">
        <f t="shared" si="25"/>
        <v>1.2439416368347936E-3</v>
      </c>
      <c r="U68" s="68">
        <f t="shared" si="25"/>
        <v>1.2436776543099449E-3</v>
      </c>
      <c r="V68" s="68">
        <f t="shared" si="25"/>
        <v>1.2434044966707469E-3</v>
      </c>
      <c r="W68" s="68">
        <f t="shared" si="25"/>
        <v>1.2431106233009778E-3</v>
      </c>
      <c r="X68" s="68">
        <f t="shared" si="25"/>
        <v>1.242818522097998E-3</v>
      </c>
      <c r="Y68" s="68">
        <f t="shared" si="25"/>
        <v>1.2424141228640053E-3</v>
      </c>
      <c r="Z68" s="68">
        <f t="shared" si="25"/>
        <v>1.2420321636298346E-3</v>
      </c>
      <c r="AA68" s="68">
        <f t="shared" si="25"/>
        <v>1.241620319407161E-3</v>
      </c>
      <c r="AB68" s="68">
        <f t="shared" si="25"/>
        <v>1.2411620718582406E-3</v>
      </c>
      <c r="AC68" s="68">
        <f t="shared" si="25"/>
        <v>1.240669038843074E-3</v>
      </c>
      <c r="AD68" s="68">
        <f t="shared" si="25"/>
        <v>1.2401023941352315E-3</v>
      </c>
      <c r="AE68" s="68">
        <f t="shared" si="25"/>
        <v>1.2395514545691941E-3</v>
      </c>
      <c r="AF68" s="68">
        <f t="shared" si="25"/>
        <v>1.2389760811407262E-3</v>
      </c>
      <c r="AG68" s="68">
        <f t="shared" si="25"/>
        <v>1.2383487405617649E-3</v>
      </c>
      <c r="AH68" s="68">
        <f t="shared" si="25"/>
        <v>1.2375986561341948E-3</v>
      </c>
      <c r="AI68" s="68">
        <f t="shared" si="25"/>
        <v>1.236792153822779E-3</v>
      </c>
      <c r="AJ68" s="68"/>
      <c r="AK68" s="69"/>
    </row>
    <row r="69" spans="1:37">
      <c r="D69" s="51" t="s">
        <v>1161</v>
      </c>
      <c r="E69" s="68">
        <f>E63*(E67/SUM(E66:E67))/E65</f>
        <v>3.8868922094850749E-4</v>
      </c>
      <c r="F69" s="68">
        <f t="shared" ref="F69:AI69" si="26">F63*(F67/SUM(F66:F67))/F65</f>
        <v>3.8835964956971156E-4</v>
      </c>
      <c r="G69" s="68">
        <f t="shared" si="26"/>
        <v>3.8810530909215343E-4</v>
      </c>
      <c r="H69" s="68">
        <f t="shared" si="26"/>
        <v>3.8794345419032003E-4</v>
      </c>
      <c r="I69" s="68">
        <f t="shared" si="26"/>
        <v>3.8779756085887974E-4</v>
      </c>
      <c r="J69" s="68">
        <f t="shared" si="26"/>
        <v>3.8768659775611613E-4</v>
      </c>
      <c r="K69" s="68">
        <f t="shared" si="26"/>
        <v>3.8756372155893972E-4</v>
      </c>
      <c r="L69" s="68">
        <f t="shared" si="26"/>
        <v>3.8743413448561116E-4</v>
      </c>
      <c r="M69" s="68">
        <f t="shared" si="26"/>
        <v>3.8741625203614658E-4</v>
      </c>
      <c r="N69" s="68">
        <f t="shared" si="26"/>
        <v>3.8738694289951122E-4</v>
      </c>
      <c r="O69" s="68">
        <f t="shared" si="26"/>
        <v>3.8727323156960051E-4</v>
      </c>
      <c r="P69" s="68">
        <f t="shared" si="26"/>
        <v>3.872801832305252E-4</v>
      </c>
      <c r="Q69" s="68">
        <f t="shared" si="26"/>
        <v>3.8723285633958973E-4</v>
      </c>
      <c r="R69" s="68">
        <f t="shared" si="26"/>
        <v>3.8719654146009873E-4</v>
      </c>
      <c r="S69" s="68">
        <f t="shared" si="26"/>
        <v>3.8712836957078314E-4</v>
      </c>
      <c r="T69" s="68">
        <f t="shared" si="26"/>
        <v>3.8710174375942578E-4</v>
      </c>
      <c r="U69" s="68">
        <f t="shared" si="26"/>
        <v>3.8701959513390749E-4</v>
      </c>
      <c r="V69" s="68">
        <f t="shared" si="26"/>
        <v>3.8693459130790495E-4</v>
      </c>
      <c r="W69" s="68">
        <f t="shared" si="26"/>
        <v>3.8684314096127021E-4</v>
      </c>
      <c r="X69" s="68">
        <f t="shared" si="26"/>
        <v>3.8675224209457141E-4</v>
      </c>
      <c r="Y69" s="68">
        <f t="shared" si="26"/>
        <v>3.8662639724460569E-4</v>
      </c>
      <c r="Z69" s="68">
        <f t="shared" si="26"/>
        <v>3.8650753548999096E-4</v>
      </c>
      <c r="AA69" s="68">
        <f t="shared" si="26"/>
        <v>3.8637937383671609E-4</v>
      </c>
      <c r="AB69" s="68">
        <f t="shared" si="26"/>
        <v>3.8623677194928995E-4</v>
      </c>
      <c r="AC69" s="68">
        <f t="shared" si="26"/>
        <v>3.8608334518532407E-4</v>
      </c>
      <c r="AD69" s="68">
        <f t="shared" si="26"/>
        <v>3.8590701122559256E-4</v>
      </c>
      <c r="AE69" s="68">
        <f t="shared" si="26"/>
        <v>3.8573556454320505E-4</v>
      </c>
      <c r="AF69" s="68">
        <f t="shared" si="26"/>
        <v>3.8555651429608934E-4</v>
      </c>
      <c r="AG69" s="68">
        <f t="shared" si="26"/>
        <v>3.8536129241038667E-4</v>
      </c>
      <c r="AH69" s="68">
        <f t="shared" si="26"/>
        <v>3.8512787391125356E-4</v>
      </c>
      <c r="AI69" s="68">
        <f t="shared" si="26"/>
        <v>3.8487689875144672E-4</v>
      </c>
      <c r="AJ69" s="68"/>
    </row>
    <row r="70" spans="1:3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row>
    <row r="71" spans="1:37">
      <c r="A71" t="s">
        <v>1180</v>
      </c>
      <c r="B71" s="67">
        <v>1</v>
      </c>
      <c r="C71" s="67"/>
      <c r="D71" s="71" t="s">
        <v>1169</v>
      </c>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row>
    <row r="72" spans="1:37">
      <c r="A72" t="s">
        <v>1179</v>
      </c>
      <c r="B72" s="72">
        <f>1-B17</f>
        <v>0.31118963486454654</v>
      </c>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row>
    <row r="73" spans="1:3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row>
    <row r="74" spans="1:37">
      <c r="A74" s="2" t="s">
        <v>1175</v>
      </c>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row>
    <row r="75" spans="1:37">
      <c r="A75" s="48" t="s">
        <v>1059</v>
      </c>
      <c r="B75" s="1">
        <f t="shared" ref="B75:AG75" si="27">E62</f>
        <v>2020</v>
      </c>
      <c r="C75" s="1">
        <f t="shared" si="27"/>
        <v>2021</v>
      </c>
      <c r="D75" s="1">
        <f t="shared" si="27"/>
        <v>2022</v>
      </c>
      <c r="E75" s="1">
        <f t="shared" si="27"/>
        <v>2023</v>
      </c>
      <c r="F75" s="1">
        <f t="shared" si="27"/>
        <v>2024</v>
      </c>
      <c r="G75" s="1">
        <f t="shared" si="27"/>
        <v>2025</v>
      </c>
      <c r="H75" s="1">
        <f t="shared" si="27"/>
        <v>2026</v>
      </c>
      <c r="I75" s="1">
        <f t="shared" si="27"/>
        <v>2027</v>
      </c>
      <c r="J75" s="1">
        <f t="shared" si="27"/>
        <v>2028</v>
      </c>
      <c r="K75" s="1">
        <f t="shared" si="27"/>
        <v>2029</v>
      </c>
      <c r="L75" s="1">
        <f t="shared" si="27"/>
        <v>2030</v>
      </c>
      <c r="M75" s="1">
        <f t="shared" si="27"/>
        <v>2031</v>
      </c>
      <c r="N75" s="1">
        <f t="shared" si="27"/>
        <v>2032</v>
      </c>
      <c r="O75" s="1">
        <f t="shared" si="27"/>
        <v>2033</v>
      </c>
      <c r="P75" s="1">
        <f t="shared" si="27"/>
        <v>2034</v>
      </c>
      <c r="Q75" s="1">
        <f t="shared" si="27"/>
        <v>2035</v>
      </c>
      <c r="R75" s="1">
        <f t="shared" si="27"/>
        <v>2036</v>
      </c>
      <c r="S75" s="1">
        <f t="shared" si="27"/>
        <v>2037</v>
      </c>
      <c r="T75" s="1">
        <f t="shared" si="27"/>
        <v>2038</v>
      </c>
      <c r="U75" s="1">
        <f t="shared" si="27"/>
        <v>2039</v>
      </c>
      <c r="V75" s="1">
        <f t="shared" si="27"/>
        <v>2040</v>
      </c>
      <c r="W75" s="1">
        <f t="shared" si="27"/>
        <v>2041</v>
      </c>
      <c r="X75" s="1">
        <f t="shared" si="27"/>
        <v>2042</v>
      </c>
      <c r="Y75" s="1">
        <f t="shared" si="27"/>
        <v>2043</v>
      </c>
      <c r="Z75" s="1">
        <f t="shared" si="27"/>
        <v>2044</v>
      </c>
      <c r="AA75" s="1">
        <f t="shared" si="27"/>
        <v>2045</v>
      </c>
      <c r="AB75" s="1">
        <f t="shared" si="27"/>
        <v>2046</v>
      </c>
      <c r="AC75" s="1">
        <f t="shared" si="27"/>
        <v>2047</v>
      </c>
      <c r="AD75" s="1">
        <f t="shared" si="27"/>
        <v>2048</v>
      </c>
      <c r="AE75" s="1">
        <f t="shared" si="27"/>
        <v>2049</v>
      </c>
      <c r="AF75" s="1">
        <f t="shared" si="27"/>
        <v>2050</v>
      </c>
      <c r="AG75" s="1">
        <f t="shared" si="27"/>
        <v>0</v>
      </c>
    </row>
    <row r="76" spans="1:37">
      <c r="A76" t="s">
        <v>1055</v>
      </c>
      <c r="B76" s="4">
        <f>'AEO 7'!C27*10^9</f>
        <v>1508557007000</v>
      </c>
      <c r="C76" s="4">
        <f>'AEO 7'!D27*10^9</f>
        <v>1600773315000</v>
      </c>
      <c r="D76" s="4">
        <f>'AEO 7'!E27*10^9</f>
        <v>1616527710000</v>
      </c>
      <c r="E76" s="4">
        <f>'AEO 7'!F27*10^9</f>
        <v>1618108643000</v>
      </c>
      <c r="F76" s="4">
        <f>'AEO 7'!G27*10^9</f>
        <v>1617965820000</v>
      </c>
      <c r="G76" s="4">
        <f>'AEO 7'!H27*10^9</f>
        <v>1567883911000</v>
      </c>
      <c r="H76" s="4">
        <f>'AEO 7'!I27*10^9</f>
        <v>1587153687000</v>
      </c>
      <c r="I76" s="4">
        <f>'AEO 7'!J27*10^9</f>
        <v>1586321411000</v>
      </c>
      <c r="J76" s="4">
        <f>'AEO 7'!K27*10^9</f>
        <v>1606050903000</v>
      </c>
      <c r="K76" s="4">
        <f>'AEO 7'!L27*10^9</f>
        <v>1623589722000</v>
      </c>
      <c r="L76" s="4">
        <f>'AEO 7'!M27*10^9</f>
        <v>1641511230000</v>
      </c>
      <c r="M76" s="4">
        <f>'AEO 7'!N27*10^9</f>
        <v>1654219482000</v>
      </c>
      <c r="N76" s="4">
        <f>'AEO 7'!O27*10^9</f>
        <v>1664460938000</v>
      </c>
      <c r="O76" s="4">
        <f>'AEO 7'!P27*10^9</f>
        <v>1678167114000</v>
      </c>
      <c r="P76" s="4">
        <f>'AEO 7'!Q27*10^9</f>
        <v>1686509277000</v>
      </c>
      <c r="Q76" s="4">
        <f>'AEO 7'!R27*10^9</f>
        <v>1700822754000</v>
      </c>
      <c r="R76" s="4">
        <f>'AEO 7'!S27*10^9</f>
        <v>1714348389000</v>
      </c>
      <c r="S76" s="4">
        <f>'AEO 7'!T27*10^9</f>
        <v>1725946533000</v>
      </c>
      <c r="T76" s="4">
        <f>'AEO 7'!U27*10^9</f>
        <v>1730046997000</v>
      </c>
      <c r="U76" s="4">
        <f>'AEO 7'!V27*10^9</f>
        <v>1747594971000</v>
      </c>
      <c r="V76" s="4">
        <f>'AEO 7'!W27*10^9</f>
        <v>1753466919000</v>
      </c>
      <c r="W76" s="4">
        <f>'AEO 7'!X27*10^9</f>
        <v>1765812500000</v>
      </c>
      <c r="X76" s="4">
        <f>'AEO 7'!Y27*10^9</f>
        <v>1783167725000</v>
      </c>
      <c r="Y76" s="4">
        <f>'AEO 7'!Z27*10^9</f>
        <v>1804646484000</v>
      </c>
      <c r="Z76" s="4">
        <f>'AEO 7'!AA27*10^9</f>
        <v>1808417236000</v>
      </c>
      <c r="AA76" s="4">
        <f>'AEO 7'!AB27*10^9</f>
        <v>1822586792000</v>
      </c>
      <c r="AB76" s="4">
        <f>'AEO 7'!AC27*10^9</f>
        <v>1832412476000</v>
      </c>
      <c r="AC76" s="4">
        <f>'AEO 7'!AD27*10^9</f>
        <v>1846727539000</v>
      </c>
      <c r="AD76" s="4">
        <f>'AEO 7'!AE27*10^9</f>
        <v>1860899170000</v>
      </c>
      <c r="AE76" s="4">
        <f>'AEO 7'!AF27*10^9</f>
        <v>1876013062000</v>
      </c>
      <c r="AF76" s="4">
        <f>'AEO 7'!AG27*10^9</f>
        <v>1898747925000</v>
      </c>
      <c r="AG76" s="4">
        <f>'AEO 7'!AH27*10^9</f>
        <v>7697000</v>
      </c>
    </row>
    <row r="77" spans="1:37">
      <c r="A77" t="s">
        <v>1056</v>
      </c>
      <c r="B77">
        <f>'AEO 7'!C51</f>
        <v>3.4893709999999998</v>
      </c>
      <c r="C77">
        <f>'AEO 7'!D51</f>
        <v>3.512003</v>
      </c>
      <c r="D77">
        <f>'AEO 7'!E51</f>
        <v>3.5347819999999999</v>
      </c>
      <c r="E77">
        <f>'AEO 7'!F51</f>
        <v>3.5577100000000002</v>
      </c>
      <c r="F77">
        <f>'AEO 7'!G51</f>
        <v>3.5807850000000001</v>
      </c>
      <c r="G77">
        <f>'AEO 7'!H51</f>
        <v>3.6040100000000002</v>
      </c>
      <c r="H77">
        <f>'AEO 7'!I51</f>
        <v>3.627386</v>
      </c>
      <c r="I77">
        <f>'AEO 7'!J51</f>
        <v>3.6509140000000002</v>
      </c>
      <c r="J77">
        <f>'AEO 7'!K51</f>
        <v>3.6745939999999999</v>
      </c>
      <c r="K77">
        <f>'AEO 7'!L51</f>
        <v>3.6984279999999998</v>
      </c>
      <c r="L77">
        <f>'AEO 7'!M51</f>
        <v>3.7224159999999999</v>
      </c>
      <c r="M77">
        <f>'AEO 7'!N51</f>
        <v>3.7465600000000001</v>
      </c>
      <c r="N77">
        <f>'AEO 7'!O51</f>
        <v>3.7708599999999999</v>
      </c>
      <c r="O77">
        <f>'AEO 7'!P51</f>
        <v>3.795318</v>
      </c>
      <c r="P77">
        <f>'AEO 7'!Q51</f>
        <v>3.8199350000000001</v>
      </c>
      <c r="Q77">
        <f>'AEO 7'!R51</f>
        <v>3.8447119999999999</v>
      </c>
      <c r="R77">
        <f>'AEO 7'!S51</f>
        <v>3.8696489999999999</v>
      </c>
      <c r="S77">
        <f>'AEO 7'!T51</f>
        <v>3.8947479999999999</v>
      </c>
      <c r="T77">
        <f>'AEO 7'!U51</f>
        <v>3.9200089999999999</v>
      </c>
      <c r="U77">
        <f>'AEO 7'!V51</f>
        <v>3.9454349999999998</v>
      </c>
      <c r="V77">
        <f>'AEO 7'!W51</f>
        <v>3.971025</v>
      </c>
      <c r="W77">
        <f>'AEO 7'!X51</f>
        <v>3.9967820000000001</v>
      </c>
      <c r="X77">
        <f>'AEO 7'!Y51</f>
        <v>4.0227050000000002</v>
      </c>
      <c r="Y77">
        <f>'AEO 7'!Z51</f>
        <v>4.0487970000000004</v>
      </c>
      <c r="Z77">
        <f>'AEO 7'!AA51</f>
        <v>4.0750580000000003</v>
      </c>
      <c r="AA77">
        <f>'AEO 7'!AB51</f>
        <v>4.1014889999999999</v>
      </c>
      <c r="AB77">
        <f>'AEO 7'!AC51</f>
        <v>4.1280910000000004</v>
      </c>
      <c r="AC77">
        <f>'AEO 7'!AD51</f>
        <v>4.1548660000000002</v>
      </c>
      <c r="AD77">
        <f>'AEO 7'!AE51</f>
        <v>4.1818150000000003</v>
      </c>
      <c r="AE77">
        <f>'AEO 7'!AF51</f>
        <v>4.208939</v>
      </c>
      <c r="AF77">
        <f>'AEO 7'!AG51</f>
        <v>4.2362380000000002</v>
      </c>
      <c r="AG77">
        <f>'AEO 7'!AH51</f>
        <v>6.4859999999999996E-3</v>
      </c>
    </row>
    <row r="78" spans="1:37">
      <c r="A78" t="s">
        <v>1057</v>
      </c>
      <c r="B78" s="4">
        <f>'AEO 7'!C61*10^15</f>
        <v>432329000000000</v>
      </c>
      <c r="C78" s="4">
        <f>'AEO 7'!D61*10^15</f>
        <v>455801000000000</v>
      </c>
      <c r="D78" s="4">
        <f>'AEO 7'!E61*10^15</f>
        <v>457320000000000</v>
      </c>
      <c r="E78" s="4">
        <f>'AEO 7'!F61*10^15</f>
        <v>454818000000000</v>
      </c>
      <c r="F78" s="4">
        <f>'AEO 7'!G61*10^15</f>
        <v>451847000000000</v>
      </c>
      <c r="G78" s="4">
        <f>'AEO 7'!H61*10^15</f>
        <v>435039000000000</v>
      </c>
      <c r="H78" s="4">
        <f>'AEO 7'!I61*10^15</f>
        <v>437548000000000</v>
      </c>
      <c r="I78" s="4">
        <f>'AEO 7'!J61*10^15</f>
        <v>434500000000000</v>
      </c>
      <c r="J78" s="4">
        <f>'AEO 7'!K61*10^15</f>
        <v>437069000000000</v>
      </c>
      <c r="K78" s="4">
        <f>'AEO 7'!L61*10^15</f>
        <v>438995000000000</v>
      </c>
      <c r="L78" s="4">
        <f>'AEO 7'!M61*10^15</f>
        <v>440980000000000</v>
      </c>
      <c r="M78" s="4">
        <f>'AEO 7'!N61*10^15</f>
        <v>441530000000000</v>
      </c>
      <c r="N78" s="4">
        <f>'AEO 7'!O61*10^15</f>
        <v>441401000000000</v>
      </c>
      <c r="O78" s="4">
        <f>'AEO 7'!P61*10^15</f>
        <v>442168000000000</v>
      </c>
      <c r="P78" s="4">
        <f>'AEO 7'!Q61*10^15</f>
        <v>441502000000000</v>
      </c>
      <c r="Q78" s="4">
        <f>'AEO 7'!R61*10^15</f>
        <v>442380000000000</v>
      </c>
      <c r="R78" s="4">
        <f>'AEO 7'!S61*10^15</f>
        <v>443024000000000</v>
      </c>
      <c r="S78" s="4">
        <f>'AEO 7'!T61*10^15</f>
        <v>443147000000000</v>
      </c>
      <c r="T78" s="4">
        <f>'AEO 7'!U61*10^15</f>
        <v>441338000000000</v>
      </c>
      <c r="U78" s="4">
        <f>'AEO 7'!V61*10^15</f>
        <v>442941000000000</v>
      </c>
      <c r="V78" s="4">
        <f>'AEO 7'!W61*10^15</f>
        <v>441565000000000</v>
      </c>
      <c r="W78" s="4">
        <f>'AEO 7'!X61*10^15</f>
        <v>441809000000000</v>
      </c>
      <c r="X78" s="4">
        <f>'AEO 7'!Y61*10^15</f>
        <v>443276000000000</v>
      </c>
      <c r="Y78" s="4">
        <f>'AEO 7'!Z61*10^15</f>
        <v>445724000000000</v>
      </c>
      <c r="Z78" s="4">
        <f>'AEO 7'!AA61*10^15</f>
        <v>443777000000000</v>
      </c>
      <c r="AA78" s="4">
        <f>'AEO 7'!AB61*10^15</f>
        <v>444372000000000</v>
      </c>
      <c r="AB78" s="4">
        <f>'AEO 7'!AC61*10^15</f>
        <v>443889000000000</v>
      </c>
      <c r="AC78" s="4">
        <f>'AEO 7'!AD61*10^15</f>
        <v>444473000000000</v>
      </c>
      <c r="AD78" s="4">
        <f>'AEO 7'!AE61*10^15</f>
        <v>444998000000000</v>
      </c>
      <c r="AE78" s="4">
        <f>'AEO 7'!AF61*10^15</f>
        <v>445721000000000</v>
      </c>
      <c r="AF78" s="4">
        <f>'AEO 7'!AG61*10^15</f>
        <v>448216000000000</v>
      </c>
      <c r="AG78" s="4">
        <f>'AEO 7'!AH61*10^15</f>
        <v>1204000000000</v>
      </c>
    </row>
    <row r="79" spans="1:37">
      <c r="A79" s="51" t="s">
        <v>1060</v>
      </c>
      <c r="B79" s="68">
        <f>B76/B78</f>
        <v>3.4893726930185112E-3</v>
      </c>
      <c r="C79" s="68">
        <f t="shared" ref="C79:AG79" si="28">C76/C78</f>
        <v>3.5120004453697996E-3</v>
      </c>
      <c r="D79" s="68">
        <f t="shared" si="28"/>
        <v>3.5347846365783261E-3</v>
      </c>
      <c r="E79" s="68">
        <f t="shared" si="28"/>
        <v>3.5577058141938096E-3</v>
      </c>
      <c r="F79" s="68">
        <f t="shared" si="28"/>
        <v>3.5807824772544688E-3</v>
      </c>
      <c r="G79" s="68">
        <f t="shared" si="28"/>
        <v>3.6040077119522617E-3</v>
      </c>
      <c r="H79" s="68">
        <f t="shared" si="28"/>
        <v>3.6273818803879802E-3</v>
      </c>
      <c r="I79" s="68">
        <f t="shared" si="28"/>
        <v>3.6509123383199078E-3</v>
      </c>
      <c r="J79" s="68">
        <f t="shared" si="28"/>
        <v>3.6745934921030773E-3</v>
      </c>
      <c r="K79" s="68">
        <f t="shared" si="28"/>
        <v>3.6984241779519128E-3</v>
      </c>
      <c r="L79" s="68">
        <f t="shared" si="28"/>
        <v>3.7224165041498483E-3</v>
      </c>
      <c r="M79" s="68">
        <f t="shared" si="28"/>
        <v>3.746561914252712E-3</v>
      </c>
      <c r="N79" s="68">
        <f t="shared" si="28"/>
        <v>3.7708590102876974E-3</v>
      </c>
      <c r="O79" s="68">
        <f t="shared" si="28"/>
        <v>3.7953156130701455E-3</v>
      </c>
      <c r="P79" s="68">
        <f t="shared" si="28"/>
        <v>3.8199357579354115E-3</v>
      </c>
      <c r="Q79" s="68">
        <f t="shared" si="28"/>
        <v>3.8447098738640987E-3</v>
      </c>
      <c r="R79" s="68">
        <f t="shared" si="28"/>
        <v>3.8696512807432555E-3</v>
      </c>
      <c r="S79" s="68">
        <f t="shared" si="28"/>
        <v>3.8947494465719052E-3</v>
      </c>
      <c r="T79" s="68">
        <f t="shared" si="28"/>
        <v>3.9200046155101077E-3</v>
      </c>
      <c r="U79" s="68">
        <f t="shared" si="28"/>
        <v>3.9454351053526317E-3</v>
      </c>
      <c r="V79" s="68">
        <f t="shared" si="28"/>
        <v>3.9710278645273059E-3</v>
      </c>
      <c r="W79" s="68">
        <f t="shared" si="28"/>
        <v>3.9967780194608985E-3</v>
      </c>
      <c r="X79" s="68">
        <f t="shared" si="28"/>
        <v>4.0227030676147591E-3</v>
      </c>
      <c r="Y79" s="68">
        <f t="shared" si="28"/>
        <v>4.0487980992721957E-3</v>
      </c>
      <c r="Z79" s="68">
        <f t="shared" si="28"/>
        <v>4.0750585001025292E-3</v>
      </c>
      <c r="AA79" s="68">
        <f t="shared" si="28"/>
        <v>4.1014888246784223E-3</v>
      </c>
      <c r="AB79" s="68">
        <f t="shared" si="28"/>
        <v>4.1280871479131044E-3</v>
      </c>
      <c r="AC79" s="68">
        <f t="shared" si="28"/>
        <v>4.1548700123517062E-3</v>
      </c>
      <c r="AD79" s="68">
        <f t="shared" si="28"/>
        <v>4.1818146823131789E-3</v>
      </c>
      <c r="AE79" s="68">
        <f t="shared" si="28"/>
        <v>4.2089402608358143E-3</v>
      </c>
      <c r="AF79" s="68">
        <f t="shared" si="28"/>
        <v>4.2362341482677993E-3</v>
      </c>
      <c r="AG79" s="68">
        <f t="shared" si="28"/>
        <v>6.3928571428571431E-6</v>
      </c>
    </row>
    <row r="80" spans="1:37">
      <c r="B80" s="4"/>
    </row>
    <row r="81" spans="1:37">
      <c r="A81" s="2" t="s">
        <v>1177</v>
      </c>
    </row>
    <row r="82" spans="1:37">
      <c r="D82" s="48" t="s">
        <v>1058</v>
      </c>
      <c r="E82" s="1">
        <v>2020</v>
      </c>
      <c r="F82" s="1">
        <v>2021</v>
      </c>
      <c r="G82" s="1">
        <v>2022</v>
      </c>
      <c r="H82" s="1">
        <v>2023</v>
      </c>
      <c r="I82" s="1">
        <v>2024</v>
      </c>
      <c r="J82" s="1">
        <v>2025</v>
      </c>
      <c r="K82" s="1">
        <v>2026</v>
      </c>
      <c r="L82" s="1">
        <v>2027</v>
      </c>
      <c r="M82" s="1">
        <v>2028</v>
      </c>
      <c r="N82" s="1">
        <v>2029</v>
      </c>
      <c r="O82" s="1">
        <v>2030</v>
      </c>
      <c r="P82" s="1">
        <v>2031</v>
      </c>
      <c r="Q82" s="1">
        <v>2032</v>
      </c>
      <c r="R82" s="1">
        <v>2033</v>
      </c>
      <c r="S82" s="1">
        <v>2034</v>
      </c>
      <c r="T82" s="1">
        <v>2035</v>
      </c>
      <c r="U82" s="1">
        <v>2036</v>
      </c>
      <c r="V82" s="1">
        <v>2037</v>
      </c>
      <c r="W82" s="1">
        <v>2038</v>
      </c>
      <c r="X82" s="1">
        <v>2039</v>
      </c>
      <c r="Y82" s="1">
        <v>2040</v>
      </c>
      <c r="Z82" s="1">
        <v>2041</v>
      </c>
      <c r="AA82" s="1">
        <v>2042</v>
      </c>
      <c r="AB82" s="1">
        <v>2043</v>
      </c>
      <c r="AC82" s="1">
        <v>2044</v>
      </c>
      <c r="AD82" s="1">
        <v>2045</v>
      </c>
      <c r="AE82" s="1">
        <v>2046</v>
      </c>
      <c r="AF82" s="1">
        <v>2047</v>
      </c>
      <c r="AG82" s="1">
        <v>2048</v>
      </c>
      <c r="AH82" s="1">
        <v>2049</v>
      </c>
      <c r="AI82" s="1">
        <v>2050</v>
      </c>
    </row>
    <row r="83" spans="1:37">
      <c r="C83" s="33" t="s">
        <v>895</v>
      </c>
      <c r="D83" t="s">
        <v>1054</v>
      </c>
      <c r="E83" s="70">
        <f>INDEX('AEO 7'!$C$18:$AH$28,MATCH($C$83,'AEO 7'!$A$18:$A$28,0),MATCH(E$82,'AEO 7'!$C$13:$AH$13,0))*10^9</f>
        <v>108322510000</v>
      </c>
      <c r="F83" s="70">
        <f>INDEX('AEO 7'!$C$18:$AH$28,MATCH($C$83,'AEO 7'!$A$18:$A$28,0),MATCH(F$82,'AEO 7'!$C$13:$AH$13,0))*10^9</f>
        <v>134829253999.99998</v>
      </c>
      <c r="G83" s="70">
        <f>INDEX('AEO 7'!$C$18:$AH$28,MATCH($C$83,'AEO 7'!$A$18:$A$28,0),MATCH(G$82,'AEO 7'!$C$13:$AH$13,0))*10^9</f>
        <v>154717422000</v>
      </c>
      <c r="H83" s="70">
        <f>INDEX('AEO 7'!$C$18:$AH$28,MATCH($C$83,'AEO 7'!$A$18:$A$28,0),MATCH(H$82,'AEO 7'!$C$13:$AH$13,0))*10^9</f>
        <v>169652832000</v>
      </c>
      <c r="I83" s="70">
        <f>INDEX('AEO 7'!$C$18:$AH$28,MATCH($C$83,'AEO 7'!$A$18:$A$28,0),MATCH(I$82,'AEO 7'!$C$13:$AH$13,0))*10^9</f>
        <v>180920807000</v>
      </c>
      <c r="J83" s="70">
        <f>INDEX('AEO 7'!$C$18:$AH$28,MATCH($C$83,'AEO 7'!$A$18:$A$28,0),MATCH(J$82,'AEO 7'!$C$13:$AH$13,0))*10^9</f>
        <v>189449295000</v>
      </c>
      <c r="K83" s="70">
        <f>INDEX('AEO 7'!$C$18:$AH$28,MATCH($C$83,'AEO 7'!$A$18:$A$28,0),MATCH(K$82,'AEO 7'!$C$13:$AH$13,0))*10^9</f>
        <v>195917755000</v>
      </c>
      <c r="L83" s="70">
        <f>INDEX('AEO 7'!$C$18:$AH$28,MATCH($C$83,'AEO 7'!$A$18:$A$28,0),MATCH(L$82,'AEO 7'!$C$13:$AH$13,0))*10^9</f>
        <v>200871582000</v>
      </c>
      <c r="M83" s="70">
        <f>INDEX('AEO 7'!$C$18:$AH$28,MATCH($C$83,'AEO 7'!$A$18:$A$28,0),MATCH(M$82,'AEO 7'!$C$13:$AH$13,0))*10^9</f>
        <v>204429398000</v>
      </c>
      <c r="N83" s="70">
        <f>INDEX('AEO 7'!$C$18:$AH$28,MATCH($C$83,'AEO 7'!$A$18:$A$28,0),MATCH(N$82,'AEO 7'!$C$13:$AH$13,0))*10^9</f>
        <v>207178192000</v>
      </c>
      <c r="O83" s="70">
        <f>INDEX('AEO 7'!$C$18:$AH$28,MATCH($C$83,'AEO 7'!$A$18:$A$28,0),MATCH(O$82,'AEO 7'!$C$13:$AH$13,0))*10^9</f>
        <v>209426270000</v>
      </c>
      <c r="P83" s="70">
        <f>INDEX('AEO 7'!$C$18:$AH$28,MATCH($C$83,'AEO 7'!$A$18:$A$28,0),MATCH(P$82,'AEO 7'!$C$13:$AH$13,0))*10^9</f>
        <v>211015442000</v>
      </c>
      <c r="Q83" s="70">
        <f>INDEX('AEO 7'!$C$18:$AH$28,MATCH($C$83,'AEO 7'!$A$18:$A$28,0),MATCH(Q$82,'AEO 7'!$C$13:$AH$13,0))*10^9</f>
        <v>212354843000</v>
      </c>
      <c r="R83" s="70">
        <f>INDEX('AEO 7'!$C$18:$AH$28,MATCH($C$83,'AEO 7'!$A$18:$A$28,0),MATCH(R$82,'AEO 7'!$C$13:$AH$13,0))*10^9</f>
        <v>213368500000</v>
      </c>
      <c r="S83" s="70">
        <f>INDEX('AEO 7'!$C$18:$AH$28,MATCH($C$83,'AEO 7'!$A$18:$A$28,0),MATCH(S$82,'AEO 7'!$C$13:$AH$13,0))*10^9</f>
        <v>214164566000</v>
      </c>
      <c r="T83" s="70">
        <f>INDEX('AEO 7'!$C$18:$AH$28,MATCH($C$83,'AEO 7'!$A$18:$A$28,0),MATCH(T$82,'AEO 7'!$C$13:$AH$13,0))*10^9</f>
        <v>214708160000</v>
      </c>
      <c r="U83" s="70">
        <f>INDEX('AEO 7'!$C$18:$AH$28,MATCH($C$83,'AEO 7'!$A$18:$A$28,0),MATCH(U$82,'AEO 7'!$C$13:$AH$13,0))*10^9</f>
        <v>215169418000</v>
      </c>
      <c r="V83" s="70">
        <f>INDEX('AEO 7'!$C$18:$AH$28,MATCH($C$83,'AEO 7'!$A$18:$A$28,0),MATCH(V$82,'AEO 7'!$C$13:$AH$13,0))*10^9</f>
        <v>215535126000</v>
      </c>
      <c r="W83" s="70">
        <f>INDEX('AEO 7'!$C$18:$AH$28,MATCH($C$83,'AEO 7'!$A$18:$A$28,0),MATCH(W$82,'AEO 7'!$C$13:$AH$13,0))*10^9</f>
        <v>215805481000</v>
      </c>
      <c r="X83" s="70">
        <f>INDEX('AEO 7'!$C$18:$AH$28,MATCH($C$83,'AEO 7'!$A$18:$A$28,0),MATCH(X$82,'AEO 7'!$C$13:$AH$13,0))*10^9</f>
        <v>215985870000</v>
      </c>
      <c r="Y83" s="70">
        <f>INDEX('AEO 7'!$C$18:$AH$28,MATCH($C$83,'AEO 7'!$A$18:$A$28,0),MATCH(Y$82,'AEO 7'!$C$13:$AH$13,0))*10^9</f>
        <v>216161972000</v>
      </c>
      <c r="Z83" s="70">
        <f>INDEX('AEO 7'!$C$18:$AH$28,MATCH($C$83,'AEO 7'!$A$18:$A$28,0),MATCH(Z$82,'AEO 7'!$C$13:$AH$13,0))*10^9</f>
        <v>216265442000</v>
      </c>
      <c r="AA83" s="70">
        <f>INDEX('AEO 7'!$C$18:$AH$28,MATCH($C$83,'AEO 7'!$A$18:$A$28,0),MATCH(AA$82,'AEO 7'!$C$13:$AH$13,0))*10^9</f>
        <v>216331223000</v>
      </c>
      <c r="AB83" s="70">
        <f>INDEX('AEO 7'!$C$18:$AH$28,MATCH($C$83,'AEO 7'!$A$18:$A$28,0),MATCH(AB$82,'AEO 7'!$C$13:$AH$13,0))*10^9</f>
        <v>216378448000</v>
      </c>
      <c r="AC83" s="70">
        <f>INDEX('AEO 7'!$C$18:$AH$28,MATCH($C$83,'AEO 7'!$A$18:$A$28,0),MATCH(AC$82,'AEO 7'!$C$13:$AH$13,0))*10^9</f>
        <v>216409988000</v>
      </c>
      <c r="AD83" s="70">
        <f>INDEX('AEO 7'!$C$18:$AH$28,MATCH($C$83,'AEO 7'!$A$18:$A$28,0),MATCH(AD$82,'AEO 7'!$C$13:$AH$13,0))*10^9</f>
        <v>216441574000</v>
      </c>
      <c r="AE83" s="70">
        <f>INDEX('AEO 7'!$C$18:$AH$28,MATCH($C$83,'AEO 7'!$A$18:$A$28,0),MATCH(AE$82,'AEO 7'!$C$13:$AH$13,0))*10^9</f>
        <v>216451508000</v>
      </c>
      <c r="AF83" s="70">
        <f>INDEX('AEO 7'!$C$18:$AH$28,MATCH($C$83,'AEO 7'!$A$18:$A$28,0),MATCH(AF$82,'AEO 7'!$C$13:$AH$13,0))*10^9</f>
        <v>216468369000</v>
      </c>
      <c r="AG83" s="70">
        <f>INDEX('AEO 7'!$C$18:$AH$28,MATCH($C$83,'AEO 7'!$A$18:$A$28,0),MATCH(AG$82,'AEO 7'!$C$13:$AH$13,0))*10^9</f>
        <v>216483002000</v>
      </c>
      <c r="AH83" s="70">
        <f>INDEX('AEO 7'!$C$18:$AH$28,MATCH($C$83,'AEO 7'!$A$18:$A$28,0),MATCH(AH$82,'AEO 7'!$C$13:$AH$13,0))*10^9</f>
        <v>216552536000</v>
      </c>
      <c r="AI83" s="70">
        <f>INDEX('AEO 7'!$C$18:$AH$28,MATCH($C$83,'AEO 7'!$A$18:$A$28,0),MATCH(AI$82,'AEO 7'!$C$13:$AH$13,0))*10^9</f>
        <v>216643478000</v>
      </c>
      <c r="AK83" s="69"/>
    </row>
    <row r="84" spans="1:37">
      <c r="A84" s="23" t="s">
        <v>1135</v>
      </c>
      <c r="B84" s="23" t="s">
        <v>1127</v>
      </c>
      <c r="C84" s="23" t="s">
        <v>1119</v>
      </c>
      <c r="D84" t="s">
        <v>1162</v>
      </c>
      <c r="E84" s="59">
        <f>SUM(INDEX('AEO 36'!$E$15:$AJ$103,MATCH($C$84,'AEO 36'!$A$15:$A$103,0),MATCH(E$82,'AEO 36'!$E$1:$AJ$1,0)),INDEX('AEO 36'!$E$15:$AJ$103,MATCH($B$84,'AEO 36'!$A$15:$A$103,0),MATCH(E$82,'AEO 36'!$E$1:$AJ$1,0)),INDEX('AEO 36'!$E$15:$AJ$103,MATCH($A$84,'AEO 36'!$A$15:$A$103,0),MATCH(E$82,'AEO 36'!$E$1:$AJ$1,0)))*10^12</f>
        <v>345431000000</v>
      </c>
      <c r="F84" s="59">
        <f>SUM(INDEX('AEO 36'!$E$15:$AJ$103,MATCH($C$84,'AEO 36'!$A$15:$A$103,0),MATCH(F$82,'AEO 36'!$E$1:$AJ$1,0)),INDEX('AEO 36'!$E$15:$AJ$103,MATCH($B$84,'AEO 36'!$A$15:$A$103,0),MATCH(F$82,'AEO 36'!$E$1:$AJ$1,0)),INDEX('AEO 36'!$E$15:$AJ$103,MATCH($A$84,'AEO 36'!$A$15:$A$103,0),MATCH(F$82,'AEO 36'!$E$1:$AJ$1,0)))*10^12</f>
        <v>429563000000</v>
      </c>
      <c r="G84" s="59">
        <f>SUM(INDEX('AEO 36'!$E$15:$AJ$103,MATCH($C$84,'AEO 36'!$A$15:$A$103,0),MATCH(G$82,'AEO 36'!$E$1:$AJ$1,0)),INDEX('AEO 36'!$E$15:$AJ$103,MATCH($B$84,'AEO 36'!$A$15:$A$103,0),MATCH(G$82,'AEO 36'!$E$1:$AJ$1,0)),INDEX('AEO 36'!$E$15:$AJ$103,MATCH($A$84,'AEO 36'!$A$15:$A$103,0),MATCH(G$82,'AEO 36'!$E$1:$AJ$1,0)))*10^12</f>
        <v>500859000000.00006</v>
      </c>
      <c r="H84" s="59">
        <f>SUM(INDEX('AEO 36'!$E$15:$AJ$103,MATCH($C$84,'AEO 36'!$A$15:$A$103,0),MATCH(H$82,'AEO 36'!$E$1:$AJ$1,0)),INDEX('AEO 36'!$E$15:$AJ$103,MATCH($B$84,'AEO 36'!$A$15:$A$103,0),MATCH(H$82,'AEO 36'!$E$1:$AJ$1,0)),INDEX('AEO 36'!$E$15:$AJ$103,MATCH($A$84,'AEO 36'!$A$15:$A$103,0),MATCH(H$82,'AEO 36'!$E$1:$AJ$1,0)))*10^12</f>
        <v>566272000000</v>
      </c>
      <c r="I84" s="59">
        <f>SUM(INDEX('AEO 36'!$E$15:$AJ$103,MATCH($C$84,'AEO 36'!$A$15:$A$103,0),MATCH(I$82,'AEO 36'!$E$1:$AJ$1,0)),INDEX('AEO 36'!$E$15:$AJ$103,MATCH($B$84,'AEO 36'!$A$15:$A$103,0),MATCH(I$82,'AEO 36'!$E$1:$AJ$1,0)),INDEX('AEO 36'!$E$15:$AJ$103,MATCH($A$84,'AEO 36'!$A$15:$A$103,0),MATCH(I$82,'AEO 36'!$E$1:$AJ$1,0)))*10^12</f>
        <v>627633000000</v>
      </c>
      <c r="J84" s="59">
        <f>SUM(INDEX('AEO 36'!$E$15:$AJ$103,MATCH($C$84,'AEO 36'!$A$15:$A$103,0),MATCH(J$82,'AEO 36'!$E$1:$AJ$1,0)),INDEX('AEO 36'!$E$15:$AJ$103,MATCH($B$84,'AEO 36'!$A$15:$A$103,0),MATCH(J$82,'AEO 36'!$E$1:$AJ$1,0)),INDEX('AEO 36'!$E$15:$AJ$103,MATCH($A$84,'AEO 36'!$A$15:$A$103,0),MATCH(J$82,'AEO 36'!$E$1:$AJ$1,0)))*10^12</f>
        <v>684497000000</v>
      </c>
      <c r="K84" s="59">
        <f>SUM(INDEX('AEO 36'!$E$15:$AJ$103,MATCH($C$84,'AEO 36'!$A$15:$A$103,0),MATCH(K$82,'AEO 36'!$E$1:$AJ$1,0)),INDEX('AEO 36'!$E$15:$AJ$103,MATCH($B$84,'AEO 36'!$A$15:$A$103,0),MATCH(K$82,'AEO 36'!$E$1:$AJ$1,0)),INDEX('AEO 36'!$E$15:$AJ$103,MATCH($A$84,'AEO 36'!$A$15:$A$103,0),MATCH(K$82,'AEO 36'!$E$1:$AJ$1,0)))*10^12</f>
        <v>741096000000</v>
      </c>
      <c r="L84" s="59">
        <f>SUM(INDEX('AEO 36'!$E$15:$AJ$103,MATCH($C$84,'AEO 36'!$A$15:$A$103,0),MATCH(L$82,'AEO 36'!$E$1:$AJ$1,0)),INDEX('AEO 36'!$E$15:$AJ$103,MATCH($B$84,'AEO 36'!$A$15:$A$103,0),MATCH(L$82,'AEO 36'!$E$1:$AJ$1,0)),INDEX('AEO 36'!$E$15:$AJ$103,MATCH($A$84,'AEO 36'!$A$15:$A$103,0),MATCH(L$82,'AEO 36'!$E$1:$AJ$1,0)))*10^12</f>
        <v>800102000000</v>
      </c>
      <c r="M84" s="59">
        <f>SUM(INDEX('AEO 36'!$E$15:$AJ$103,MATCH($C$84,'AEO 36'!$A$15:$A$103,0),MATCH(M$82,'AEO 36'!$E$1:$AJ$1,0)),INDEX('AEO 36'!$E$15:$AJ$103,MATCH($B$84,'AEO 36'!$A$15:$A$103,0),MATCH(M$82,'AEO 36'!$E$1:$AJ$1,0)),INDEX('AEO 36'!$E$15:$AJ$103,MATCH($A$84,'AEO 36'!$A$15:$A$103,0),MATCH(M$82,'AEO 36'!$E$1:$AJ$1,0)))*10^12</f>
        <v>849352000000</v>
      </c>
      <c r="N84" s="59">
        <f>SUM(INDEX('AEO 36'!$E$15:$AJ$103,MATCH($C$84,'AEO 36'!$A$15:$A$103,0),MATCH(N$82,'AEO 36'!$E$1:$AJ$1,0)),INDEX('AEO 36'!$E$15:$AJ$103,MATCH($B$84,'AEO 36'!$A$15:$A$103,0),MATCH(N$82,'AEO 36'!$E$1:$AJ$1,0)),INDEX('AEO 36'!$E$15:$AJ$103,MATCH($A$84,'AEO 36'!$A$15:$A$103,0),MATCH(N$82,'AEO 36'!$E$1:$AJ$1,0)))*10^12</f>
        <v>903103000000</v>
      </c>
      <c r="O84" s="59">
        <f>SUM(INDEX('AEO 36'!$E$15:$AJ$103,MATCH($C$84,'AEO 36'!$A$15:$A$103,0),MATCH(O$82,'AEO 36'!$E$1:$AJ$1,0)),INDEX('AEO 36'!$E$15:$AJ$103,MATCH($B$84,'AEO 36'!$A$15:$A$103,0),MATCH(O$82,'AEO 36'!$E$1:$AJ$1,0)),INDEX('AEO 36'!$E$15:$AJ$103,MATCH($A$84,'AEO 36'!$A$15:$A$103,0),MATCH(O$82,'AEO 36'!$E$1:$AJ$1,0)))*10^12</f>
        <v>967284000000</v>
      </c>
      <c r="P84" s="59">
        <f>SUM(INDEX('AEO 36'!$E$15:$AJ$103,MATCH($C$84,'AEO 36'!$A$15:$A$103,0),MATCH(P$82,'AEO 36'!$E$1:$AJ$1,0)),INDEX('AEO 36'!$E$15:$AJ$103,MATCH($B$84,'AEO 36'!$A$15:$A$103,0),MATCH(P$82,'AEO 36'!$E$1:$AJ$1,0)),INDEX('AEO 36'!$E$15:$AJ$103,MATCH($A$84,'AEO 36'!$A$15:$A$103,0),MATCH(P$82,'AEO 36'!$E$1:$AJ$1,0)))*10^12</f>
        <v>1030273000000</v>
      </c>
      <c r="Q84" s="59">
        <f>SUM(INDEX('AEO 36'!$E$15:$AJ$103,MATCH($C$84,'AEO 36'!$A$15:$A$103,0),MATCH(Q$82,'AEO 36'!$E$1:$AJ$1,0)),INDEX('AEO 36'!$E$15:$AJ$103,MATCH($B$84,'AEO 36'!$A$15:$A$103,0),MATCH(Q$82,'AEO 36'!$E$1:$AJ$1,0)),INDEX('AEO 36'!$E$15:$AJ$103,MATCH($A$84,'AEO 36'!$A$15:$A$103,0),MATCH(Q$82,'AEO 36'!$E$1:$AJ$1,0)))*10^12</f>
        <v>1103495000000</v>
      </c>
      <c r="R84" s="59">
        <f>SUM(INDEX('AEO 36'!$E$15:$AJ$103,MATCH($C$84,'AEO 36'!$A$15:$A$103,0),MATCH(R$82,'AEO 36'!$E$1:$AJ$1,0)),INDEX('AEO 36'!$E$15:$AJ$103,MATCH($B$84,'AEO 36'!$A$15:$A$103,0),MATCH(R$82,'AEO 36'!$E$1:$AJ$1,0)),INDEX('AEO 36'!$E$15:$AJ$103,MATCH($A$84,'AEO 36'!$A$15:$A$103,0),MATCH(R$82,'AEO 36'!$E$1:$AJ$1,0)))*10^12</f>
        <v>1184134000000</v>
      </c>
      <c r="S84" s="59">
        <f>SUM(INDEX('AEO 36'!$E$15:$AJ$103,MATCH($C$84,'AEO 36'!$A$15:$A$103,0),MATCH(S$82,'AEO 36'!$E$1:$AJ$1,0)),INDEX('AEO 36'!$E$15:$AJ$103,MATCH($B$84,'AEO 36'!$A$15:$A$103,0),MATCH(S$82,'AEO 36'!$E$1:$AJ$1,0)),INDEX('AEO 36'!$E$15:$AJ$103,MATCH($A$84,'AEO 36'!$A$15:$A$103,0),MATCH(S$82,'AEO 36'!$E$1:$AJ$1,0)))*10^12</f>
        <v>1274770000000</v>
      </c>
      <c r="T84" s="59">
        <f>SUM(INDEX('AEO 36'!$E$15:$AJ$103,MATCH($C$84,'AEO 36'!$A$15:$A$103,0),MATCH(T$82,'AEO 36'!$E$1:$AJ$1,0)),INDEX('AEO 36'!$E$15:$AJ$103,MATCH($B$84,'AEO 36'!$A$15:$A$103,0),MATCH(T$82,'AEO 36'!$E$1:$AJ$1,0)),INDEX('AEO 36'!$E$15:$AJ$103,MATCH($A$84,'AEO 36'!$A$15:$A$103,0),MATCH(T$82,'AEO 36'!$E$1:$AJ$1,0)))*10^12</f>
        <v>1369760000000</v>
      </c>
      <c r="U84" s="59">
        <f>SUM(INDEX('AEO 36'!$E$15:$AJ$103,MATCH($C$84,'AEO 36'!$A$15:$A$103,0),MATCH(U$82,'AEO 36'!$E$1:$AJ$1,0)),INDEX('AEO 36'!$E$15:$AJ$103,MATCH($B$84,'AEO 36'!$A$15:$A$103,0),MATCH(U$82,'AEO 36'!$E$1:$AJ$1,0)),INDEX('AEO 36'!$E$15:$AJ$103,MATCH($A$84,'AEO 36'!$A$15:$A$103,0),MATCH(U$82,'AEO 36'!$E$1:$AJ$1,0)))*10^12</f>
        <v>1479735000000</v>
      </c>
      <c r="V84" s="59">
        <f>SUM(INDEX('AEO 36'!$E$15:$AJ$103,MATCH($C$84,'AEO 36'!$A$15:$A$103,0),MATCH(V$82,'AEO 36'!$E$1:$AJ$1,0)),INDEX('AEO 36'!$E$15:$AJ$103,MATCH($B$84,'AEO 36'!$A$15:$A$103,0),MATCH(V$82,'AEO 36'!$E$1:$AJ$1,0)),INDEX('AEO 36'!$E$15:$AJ$103,MATCH($A$84,'AEO 36'!$A$15:$A$103,0),MATCH(V$82,'AEO 36'!$E$1:$AJ$1,0)))*10^12</f>
        <v>1604050000000</v>
      </c>
      <c r="W84" s="59">
        <f>SUM(INDEX('AEO 36'!$E$15:$AJ$103,MATCH($C$84,'AEO 36'!$A$15:$A$103,0),MATCH(W$82,'AEO 36'!$E$1:$AJ$1,0)),INDEX('AEO 36'!$E$15:$AJ$103,MATCH($B$84,'AEO 36'!$A$15:$A$103,0),MATCH(W$82,'AEO 36'!$E$1:$AJ$1,0)),INDEX('AEO 36'!$E$15:$AJ$103,MATCH($A$84,'AEO 36'!$A$15:$A$103,0),MATCH(W$82,'AEO 36'!$E$1:$AJ$1,0)))*10^12</f>
        <v>1741650000000</v>
      </c>
      <c r="X84" s="59">
        <f>SUM(INDEX('AEO 36'!$E$15:$AJ$103,MATCH($C$84,'AEO 36'!$A$15:$A$103,0),MATCH(X$82,'AEO 36'!$E$1:$AJ$1,0)),INDEX('AEO 36'!$E$15:$AJ$103,MATCH($B$84,'AEO 36'!$A$15:$A$103,0),MATCH(X$82,'AEO 36'!$E$1:$AJ$1,0)),INDEX('AEO 36'!$E$15:$AJ$103,MATCH($A$84,'AEO 36'!$A$15:$A$103,0),MATCH(X$82,'AEO 36'!$E$1:$AJ$1,0)))*10^12</f>
        <v>1892751000000</v>
      </c>
      <c r="Y84" s="59">
        <f>SUM(INDEX('AEO 36'!$E$15:$AJ$103,MATCH($C$84,'AEO 36'!$A$15:$A$103,0),MATCH(Y$82,'AEO 36'!$E$1:$AJ$1,0)),INDEX('AEO 36'!$E$15:$AJ$103,MATCH($B$84,'AEO 36'!$A$15:$A$103,0),MATCH(Y$82,'AEO 36'!$E$1:$AJ$1,0)),INDEX('AEO 36'!$E$15:$AJ$103,MATCH($A$84,'AEO 36'!$A$15:$A$103,0),MATCH(Y$82,'AEO 36'!$E$1:$AJ$1,0)))*10^12</f>
        <v>2066053999999.9998</v>
      </c>
      <c r="Z84" s="59">
        <f>SUM(INDEX('AEO 36'!$E$15:$AJ$103,MATCH($C$84,'AEO 36'!$A$15:$A$103,0),MATCH(Z$82,'AEO 36'!$E$1:$AJ$1,0)),INDEX('AEO 36'!$E$15:$AJ$103,MATCH($B$84,'AEO 36'!$A$15:$A$103,0),MATCH(Z$82,'AEO 36'!$E$1:$AJ$1,0)),INDEX('AEO 36'!$E$15:$AJ$103,MATCH($A$84,'AEO 36'!$A$15:$A$103,0),MATCH(Z$82,'AEO 36'!$E$1:$AJ$1,0)))*10^12</f>
        <v>2258665000000</v>
      </c>
      <c r="AA84" s="59">
        <f>SUM(INDEX('AEO 36'!$E$15:$AJ$103,MATCH($C$84,'AEO 36'!$A$15:$A$103,0),MATCH(AA$82,'AEO 36'!$E$1:$AJ$1,0)),INDEX('AEO 36'!$E$15:$AJ$103,MATCH($B$84,'AEO 36'!$A$15:$A$103,0),MATCH(AA$82,'AEO 36'!$E$1:$AJ$1,0)),INDEX('AEO 36'!$E$15:$AJ$103,MATCH($A$84,'AEO 36'!$A$15:$A$103,0),MATCH(AA$82,'AEO 36'!$E$1:$AJ$1,0)))*10^12</f>
        <v>2478114000000</v>
      </c>
      <c r="AB84" s="59">
        <f>SUM(INDEX('AEO 36'!$E$15:$AJ$103,MATCH($C$84,'AEO 36'!$A$15:$A$103,0),MATCH(AB$82,'AEO 36'!$E$1:$AJ$1,0)),INDEX('AEO 36'!$E$15:$AJ$103,MATCH($B$84,'AEO 36'!$A$15:$A$103,0),MATCH(AB$82,'AEO 36'!$E$1:$AJ$1,0)),INDEX('AEO 36'!$E$15:$AJ$103,MATCH($A$84,'AEO 36'!$A$15:$A$103,0),MATCH(AB$82,'AEO 36'!$E$1:$AJ$1,0)))*10^12</f>
        <v>2731331000000</v>
      </c>
      <c r="AC84" s="59">
        <f>SUM(INDEX('AEO 36'!$E$15:$AJ$103,MATCH($C$84,'AEO 36'!$A$15:$A$103,0),MATCH(AC$82,'AEO 36'!$E$1:$AJ$1,0)),INDEX('AEO 36'!$E$15:$AJ$103,MATCH($B$84,'AEO 36'!$A$15:$A$103,0),MATCH(AC$82,'AEO 36'!$E$1:$AJ$1,0)),INDEX('AEO 36'!$E$15:$AJ$103,MATCH($A$84,'AEO 36'!$A$15:$A$103,0),MATCH(AC$82,'AEO 36'!$E$1:$AJ$1,0)))*10^12</f>
        <v>3027979000000</v>
      </c>
      <c r="AD84" s="59">
        <f>SUM(INDEX('AEO 36'!$E$15:$AJ$103,MATCH($C$84,'AEO 36'!$A$15:$A$103,0),MATCH(AD$82,'AEO 36'!$E$1:$AJ$1,0)),INDEX('AEO 36'!$E$15:$AJ$103,MATCH($B$84,'AEO 36'!$A$15:$A$103,0),MATCH(AD$82,'AEO 36'!$E$1:$AJ$1,0)),INDEX('AEO 36'!$E$15:$AJ$103,MATCH($A$84,'AEO 36'!$A$15:$A$103,0),MATCH(AD$82,'AEO 36'!$E$1:$AJ$1,0)))*10^12</f>
        <v>3379191000000</v>
      </c>
      <c r="AE84" s="59">
        <f>SUM(INDEX('AEO 36'!$E$15:$AJ$103,MATCH($C$84,'AEO 36'!$A$15:$A$103,0),MATCH(AE$82,'AEO 36'!$E$1:$AJ$1,0)),INDEX('AEO 36'!$E$15:$AJ$103,MATCH($B$84,'AEO 36'!$A$15:$A$103,0),MATCH(AE$82,'AEO 36'!$E$1:$AJ$1,0)),INDEX('AEO 36'!$E$15:$AJ$103,MATCH($A$84,'AEO 36'!$A$15:$A$103,0),MATCH(AE$82,'AEO 36'!$E$1:$AJ$1,0)))*10^12</f>
        <v>3804028000000</v>
      </c>
      <c r="AF84" s="59">
        <f>SUM(INDEX('AEO 36'!$E$15:$AJ$103,MATCH($C$84,'AEO 36'!$A$15:$A$103,0),MATCH(AF$82,'AEO 36'!$E$1:$AJ$1,0)),INDEX('AEO 36'!$E$15:$AJ$103,MATCH($B$84,'AEO 36'!$A$15:$A$103,0),MATCH(AF$82,'AEO 36'!$E$1:$AJ$1,0)),INDEX('AEO 36'!$E$15:$AJ$103,MATCH($A$84,'AEO 36'!$A$15:$A$103,0),MATCH(AF$82,'AEO 36'!$E$1:$AJ$1,0)))*10^12</f>
        <v>4342843000000</v>
      </c>
      <c r="AG84" s="59">
        <f>SUM(INDEX('AEO 36'!$E$15:$AJ$103,MATCH($C$84,'AEO 36'!$A$15:$A$103,0),MATCH(AG$82,'AEO 36'!$E$1:$AJ$1,0)),INDEX('AEO 36'!$E$15:$AJ$103,MATCH($B$84,'AEO 36'!$A$15:$A$103,0),MATCH(AG$82,'AEO 36'!$E$1:$AJ$1,0)),INDEX('AEO 36'!$E$15:$AJ$103,MATCH($A$84,'AEO 36'!$A$15:$A$103,0),MATCH(AG$82,'AEO 36'!$E$1:$AJ$1,0)))*10^12</f>
        <v>5050129000000</v>
      </c>
      <c r="AH84" s="59">
        <f>SUM(INDEX('AEO 36'!$E$15:$AJ$103,MATCH($C$84,'AEO 36'!$A$15:$A$103,0),MATCH(AH$82,'AEO 36'!$E$1:$AJ$1,0)),INDEX('AEO 36'!$E$15:$AJ$103,MATCH($B$84,'AEO 36'!$A$15:$A$103,0),MATCH(AH$82,'AEO 36'!$E$1:$AJ$1,0)),INDEX('AEO 36'!$E$15:$AJ$103,MATCH($A$84,'AEO 36'!$A$15:$A$103,0),MATCH(AH$82,'AEO 36'!$E$1:$AJ$1,0)))*10^12</f>
        <v>6101129000000</v>
      </c>
      <c r="AI84" s="59">
        <f>SUM(INDEX('AEO 36'!$E$15:$AJ$103,MATCH($C$84,'AEO 36'!$A$15:$A$103,0),MATCH(AI$82,'AEO 36'!$E$1:$AJ$1,0)),INDEX('AEO 36'!$E$15:$AJ$103,MATCH($B$84,'AEO 36'!$A$15:$A$103,0),MATCH(AI$82,'AEO 36'!$E$1:$AJ$1,0)),INDEX('AEO 36'!$E$15:$AJ$103,MATCH($A$84,'AEO 36'!$A$15:$A$103,0),MATCH(AI$82,'AEO 36'!$E$1:$AJ$1,0)))*10^12</f>
        <v>7110398000000</v>
      </c>
      <c r="AK84" s="69"/>
    </row>
    <row r="85" spans="1:37">
      <c r="B85" s="23"/>
      <c r="C85" s="23" t="s">
        <v>1111</v>
      </c>
      <c r="D85" t="s">
        <v>1178</v>
      </c>
      <c r="E85" s="59">
        <f>INDEX('AEO 36'!$E$15:$AJ$103,MATCH($C$85,'AEO 36'!$A$15:$A$103,0),MATCH(E$82,'AEO 36'!$E$1:$AJ$1,0))*10^12-E84</f>
        <v>122894986000000</v>
      </c>
      <c r="F85" s="59">
        <f>INDEX('AEO 36'!$E$15:$AJ$103,MATCH($C$85,'AEO 36'!$A$15:$A$103,0),MATCH(F$82,'AEO 36'!$E$1:$AJ$1,0))*10^12-F84</f>
        <v>154352221000000</v>
      </c>
      <c r="G85" s="59">
        <f>INDEX('AEO 36'!$E$15:$AJ$103,MATCH($C$85,'AEO 36'!$A$15:$A$103,0),MATCH(G$82,'AEO 36'!$E$1:$AJ$1,0))*10^12-G84</f>
        <v>177065288000000</v>
      </c>
      <c r="H85" s="59">
        <f>INDEX('AEO 36'!$E$15:$AJ$103,MATCH($C$85,'AEO 36'!$A$15:$A$103,0),MATCH(H$82,'AEO 36'!$E$1:$AJ$1,0))*10^12-H84</f>
        <v>193640286000000</v>
      </c>
      <c r="I85" s="59">
        <f>INDEX('AEO 36'!$E$15:$AJ$103,MATCH($C$85,'AEO 36'!$A$15:$A$103,0),MATCH(I$82,'AEO 36'!$E$1:$AJ$1,0))*10^12-I84</f>
        <v>205809562000000</v>
      </c>
      <c r="J85" s="59">
        <f>INDEX('AEO 36'!$E$15:$AJ$103,MATCH($C$85,'AEO 36'!$A$15:$A$103,0),MATCH(J$82,'AEO 36'!$E$1:$AJ$1,0))*10^12-J84</f>
        <v>214540982000000</v>
      </c>
      <c r="K85" s="59">
        <f>INDEX('AEO 36'!$E$15:$AJ$103,MATCH($C$85,'AEO 36'!$A$15:$A$103,0),MATCH(K$82,'AEO 36'!$E$1:$AJ$1,0))*10^12-K84</f>
        <v>220941262000000</v>
      </c>
      <c r="L85" s="59">
        <f>INDEX('AEO 36'!$E$15:$AJ$103,MATCH($C$85,'AEO 36'!$A$15:$A$103,0),MATCH(L$82,'AEO 36'!$E$1:$AJ$1,0))*10^12-L84</f>
        <v>225762932000000</v>
      </c>
      <c r="M85" s="59">
        <f>INDEX('AEO 36'!$E$15:$AJ$103,MATCH($C$85,'AEO 36'!$A$15:$A$103,0),MATCH(M$82,'AEO 36'!$E$1:$AJ$1,0))*10^12-M84</f>
        <v>228104582000000</v>
      </c>
      <c r="N85" s="59">
        <f>INDEX('AEO 36'!$E$15:$AJ$103,MATCH($C$85,'AEO 36'!$A$15:$A$103,0),MATCH(N$82,'AEO 36'!$E$1:$AJ$1,0))*10^12-N84</f>
        <v>229745884000000</v>
      </c>
      <c r="O85" s="59">
        <f>INDEX('AEO 36'!$E$15:$AJ$103,MATCH($C$85,'AEO 36'!$A$15:$A$103,0),MATCH(O$82,'AEO 36'!$E$1:$AJ$1,0))*10^12-O84</f>
        <v>231426652000000</v>
      </c>
      <c r="P85" s="59">
        <f>INDEX('AEO 36'!$E$15:$AJ$103,MATCH($C$85,'AEO 36'!$A$15:$A$103,0),MATCH(P$82,'AEO 36'!$E$1:$AJ$1,0))*10^12-P84</f>
        <v>231825547000000</v>
      </c>
      <c r="Q85" s="59">
        <f>INDEX('AEO 36'!$E$15:$AJ$103,MATCH($C$85,'AEO 36'!$A$15:$A$103,0),MATCH(Q$82,'AEO 36'!$E$1:$AJ$1,0))*10^12-Q84</f>
        <v>232347280000000</v>
      </c>
      <c r="R85" s="59">
        <f>INDEX('AEO 36'!$E$15:$AJ$103,MATCH($C$85,'AEO 36'!$A$15:$A$103,0),MATCH(R$82,'AEO 36'!$E$1:$AJ$1,0))*10^12-R84</f>
        <v>232507089000000</v>
      </c>
      <c r="S85" s="59">
        <f>INDEX('AEO 36'!$E$15:$AJ$103,MATCH($C$85,'AEO 36'!$A$15:$A$103,0),MATCH(S$82,'AEO 36'!$E$1:$AJ$1,0))*10^12-S84</f>
        <v>232545176000000</v>
      </c>
      <c r="T85" s="59">
        <f>INDEX('AEO 36'!$E$15:$AJ$103,MATCH($C$85,'AEO 36'!$A$15:$A$103,0),MATCH(T$82,'AEO 36'!$E$1:$AJ$1,0))*10^12-T84</f>
        <v>231969824000000</v>
      </c>
      <c r="U85" s="59">
        <f>INDEX('AEO 36'!$E$15:$AJ$103,MATCH($C$85,'AEO 36'!$A$15:$A$103,0),MATCH(U$82,'AEO 36'!$E$1:$AJ$1,0))*10^12-U84</f>
        <v>231553209000000</v>
      </c>
      <c r="V85" s="59">
        <f>INDEX('AEO 36'!$E$15:$AJ$103,MATCH($C$85,'AEO 36'!$A$15:$A$103,0),MATCH(V$82,'AEO 36'!$E$1:$AJ$1,0))*10^12-V84</f>
        <v>231098648000000</v>
      </c>
      <c r="W85" s="59">
        <f>INDEX('AEO 36'!$E$15:$AJ$103,MATCH($C$85,'AEO 36'!$A$15:$A$103,0),MATCH(W$82,'AEO 36'!$E$1:$AJ$1,0))*10^12-W84</f>
        <v>230473652000000</v>
      </c>
      <c r="X85" s="59">
        <f>INDEX('AEO 36'!$E$15:$AJ$103,MATCH($C$85,'AEO 36'!$A$15:$A$103,0),MATCH(X$82,'AEO 36'!$E$1:$AJ$1,0))*10^12-X84</f>
        <v>229582881000000</v>
      </c>
      <c r="Y85" s="59">
        <f>INDEX('AEO 36'!$E$15:$AJ$103,MATCH($C$85,'AEO 36'!$A$15:$A$103,0),MATCH(Y$82,'AEO 36'!$E$1:$AJ$1,0))*10^12-Y84</f>
        <v>228768113000000</v>
      </c>
      <c r="Z85" s="59">
        <f>INDEX('AEO 36'!$E$15:$AJ$103,MATCH($C$85,'AEO 36'!$A$15:$A$103,0),MATCH(Z$82,'AEO 36'!$E$1:$AJ$1,0))*10^12-Z84</f>
        <v>227713045000000</v>
      </c>
      <c r="AA85" s="59">
        <f>INDEX('AEO 36'!$E$15:$AJ$103,MATCH($C$85,'AEO 36'!$A$15:$A$103,0),MATCH(AA$82,'AEO 36'!$E$1:$AJ$1,0))*10^12-AA84</f>
        <v>226536336000000</v>
      </c>
      <c r="AB85" s="59">
        <f>INDEX('AEO 36'!$E$15:$AJ$103,MATCH($C$85,'AEO 36'!$A$15:$A$103,0),MATCH(AB$82,'AEO 36'!$E$1:$AJ$1,0))*10^12-AB84</f>
        <v>225283256000000</v>
      </c>
      <c r="AC85" s="59">
        <f>INDEX('AEO 36'!$E$15:$AJ$103,MATCH($C$85,'AEO 36'!$A$15:$A$103,0),MATCH(AC$82,'AEO 36'!$E$1:$AJ$1,0))*10^12-AC84</f>
        <v>223948141000000</v>
      </c>
      <c r="AD85" s="59">
        <f>INDEX('AEO 36'!$E$15:$AJ$103,MATCH($C$85,'AEO 36'!$A$15:$A$103,0),MATCH(AD$82,'AEO 36'!$E$1:$AJ$1,0))*10^12-AD84</f>
        <v>222496877000000</v>
      </c>
      <c r="AE85" s="59">
        <f>INDEX('AEO 36'!$E$15:$AJ$103,MATCH($C$85,'AEO 36'!$A$15:$A$103,0),MATCH(AE$82,'AEO 36'!$E$1:$AJ$1,0))*10^12-AE84</f>
        <v>220813556000000</v>
      </c>
      <c r="AF85" s="59">
        <f>INDEX('AEO 36'!$E$15:$AJ$103,MATCH($C$85,'AEO 36'!$A$15:$A$103,0),MATCH(AF$82,'AEO 36'!$E$1:$AJ$1,0))*10^12-AF84</f>
        <v>218990836000000</v>
      </c>
      <c r="AG85" s="59">
        <f>INDEX('AEO 36'!$E$15:$AJ$103,MATCH($C$85,'AEO 36'!$A$15:$A$103,0),MATCH(AG$82,'AEO 36'!$E$1:$AJ$1,0))*10^12-AG84</f>
        <v>216738003000000</v>
      </c>
      <c r="AH85" s="59">
        <f>INDEX('AEO 36'!$E$15:$AJ$103,MATCH($C$85,'AEO 36'!$A$15:$A$103,0),MATCH(AH$82,'AEO 36'!$E$1:$AJ$1,0))*10^12-AH84</f>
        <v>214064673000000</v>
      </c>
      <c r="AI85" s="59">
        <f>INDEX('AEO 36'!$E$15:$AJ$103,MATCH($C$85,'AEO 36'!$A$15:$A$103,0),MATCH(AI$82,'AEO 36'!$E$1:$AJ$1,0))*10^12-AI84</f>
        <v>211554733000000</v>
      </c>
      <c r="AK85" s="69"/>
    </row>
    <row r="86" spans="1:37">
      <c r="D86" t="s">
        <v>1166</v>
      </c>
      <c r="E86" s="59">
        <f t="shared" ref="E86:AI86" si="29">E84*$B$71</f>
        <v>345431000000</v>
      </c>
      <c r="F86" s="59">
        <f t="shared" si="29"/>
        <v>429563000000</v>
      </c>
      <c r="G86" s="59">
        <f t="shared" si="29"/>
        <v>500859000000.00006</v>
      </c>
      <c r="H86" s="59">
        <f t="shared" si="29"/>
        <v>566272000000</v>
      </c>
      <c r="I86" s="59">
        <f t="shared" si="29"/>
        <v>627633000000</v>
      </c>
      <c r="J86" s="59">
        <f t="shared" si="29"/>
        <v>684497000000</v>
      </c>
      <c r="K86" s="59">
        <f t="shared" si="29"/>
        <v>741096000000</v>
      </c>
      <c r="L86" s="59">
        <f t="shared" si="29"/>
        <v>800102000000</v>
      </c>
      <c r="M86" s="59">
        <f t="shared" si="29"/>
        <v>849352000000</v>
      </c>
      <c r="N86" s="59">
        <f t="shared" si="29"/>
        <v>903103000000</v>
      </c>
      <c r="O86" s="59">
        <f t="shared" si="29"/>
        <v>967284000000</v>
      </c>
      <c r="P86" s="59">
        <f t="shared" si="29"/>
        <v>1030273000000</v>
      </c>
      <c r="Q86" s="59">
        <f t="shared" si="29"/>
        <v>1103495000000</v>
      </c>
      <c r="R86" s="59">
        <f t="shared" si="29"/>
        <v>1184134000000</v>
      </c>
      <c r="S86" s="59">
        <f t="shared" si="29"/>
        <v>1274770000000</v>
      </c>
      <c r="T86" s="59">
        <f t="shared" si="29"/>
        <v>1369760000000</v>
      </c>
      <c r="U86" s="59">
        <f t="shared" si="29"/>
        <v>1479735000000</v>
      </c>
      <c r="V86" s="59">
        <f t="shared" si="29"/>
        <v>1604050000000</v>
      </c>
      <c r="W86" s="59">
        <f t="shared" si="29"/>
        <v>1741650000000</v>
      </c>
      <c r="X86" s="59">
        <f t="shared" si="29"/>
        <v>1892751000000</v>
      </c>
      <c r="Y86" s="59">
        <f t="shared" si="29"/>
        <v>2066053999999.9998</v>
      </c>
      <c r="Z86" s="59">
        <f t="shared" si="29"/>
        <v>2258665000000</v>
      </c>
      <c r="AA86" s="59">
        <f t="shared" si="29"/>
        <v>2478114000000</v>
      </c>
      <c r="AB86" s="59">
        <f t="shared" si="29"/>
        <v>2731331000000</v>
      </c>
      <c r="AC86" s="59">
        <f t="shared" si="29"/>
        <v>3027979000000</v>
      </c>
      <c r="AD86" s="59">
        <f t="shared" si="29"/>
        <v>3379191000000</v>
      </c>
      <c r="AE86" s="59">
        <f t="shared" si="29"/>
        <v>3804028000000</v>
      </c>
      <c r="AF86" s="59">
        <f t="shared" si="29"/>
        <v>4342843000000</v>
      </c>
      <c r="AG86" s="59">
        <f t="shared" si="29"/>
        <v>5050129000000</v>
      </c>
      <c r="AH86" s="59">
        <f t="shared" si="29"/>
        <v>6101129000000</v>
      </c>
      <c r="AI86" s="59">
        <f t="shared" si="29"/>
        <v>7110398000000</v>
      </c>
      <c r="AK86" s="69"/>
    </row>
    <row r="87" spans="1:37">
      <c r="D87" t="s">
        <v>1167</v>
      </c>
      <c r="E87" s="59">
        <f t="shared" ref="E87:AI87" si="30">E85*$B$72</f>
        <v>38243645820023.563</v>
      </c>
      <c r="F87" s="59">
        <f t="shared" si="30"/>
        <v>48032811293521.789</v>
      </c>
      <c r="G87" s="59">
        <f t="shared" si="30"/>
        <v>55100882319905.773</v>
      </c>
      <c r="H87" s="59">
        <f t="shared" si="30"/>
        <v>60258849895406.359</v>
      </c>
      <c r="I87" s="59">
        <f t="shared" si="30"/>
        <v>64045802450412.25</v>
      </c>
      <c r="J87" s="59">
        <f t="shared" si="30"/>
        <v>66762929852061.25</v>
      </c>
      <c r="K87" s="59">
        <f t="shared" si="30"/>
        <v>68754630648292.109</v>
      </c>
      <c r="L87" s="59">
        <f t="shared" si="30"/>
        <v>70255084375029.453</v>
      </c>
      <c r="M87" s="59">
        <f t="shared" si="30"/>
        <v>70983781583510.016</v>
      </c>
      <c r="N87" s="59">
        <f t="shared" si="30"/>
        <v>71494537753592.469</v>
      </c>
      <c r="O87" s="59">
        <f t="shared" si="30"/>
        <v>72017575333804.484</v>
      </c>
      <c r="P87" s="59">
        <f t="shared" si="30"/>
        <v>72141707323203.766</v>
      </c>
      <c r="Q87" s="59">
        <f t="shared" si="30"/>
        <v>72304065224970.563</v>
      </c>
      <c r="R87" s="59">
        <f t="shared" si="30"/>
        <v>72353796129328.625</v>
      </c>
      <c r="S87" s="59">
        <f t="shared" si="30"/>
        <v>72365648408951.703</v>
      </c>
      <c r="T87" s="59">
        <f t="shared" si="30"/>
        <v>72186604830153.125</v>
      </c>
      <c r="U87" s="59">
        <f t="shared" si="30"/>
        <v>72056958560424.031</v>
      </c>
      <c r="V87" s="59">
        <f t="shared" si="30"/>
        <v>71915503888810.375</v>
      </c>
      <c r="W87" s="59">
        <f t="shared" si="30"/>
        <v>71721011611778.563</v>
      </c>
      <c r="X87" s="59">
        <f t="shared" si="30"/>
        <v>71443812909540.641</v>
      </c>
      <c r="Y87" s="59">
        <f t="shared" si="30"/>
        <v>71190265553121.328</v>
      </c>
      <c r="Z87" s="59">
        <f t="shared" si="30"/>
        <v>70861939327444.063</v>
      </c>
      <c r="AA87" s="59">
        <f t="shared" si="30"/>
        <v>70495759683392.234</v>
      </c>
      <c r="AB87" s="59">
        <f t="shared" si="30"/>
        <v>70105814175736.164</v>
      </c>
      <c r="AC87" s="59">
        <f t="shared" si="30"/>
        <v>69690340226383.984</v>
      </c>
      <c r="AD87" s="59">
        <f t="shared" si="30"/>
        <v>69238721912131.922</v>
      </c>
      <c r="AE87" s="59">
        <f t="shared" si="30"/>
        <v>68714889864782.102</v>
      </c>
      <c r="AF87" s="59">
        <f t="shared" si="30"/>
        <v>68147678293521.797</v>
      </c>
      <c r="AG87" s="59">
        <f t="shared" si="30"/>
        <v>67446620014840.992</v>
      </c>
      <c r="AH87" s="59">
        <f t="shared" si="30"/>
        <v>66614707428268.555</v>
      </c>
      <c r="AI87" s="59">
        <f t="shared" si="30"/>
        <v>65833640116136.633</v>
      </c>
      <c r="AK87" s="69"/>
    </row>
    <row r="88" spans="1:37">
      <c r="D88" s="51" t="s">
        <v>1160</v>
      </c>
      <c r="E88" s="68">
        <f t="shared" ref="E88:AI88" si="31">E83*(E86/SUM(E86:E87))/E84</f>
        <v>2.8070770001886215E-3</v>
      </c>
      <c r="F88" s="68">
        <f t="shared" si="31"/>
        <v>2.7821429710269741E-3</v>
      </c>
      <c r="G88" s="68">
        <f t="shared" si="31"/>
        <v>2.782600298609896E-3</v>
      </c>
      <c r="H88" s="68">
        <f t="shared" si="31"/>
        <v>2.7891901686893711E-3</v>
      </c>
      <c r="I88" s="68">
        <f t="shared" si="31"/>
        <v>2.7974516235297151E-3</v>
      </c>
      <c r="J88" s="68">
        <f t="shared" si="31"/>
        <v>2.8088439224751576E-3</v>
      </c>
      <c r="K88" s="68">
        <f t="shared" si="31"/>
        <v>2.8191338438910297E-3</v>
      </c>
      <c r="L88" s="68">
        <f t="shared" si="31"/>
        <v>2.8269798764554541E-3</v>
      </c>
      <c r="M88" s="68">
        <f t="shared" si="31"/>
        <v>2.8458928046392333E-3</v>
      </c>
      <c r="N88" s="68">
        <f t="shared" si="31"/>
        <v>2.8616704887544221E-3</v>
      </c>
      <c r="O88" s="68">
        <f t="shared" si="31"/>
        <v>2.86944815557108E-3</v>
      </c>
      <c r="P88" s="68">
        <f t="shared" si="31"/>
        <v>2.8838284964809724E-3</v>
      </c>
      <c r="Q88" s="68">
        <f t="shared" si="31"/>
        <v>2.89281979062103E-3</v>
      </c>
      <c r="R88" s="68">
        <f t="shared" si="31"/>
        <v>2.9014754647670418E-3</v>
      </c>
      <c r="S88" s="68">
        <f t="shared" si="31"/>
        <v>2.9082475443127872E-3</v>
      </c>
      <c r="T88" s="68">
        <f t="shared" si="31"/>
        <v>2.918960996723756E-3</v>
      </c>
      <c r="U88" s="68">
        <f t="shared" si="31"/>
        <v>2.9260143145163086E-3</v>
      </c>
      <c r="V88" s="68">
        <f t="shared" si="31"/>
        <v>2.9316707542318791E-3</v>
      </c>
      <c r="W88" s="68">
        <f t="shared" si="31"/>
        <v>2.9376213203443071E-3</v>
      </c>
      <c r="X88" s="68">
        <f t="shared" si="31"/>
        <v>2.9451321208124061E-3</v>
      </c>
      <c r="Y88" s="68">
        <f t="shared" si="31"/>
        <v>2.9507621092437165E-3</v>
      </c>
      <c r="Z88" s="68">
        <f t="shared" si="31"/>
        <v>2.957653919701399E-3</v>
      </c>
      <c r="AA88" s="68">
        <f t="shared" si="31"/>
        <v>2.9645023907951562E-3</v>
      </c>
      <c r="AB88" s="68">
        <f t="shared" si="31"/>
        <v>2.9707156627011926E-3</v>
      </c>
      <c r="AC88" s="68">
        <f t="shared" si="31"/>
        <v>2.9760037127134422E-3</v>
      </c>
      <c r="AD88" s="68">
        <f t="shared" si="31"/>
        <v>2.9805534932117305E-3</v>
      </c>
      <c r="AE88" s="68">
        <f t="shared" si="31"/>
        <v>2.9847592100532019E-3</v>
      </c>
      <c r="AF88" s="68">
        <f t="shared" si="31"/>
        <v>2.9861610199145437E-3</v>
      </c>
      <c r="AG88" s="68">
        <f t="shared" si="31"/>
        <v>2.986106341895182E-3</v>
      </c>
      <c r="AH88" s="68">
        <f t="shared" si="31"/>
        <v>2.9780656681797357E-3</v>
      </c>
      <c r="AI88" s="68">
        <f t="shared" si="31"/>
        <v>2.9699956788116766E-3</v>
      </c>
      <c r="AK88" s="69"/>
    </row>
    <row r="89" spans="1:37">
      <c r="D89" s="51" t="s">
        <v>1181</v>
      </c>
      <c r="E89" s="68">
        <f t="shared" ref="E89:AI89" si="32">E83*(E87/SUM(E86:E87))/E85</f>
        <v>8.7353326672536381E-4</v>
      </c>
      <c r="F89" s="68">
        <f t="shared" si="32"/>
        <v>8.6577405529484892E-4</v>
      </c>
      <c r="G89" s="68">
        <f t="shared" si="32"/>
        <v>8.6591637089839164E-4</v>
      </c>
      <c r="H89" s="68">
        <f t="shared" si="32"/>
        <v>8.6796707016222822E-4</v>
      </c>
      <c r="I89" s="68">
        <f t="shared" si="32"/>
        <v>8.7053794927744496E-4</v>
      </c>
      <c r="J89" s="68">
        <f t="shared" si="32"/>
        <v>8.7408311462654502E-4</v>
      </c>
      <c r="K89" s="68">
        <f t="shared" si="32"/>
        <v>8.7728523151473501E-4</v>
      </c>
      <c r="L89" s="68">
        <f t="shared" si="32"/>
        <v>8.7972683552359362E-4</v>
      </c>
      <c r="M89" s="68">
        <f t="shared" si="32"/>
        <v>8.8561234273932317E-4</v>
      </c>
      <c r="N89" s="68">
        <f t="shared" si="32"/>
        <v>8.9052219449813703E-4</v>
      </c>
      <c r="O89" s="68">
        <f t="shared" si="32"/>
        <v>8.9294252379491107E-4</v>
      </c>
      <c r="P89" s="68">
        <f t="shared" si="32"/>
        <v>8.9741753683188793E-4</v>
      </c>
      <c r="Q89" s="68">
        <f t="shared" si="32"/>
        <v>9.002155343722924E-4</v>
      </c>
      <c r="R89" s="68">
        <f t="shared" si="32"/>
        <v>9.0290909044929608E-4</v>
      </c>
      <c r="S89" s="68">
        <f t="shared" si="32"/>
        <v>9.0501649141041054E-4</v>
      </c>
      <c r="T89" s="68">
        <f t="shared" si="32"/>
        <v>9.0835040675431853E-4</v>
      </c>
      <c r="U89" s="68">
        <f t="shared" si="32"/>
        <v>9.1054532614276667E-4</v>
      </c>
      <c r="V89" s="68">
        <f t="shared" si="32"/>
        <v>9.1230555155248833E-4</v>
      </c>
      <c r="W89" s="68">
        <f t="shared" si="32"/>
        <v>9.1415730604825203E-4</v>
      </c>
      <c r="X89" s="68">
        <f t="shared" si="32"/>
        <v>9.1649458930346032E-4</v>
      </c>
      <c r="Y89" s="68">
        <f t="shared" si="32"/>
        <v>9.1824658334769139E-4</v>
      </c>
      <c r="Z89" s="68">
        <f t="shared" si="32"/>
        <v>9.2039124332757326E-4</v>
      </c>
      <c r="AA89" s="68">
        <f t="shared" si="32"/>
        <v>9.2252241654661984E-4</v>
      </c>
      <c r="AB89" s="68">
        <f t="shared" si="32"/>
        <v>9.2445592236237346E-4</v>
      </c>
      <c r="AC89" s="68">
        <f t="shared" si="32"/>
        <v>9.2610150871483081E-4</v>
      </c>
      <c r="AD89" s="68">
        <f t="shared" si="32"/>
        <v>9.2751735324680701E-4</v>
      </c>
      <c r="AE89" s="68">
        <f t="shared" si="32"/>
        <v>9.2882612873504812E-4</v>
      </c>
      <c r="AF89" s="68">
        <f t="shared" si="32"/>
        <v>9.2926235743394879E-4</v>
      </c>
      <c r="AG89" s="68">
        <f t="shared" si="32"/>
        <v>9.2924534220106846E-4</v>
      </c>
      <c r="AH89" s="68">
        <f t="shared" si="32"/>
        <v>9.2674316788349384E-4</v>
      </c>
      <c r="AI89" s="68">
        <f t="shared" si="32"/>
        <v>9.2423187083868661E-4</v>
      </c>
    </row>
    <row r="90" spans="1:3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row>
    <row r="91" spans="1:37">
      <c r="A91" t="s">
        <v>1164</v>
      </c>
      <c r="B91" s="67">
        <v>0.95</v>
      </c>
      <c r="C91" s="67"/>
      <c r="D91" s="71" t="s">
        <v>1169</v>
      </c>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row>
    <row r="92" spans="1:37">
      <c r="A92" t="s">
        <v>1165</v>
      </c>
      <c r="B92" s="67">
        <v>0.32500000000000001</v>
      </c>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row>
    <row r="95" spans="1:37">
      <c r="A95" s="2" t="s">
        <v>1196</v>
      </c>
      <c r="B95">
        <f>B2</f>
        <v>2020</v>
      </c>
      <c r="C95">
        <f t="shared" ref="C95:AF95" si="33">C2</f>
        <v>2021</v>
      </c>
      <c r="D95">
        <f t="shared" si="33"/>
        <v>2022</v>
      </c>
      <c r="E95">
        <f t="shared" si="33"/>
        <v>2023</v>
      </c>
      <c r="F95">
        <f t="shared" si="33"/>
        <v>2024</v>
      </c>
      <c r="G95">
        <f t="shared" si="33"/>
        <v>2025</v>
      </c>
      <c r="H95">
        <f t="shared" si="33"/>
        <v>2026</v>
      </c>
      <c r="I95">
        <f t="shared" si="33"/>
        <v>2027</v>
      </c>
      <c r="J95">
        <f t="shared" si="33"/>
        <v>2028</v>
      </c>
      <c r="K95">
        <f t="shared" si="33"/>
        <v>2029</v>
      </c>
      <c r="L95">
        <f t="shared" si="33"/>
        <v>2030</v>
      </c>
      <c r="M95">
        <f t="shared" si="33"/>
        <v>2031</v>
      </c>
      <c r="N95">
        <f t="shared" si="33"/>
        <v>2032</v>
      </c>
      <c r="O95">
        <f t="shared" si="33"/>
        <v>2033</v>
      </c>
      <c r="P95">
        <f t="shared" si="33"/>
        <v>2034</v>
      </c>
      <c r="Q95">
        <f t="shared" si="33"/>
        <v>2035</v>
      </c>
      <c r="R95">
        <f t="shared" si="33"/>
        <v>2036</v>
      </c>
      <c r="S95">
        <f t="shared" si="33"/>
        <v>2037</v>
      </c>
      <c r="T95">
        <f t="shared" si="33"/>
        <v>2038</v>
      </c>
      <c r="U95">
        <f t="shared" si="33"/>
        <v>2039</v>
      </c>
      <c r="V95">
        <f t="shared" si="33"/>
        <v>2040</v>
      </c>
      <c r="W95">
        <f t="shared" si="33"/>
        <v>2041</v>
      </c>
      <c r="X95">
        <f t="shared" si="33"/>
        <v>2042</v>
      </c>
      <c r="Y95">
        <f t="shared" si="33"/>
        <v>2043</v>
      </c>
      <c r="Z95">
        <f t="shared" si="33"/>
        <v>2044</v>
      </c>
      <c r="AA95">
        <f t="shared" si="33"/>
        <v>2045</v>
      </c>
      <c r="AB95">
        <f t="shared" si="33"/>
        <v>2046</v>
      </c>
      <c r="AC95">
        <f t="shared" si="33"/>
        <v>2047</v>
      </c>
      <c r="AD95">
        <f t="shared" si="33"/>
        <v>2048</v>
      </c>
      <c r="AE95">
        <f t="shared" si="33"/>
        <v>2049</v>
      </c>
      <c r="AF95">
        <f t="shared" si="33"/>
        <v>2050</v>
      </c>
    </row>
    <row r="96" spans="1:37">
      <c r="A96" s="1" t="s">
        <v>1200</v>
      </c>
      <c r="B96" cm="1">
        <f t="array" ref="B96">INDEX('AEO 7'!$45:$45,,MATCH(B2,'AEO 7'!$1:$1,0))/INDEX('AEO 7'!$46:$46,,MATCH(B2,'AEO 7'!$1:$1,0))</f>
        <v>1.0824483640629017</v>
      </c>
      <c r="C96" cm="1">
        <f t="array" ref="C96">INDEX('AEO 7'!$45:$45,,MATCH(C2,'AEO 7'!$1:$1,0))/INDEX('AEO 7'!$46:$46,,MATCH(C2,'AEO 7'!$1:$1,0))</f>
        <v>1.0802569034807277</v>
      </c>
      <c r="D96" cm="1">
        <f t="array" ref="D96">INDEX('AEO 7'!$45:$45,,MATCH(D2,'AEO 7'!$1:$1,0))/INDEX('AEO 7'!$46:$46,,MATCH(D2,'AEO 7'!$1:$1,0))</f>
        <v>1.0728281738052636</v>
      </c>
      <c r="E96" cm="1">
        <f t="array" ref="E96">INDEX('AEO 7'!$45:$45,,MATCH(E2,'AEO 7'!$1:$1,0))/INDEX('AEO 7'!$46:$46,,MATCH(E2,'AEO 7'!$1:$1,0))</f>
        <v>1.0704207151140115</v>
      </c>
      <c r="F96" cm="1">
        <f t="array" ref="F96">INDEX('AEO 7'!$45:$45,,MATCH(F2,'AEO 7'!$1:$1,0))/INDEX('AEO 7'!$46:$46,,MATCH(F2,'AEO 7'!$1:$1,0))</f>
        <v>1.0699066866927329</v>
      </c>
      <c r="G96" cm="1">
        <f t="array" ref="G96">INDEX('AEO 7'!$45:$45,,MATCH(G2,'AEO 7'!$1:$1,0))/INDEX('AEO 7'!$46:$46,,MATCH(G2,'AEO 7'!$1:$1,0))</f>
        <v>1.0747987984422605</v>
      </c>
      <c r="H96" cm="1">
        <f t="array" ref="H96">INDEX('AEO 7'!$45:$45,,MATCH(H2,'AEO 7'!$1:$1,0))/INDEX('AEO 7'!$46:$46,,MATCH(H2,'AEO 7'!$1:$1,0))</f>
        <v>1.0791664159349779</v>
      </c>
      <c r="I96" cm="1">
        <f t="array" ref="I96">INDEX('AEO 7'!$45:$45,,MATCH(I2,'AEO 7'!$1:$1,0))/INDEX('AEO 7'!$46:$46,,MATCH(I2,'AEO 7'!$1:$1,0))</f>
        <v>1.0815696924447276</v>
      </c>
      <c r="J96" cm="1">
        <f t="array" ref="J96">INDEX('AEO 7'!$45:$45,,MATCH(J2,'AEO 7'!$1:$1,0))/INDEX('AEO 7'!$46:$46,,MATCH(J2,'AEO 7'!$1:$1,0))</f>
        <v>1.0735489340568209</v>
      </c>
      <c r="K96" cm="1">
        <f t="array" ref="K96">INDEX('AEO 7'!$45:$45,,MATCH(K2,'AEO 7'!$1:$1,0))/INDEX('AEO 7'!$46:$46,,MATCH(K2,'AEO 7'!$1:$1,0))</f>
        <v>1.0701069464169217</v>
      </c>
      <c r="L96" cm="1">
        <f t="array" ref="L96">INDEX('AEO 7'!$45:$45,,MATCH(L2,'AEO 7'!$1:$1,0))/INDEX('AEO 7'!$46:$46,,MATCH(L2,'AEO 7'!$1:$1,0))</f>
        <v>1.0656449179683074</v>
      </c>
      <c r="M96" cm="1">
        <f t="array" ref="M96">INDEX('AEO 7'!$45:$45,,MATCH(M2,'AEO 7'!$1:$1,0))/INDEX('AEO 7'!$46:$46,,MATCH(M2,'AEO 7'!$1:$1,0))</f>
        <v>1.0592580803113991</v>
      </c>
      <c r="N96" cm="1">
        <f t="array" ref="N96">INDEX('AEO 7'!$45:$45,,MATCH(N2,'AEO 7'!$1:$1,0))/INDEX('AEO 7'!$46:$46,,MATCH(N2,'AEO 7'!$1:$1,0))</f>
        <v>1.0519685114774946</v>
      </c>
      <c r="O96" cm="1">
        <f t="array" ref="O96">INDEX('AEO 7'!$45:$45,,MATCH(O2,'AEO 7'!$1:$1,0))/INDEX('AEO 7'!$46:$46,,MATCH(O2,'AEO 7'!$1:$1,0))</f>
        <v>1.0446772438535814</v>
      </c>
      <c r="P96" cm="1">
        <f t="array" ref="P96">INDEX('AEO 7'!$45:$45,,MATCH(P2,'AEO 7'!$1:$1,0))/INDEX('AEO 7'!$46:$46,,MATCH(P2,'AEO 7'!$1:$1,0))</f>
        <v>1.0385263854362459</v>
      </c>
      <c r="Q96" cm="1">
        <f t="array" ref="Q96">INDEX('AEO 7'!$45:$45,,MATCH(Q2,'AEO 7'!$1:$1,0))/INDEX('AEO 7'!$46:$46,,MATCH(Q2,'AEO 7'!$1:$1,0))</f>
        <v>1.0304580947348907</v>
      </c>
      <c r="R96" cm="1">
        <f t="array" ref="R96">INDEX('AEO 7'!$45:$45,,MATCH(R2,'AEO 7'!$1:$1,0))/INDEX('AEO 7'!$46:$46,,MATCH(R2,'AEO 7'!$1:$1,0))</f>
        <v>1.0261251464043428</v>
      </c>
      <c r="S96" cm="1">
        <f t="array" ref="S96">INDEX('AEO 7'!$45:$45,,MATCH(S2,'AEO 7'!$1:$1,0))/INDEX('AEO 7'!$46:$46,,MATCH(S2,'AEO 7'!$1:$1,0))</f>
        <v>1.0202188058835442</v>
      </c>
      <c r="T96" cm="1">
        <f t="array" ref="T96">INDEX('AEO 7'!$45:$45,,MATCH(T2,'AEO 7'!$1:$1,0))/INDEX('AEO 7'!$46:$46,,MATCH(T2,'AEO 7'!$1:$1,0))</f>
        <v>1.0179012330857877</v>
      </c>
      <c r="U96" cm="1">
        <f t="array" ref="U96">INDEX('AEO 7'!$45:$45,,MATCH(U2,'AEO 7'!$1:$1,0))/INDEX('AEO 7'!$46:$46,,MATCH(U2,'AEO 7'!$1:$1,0))</f>
        <v>1.016449872730016</v>
      </c>
      <c r="V96" cm="1">
        <f t="array" ref="V96">INDEX('AEO 7'!$45:$45,,MATCH(V2,'AEO 7'!$1:$1,0))/INDEX('AEO 7'!$46:$46,,MATCH(V2,'AEO 7'!$1:$1,0))</f>
        <v>1.0155392710556166</v>
      </c>
      <c r="W96" cm="1">
        <f t="array" ref="W96">INDEX('AEO 7'!$45:$45,,MATCH(W2,'AEO 7'!$1:$1,0))/INDEX('AEO 7'!$46:$46,,MATCH(W2,'AEO 7'!$1:$1,0))</f>
        <v>1.014991028520875</v>
      </c>
      <c r="X96" cm="1">
        <f t="array" ref="X96">INDEX('AEO 7'!$45:$45,,MATCH(X2,'AEO 7'!$1:$1,0))/INDEX('AEO 7'!$46:$46,,MATCH(X2,'AEO 7'!$1:$1,0))</f>
        <v>1.014097153467501</v>
      </c>
      <c r="Y96" cm="1">
        <f t="array" ref="Y96">INDEX('AEO 7'!$45:$45,,MATCH(Y2,'AEO 7'!$1:$1,0))/INDEX('AEO 7'!$46:$46,,MATCH(Y2,'AEO 7'!$1:$1,0))</f>
        <v>1.013701229095374</v>
      </c>
      <c r="Z96" cm="1">
        <f t="array" ref="Z96">INDEX('AEO 7'!$45:$45,,MATCH(Z2,'AEO 7'!$1:$1,0))/INDEX('AEO 7'!$46:$46,,MATCH(Z2,'AEO 7'!$1:$1,0))</f>
        <v>1.0133940781312698</v>
      </c>
      <c r="AA96" cm="1">
        <f t="array" ref="AA96">INDEX('AEO 7'!$45:$45,,MATCH(AA2,'AEO 7'!$1:$1,0))/INDEX('AEO 7'!$46:$46,,MATCH(AA2,'AEO 7'!$1:$1,0))</f>
        <v>1.01286591411562</v>
      </c>
      <c r="AB96" cm="1">
        <f t="array" ref="AB96">INDEX('AEO 7'!$45:$45,,MATCH(AB2,'AEO 7'!$1:$1,0))/INDEX('AEO 7'!$46:$46,,MATCH(AB2,'AEO 7'!$1:$1,0))</f>
        <v>1.012747550295098</v>
      </c>
      <c r="AC96" cm="1">
        <f t="array" ref="AC96">INDEX('AEO 7'!$45:$45,,MATCH(AC2,'AEO 7'!$1:$1,0))/INDEX('AEO 7'!$46:$46,,MATCH(AC2,'AEO 7'!$1:$1,0))</f>
        <v>1.0105387553189615</v>
      </c>
      <c r="AD96" cm="1">
        <f t="array" ref="AD96">INDEX('AEO 7'!$45:$45,,MATCH(AD2,'AEO 7'!$1:$1,0))/INDEX('AEO 7'!$46:$46,,MATCH(AD2,'AEO 7'!$1:$1,0))</f>
        <v>1.0081094315423718</v>
      </c>
      <c r="AE96" cm="1">
        <f t="array" ref="AE96">INDEX('AEO 7'!$45:$45,,MATCH(AE2,'AEO 7'!$1:$1,0))/INDEX('AEO 7'!$46:$46,,MATCH(AE2,'AEO 7'!$1:$1,0))</f>
        <v>1.0055972472197259</v>
      </c>
      <c r="AF96" cm="1">
        <f t="array" ref="AF96">INDEX('AEO 7'!$45:$45,,MATCH(AF2,'AEO 7'!$1:$1,0))/INDEX('AEO 7'!$46:$46,,MATCH(AF2,'AEO 7'!$1:$1,0))</f>
        <v>1.0029472725827617</v>
      </c>
    </row>
    <row r="97" spans="1:33">
      <c r="A97" t="s">
        <v>1198</v>
      </c>
      <c r="B97">
        <f>'SYFAFE-frgt'!$D$2</f>
        <v>8.5343678893031675E-5</v>
      </c>
      <c r="C97">
        <f>'SYFAFE-frgt'!$D$2</f>
        <v>8.5343678893031675E-5</v>
      </c>
      <c r="D97">
        <f>'SYFAFE-frgt'!$D$2</f>
        <v>8.5343678893031675E-5</v>
      </c>
      <c r="E97">
        <f>'SYFAFE-frgt'!$D$2</f>
        <v>8.5343678893031675E-5</v>
      </c>
      <c r="F97">
        <f>'SYFAFE-frgt'!$D$2</f>
        <v>8.5343678893031675E-5</v>
      </c>
      <c r="G97">
        <f>'SYFAFE-frgt'!$D$2</f>
        <v>8.5343678893031675E-5</v>
      </c>
      <c r="H97">
        <f>'SYFAFE-frgt'!$D$2</f>
        <v>8.5343678893031675E-5</v>
      </c>
      <c r="I97">
        <f>'SYFAFE-frgt'!$D$2</f>
        <v>8.5343678893031675E-5</v>
      </c>
      <c r="J97">
        <f>'SYFAFE-frgt'!$D$2</f>
        <v>8.5343678893031675E-5</v>
      </c>
      <c r="K97">
        <f>'SYFAFE-frgt'!$D$2</f>
        <v>8.5343678893031675E-5</v>
      </c>
      <c r="L97">
        <f>'SYFAFE-frgt'!$D$2</f>
        <v>8.5343678893031675E-5</v>
      </c>
      <c r="M97">
        <f>'SYFAFE-frgt'!$D$2</f>
        <v>8.5343678893031675E-5</v>
      </c>
      <c r="N97">
        <f>'SYFAFE-frgt'!$D$2</f>
        <v>8.5343678893031675E-5</v>
      </c>
      <c r="O97">
        <f>'SYFAFE-frgt'!$D$2</f>
        <v>8.5343678893031675E-5</v>
      </c>
      <c r="P97">
        <f>'SYFAFE-frgt'!$D$2</f>
        <v>8.5343678893031675E-5</v>
      </c>
      <c r="Q97">
        <f>'SYFAFE-frgt'!$D$2</f>
        <v>8.5343678893031675E-5</v>
      </c>
      <c r="R97">
        <f>'SYFAFE-frgt'!$D$2</f>
        <v>8.5343678893031675E-5</v>
      </c>
      <c r="S97">
        <f>'SYFAFE-frgt'!$D$2</f>
        <v>8.5343678893031675E-5</v>
      </c>
      <c r="T97">
        <f>'SYFAFE-frgt'!$D$2</f>
        <v>8.5343678893031675E-5</v>
      </c>
      <c r="U97">
        <f>'SYFAFE-frgt'!$D$2</f>
        <v>8.5343678893031675E-5</v>
      </c>
      <c r="V97">
        <f>'SYFAFE-frgt'!$D$2</f>
        <v>8.5343678893031675E-5</v>
      </c>
      <c r="W97">
        <f>'SYFAFE-frgt'!$D$2</f>
        <v>8.5343678893031675E-5</v>
      </c>
      <c r="X97">
        <f>'SYFAFE-frgt'!$D$2</f>
        <v>8.5343678893031675E-5</v>
      </c>
      <c r="Y97">
        <f>'SYFAFE-frgt'!$D$2</f>
        <v>8.5343678893031675E-5</v>
      </c>
      <c r="Z97">
        <f>'SYFAFE-frgt'!$D$2</f>
        <v>8.5343678893031675E-5</v>
      </c>
      <c r="AA97">
        <f>'SYFAFE-frgt'!$D$2</f>
        <v>8.5343678893031675E-5</v>
      </c>
      <c r="AB97">
        <f>'SYFAFE-frgt'!$D$2</f>
        <v>8.5343678893031675E-5</v>
      </c>
      <c r="AC97">
        <f>'SYFAFE-frgt'!$D$2</f>
        <v>8.5343678893031675E-5</v>
      </c>
      <c r="AD97">
        <f>'SYFAFE-frgt'!$D$2</f>
        <v>8.5343678893031675E-5</v>
      </c>
      <c r="AE97">
        <f>'SYFAFE-frgt'!$D$2</f>
        <v>8.5343678893031675E-5</v>
      </c>
      <c r="AF97">
        <f>'SYFAFE-frgt'!$D$2</f>
        <v>8.5343678893031675E-5</v>
      </c>
    </row>
    <row r="98" spans="1:33">
      <c r="A98" t="s">
        <v>1199</v>
      </c>
      <c r="B98" s="73">
        <f>B96*B97</f>
        <v>9.2380125600871724E-5</v>
      </c>
      <c r="C98" s="73">
        <f>C96*C97</f>
        <v>9.219309829263994E-5</v>
      </c>
      <c r="D98" s="73">
        <f>D96*D97</f>
        <v>9.1559103172633992E-5</v>
      </c>
      <c r="E98" s="73">
        <f t="shared" ref="E98:AF98" si="34">E96*E97</f>
        <v>9.1353641791139538E-5</v>
      </c>
      <c r="F98" s="73">
        <f t="shared" si="34"/>
        <v>9.1309772714612039E-5</v>
      </c>
      <c r="G98" s="73">
        <f t="shared" si="34"/>
        <v>9.1727283528872551E-5</v>
      </c>
      <c r="H98" s="73">
        <f t="shared" si="34"/>
        <v>9.2100032073698612E-5</v>
      </c>
      <c r="I98" s="73">
        <f t="shared" si="34"/>
        <v>9.2305136532437853E-5</v>
      </c>
      <c r="J98" s="73">
        <f t="shared" si="34"/>
        <v>9.1620615504101768E-5</v>
      </c>
      <c r="K98" s="73">
        <f t="shared" si="34"/>
        <v>9.1326863616208426E-5</v>
      </c>
      <c r="L98" s="73">
        <f t="shared" si="34"/>
        <v>9.0946057693078308E-5</v>
      </c>
      <c r="M98" s="73">
        <f t="shared" si="34"/>
        <v>9.0400981470945208E-5</v>
      </c>
      <c r="N98" s="73">
        <f t="shared" si="34"/>
        <v>8.9778862849115799E-5</v>
      </c>
      <c r="O98" s="73">
        <f t="shared" si="34"/>
        <v>8.9156599246297398E-5</v>
      </c>
      <c r="P98" s="73">
        <f t="shared" si="34"/>
        <v>8.8631662360611819E-5</v>
      </c>
      <c r="Q98" s="73">
        <f t="shared" si="34"/>
        <v>8.7943084749779726E-5</v>
      </c>
      <c r="R98" s="73">
        <f t="shared" si="34"/>
        <v>8.7573294998797346E-5</v>
      </c>
      <c r="S98" s="73">
        <f t="shared" si="34"/>
        <v>8.7069226169957413E-5</v>
      </c>
      <c r="T98" s="73">
        <f t="shared" si="34"/>
        <v>8.6871435981294458E-5</v>
      </c>
      <c r="U98" s="73">
        <f t="shared" si="34"/>
        <v>8.6747571549133394E-5</v>
      </c>
      <c r="V98" s="73">
        <f t="shared" si="34"/>
        <v>8.6669857452234005E-5</v>
      </c>
      <c r="W98" s="73">
        <f t="shared" si="34"/>
        <v>8.662306841739351E-5</v>
      </c>
      <c r="X98" s="73">
        <f t="shared" si="34"/>
        <v>8.6546781831867863E-5</v>
      </c>
      <c r="Y98" s="73">
        <f t="shared" si="34"/>
        <v>8.6512992189387129E-5</v>
      </c>
      <c r="Z98" s="73">
        <f t="shared" si="34"/>
        <v>8.6486778796134947E-5</v>
      </c>
      <c r="AA98" s="73">
        <f t="shared" si="34"/>
        <v>8.6441703335980475E-5</v>
      </c>
      <c r="AB98" s="73">
        <f t="shared" si="34"/>
        <v>8.6431601732089286E-5</v>
      </c>
      <c r="AC98" s="73">
        <f t="shared" si="34"/>
        <v>8.6243095042905357E-5</v>
      </c>
      <c r="AD98" s="73">
        <f t="shared" si="34"/>
        <v>8.6035767614588875E-5</v>
      </c>
      <c r="AE98" s="73">
        <f t="shared" si="34"/>
        <v>8.5821368562436881E-5</v>
      </c>
      <c r="AF98" s="73">
        <f t="shared" si="34"/>
        <v>8.559520997794513E-5</v>
      </c>
      <c r="AG98" s="73"/>
    </row>
    <row r="100" spans="1:33">
      <c r="A100" s="1" t="s">
        <v>1201</v>
      </c>
      <c r="B100">
        <f>B2</f>
        <v>2020</v>
      </c>
      <c r="C100">
        <f t="shared" ref="C100:AF100" si="35">C2</f>
        <v>2021</v>
      </c>
      <c r="D100">
        <f t="shared" si="35"/>
        <v>2022</v>
      </c>
      <c r="E100">
        <f t="shared" si="35"/>
        <v>2023</v>
      </c>
      <c r="F100">
        <f t="shared" si="35"/>
        <v>2024</v>
      </c>
      <c r="G100">
        <f t="shared" si="35"/>
        <v>2025</v>
      </c>
      <c r="H100">
        <f t="shared" si="35"/>
        <v>2026</v>
      </c>
      <c r="I100">
        <f t="shared" si="35"/>
        <v>2027</v>
      </c>
      <c r="J100">
        <f t="shared" si="35"/>
        <v>2028</v>
      </c>
      <c r="K100">
        <f t="shared" si="35"/>
        <v>2029</v>
      </c>
      <c r="L100">
        <f t="shared" si="35"/>
        <v>2030</v>
      </c>
      <c r="M100">
        <f t="shared" si="35"/>
        <v>2031</v>
      </c>
      <c r="N100">
        <f t="shared" si="35"/>
        <v>2032</v>
      </c>
      <c r="O100">
        <f t="shared" si="35"/>
        <v>2033</v>
      </c>
      <c r="P100">
        <f t="shared" si="35"/>
        <v>2034</v>
      </c>
      <c r="Q100">
        <f t="shared" si="35"/>
        <v>2035</v>
      </c>
      <c r="R100">
        <f t="shared" si="35"/>
        <v>2036</v>
      </c>
      <c r="S100">
        <f t="shared" si="35"/>
        <v>2037</v>
      </c>
      <c r="T100">
        <f t="shared" si="35"/>
        <v>2038</v>
      </c>
      <c r="U100">
        <f t="shared" si="35"/>
        <v>2039</v>
      </c>
      <c r="V100">
        <f t="shared" si="35"/>
        <v>2040</v>
      </c>
      <c r="W100">
        <f t="shared" si="35"/>
        <v>2041</v>
      </c>
      <c r="X100">
        <f t="shared" si="35"/>
        <v>2042</v>
      </c>
      <c r="Y100">
        <f t="shared" si="35"/>
        <v>2043</v>
      </c>
      <c r="Z100">
        <f t="shared" si="35"/>
        <v>2044</v>
      </c>
      <c r="AA100">
        <f t="shared" si="35"/>
        <v>2045</v>
      </c>
      <c r="AB100">
        <f t="shared" si="35"/>
        <v>2046</v>
      </c>
      <c r="AC100">
        <f t="shared" si="35"/>
        <v>2047</v>
      </c>
      <c r="AD100">
        <f t="shared" si="35"/>
        <v>2048</v>
      </c>
      <c r="AE100">
        <f t="shared" si="35"/>
        <v>2049</v>
      </c>
      <c r="AF100">
        <f t="shared" si="35"/>
        <v>2050</v>
      </c>
    </row>
    <row r="101" spans="1:33">
      <c r="A101" s="20" t="s">
        <v>1202</v>
      </c>
    </row>
    <row r="102" spans="1:33">
      <c r="A102" s="17" t="s">
        <v>1203</v>
      </c>
      <c r="B102">
        <f>'AEO 49'!F99</f>
        <v>14.441151</v>
      </c>
    </row>
    <row r="103" spans="1:33">
      <c r="A103" s="17" t="s">
        <v>1204</v>
      </c>
      <c r="B103">
        <f>'AEO 49'!F110</f>
        <v>8.9404749999999993</v>
      </c>
    </row>
    <row r="104" spans="1:33">
      <c r="A104" s="17" t="s">
        <v>1205</v>
      </c>
      <c r="B104">
        <f>'AEO 49'!F121</f>
        <v>6.0484770000000001</v>
      </c>
    </row>
    <row r="105" spans="1:33">
      <c r="A105" s="81" t="s">
        <v>1208</v>
      </c>
    </row>
    <row r="106" spans="1:33">
      <c r="A106" s="17" t="s">
        <v>1203</v>
      </c>
      <c r="B106" s="82">
        <f>'AEO 49'!F134</f>
        <v>2.6647099999999999</v>
      </c>
    </row>
    <row r="107" spans="1:33">
      <c r="A107" s="17" t="s">
        <v>1204</v>
      </c>
      <c r="B107" s="82">
        <f>'AEO 49'!F145</f>
        <v>2.113826</v>
      </c>
    </row>
    <row r="108" spans="1:33">
      <c r="A108" s="17" t="s">
        <v>1205</v>
      </c>
      <c r="B108" s="82">
        <f>'AEO 49'!F156</f>
        <v>4.9273610000000003</v>
      </c>
    </row>
    <row r="109" spans="1:33">
      <c r="A109" s="5" t="s">
        <v>1206</v>
      </c>
    </row>
    <row r="110" spans="1:33">
      <c r="A110" s="17" t="s">
        <v>1203</v>
      </c>
      <c r="B110">
        <f>'AEO 49'!F170</f>
        <v>16.018782000000002</v>
      </c>
      <c r="C110" cm="1">
        <f t="array" ref="C110">INDEX('AEO 49'!$170:$170,,MATCH(C$2,'AEO 49'!$1:$1,0))</f>
        <v>16.227394</v>
      </c>
      <c r="D110" cm="1">
        <f t="array" ref="D110">INDEX('AEO 49'!$170:$170,,MATCH(D$2,'AEO 49'!$1:$1,0))</f>
        <v>16.411106</v>
      </c>
      <c r="E110" cm="1">
        <f t="array" ref="E110">INDEX('AEO 49'!$170:$170,,MATCH(E$2,'AEO 49'!$1:$1,0))</f>
        <v>16.651821000000002</v>
      </c>
      <c r="F110" cm="1">
        <f t="array" ref="F110">INDEX('AEO 49'!$170:$170,,MATCH(F$2,'AEO 49'!$1:$1,0))</f>
        <v>16.957197000000001</v>
      </c>
      <c r="G110" cm="1">
        <f t="array" ref="G110">INDEX('AEO 49'!$170:$170,,MATCH(G$2,'AEO 49'!$1:$1,0))</f>
        <v>17.304925999999998</v>
      </c>
      <c r="H110" cm="1">
        <f t="array" ref="H110">INDEX('AEO 49'!$170:$170,,MATCH(H$2,'AEO 49'!$1:$1,0))</f>
        <v>17.656281</v>
      </c>
      <c r="I110" cm="1">
        <f t="array" ref="I110">INDEX('AEO 49'!$170:$170,,MATCH(I$2,'AEO 49'!$1:$1,0))</f>
        <v>17.911149999999999</v>
      </c>
      <c r="J110" cm="1">
        <f t="array" ref="J110">INDEX('AEO 49'!$170:$170,,MATCH(J$2,'AEO 49'!$1:$1,0))</f>
        <v>17.999077</v>
      </c>
      <c r="K110" cm="1">
        <f t="array" ref="K110">INDEX('AEO 49'!$170:$170,,MATCH(K$2,'AEO 49'!$1:$1,0))</f>
        <v>18.125586999999999</v>
      </c>
      <c r="L110" cm="1">
        <f t="array" ref="L110">INDEX('AEO 49'!$170:$170,,MATCH(L$2,'AEO 49'!$1:$1,0))</f>
        <v>18.197655000000001</v>
      </c>
      <c r="M110" cm="1">
        <f t="array" ref="M110">INDEX('AEO 49'!$170:$170,,MATCH(M$2,'AEO 49'!$1:$1,0))</f>
        <v>18.234241000000001</v>
      </c>
      <c r="N110" cm="1">
        <f t="array" ref="N110">INDEX('AEO 49'!$170:$170,,MATCH(N$2,'AEO 49'!$1:$1,0))</f>
        <v>18.242609000000002</v>
      </c>
      <c r="O110" cm="1">
        <f t="array" ref="O110">INDEX('AEO 49'!$170:$170,,MATCH(O$2,'AEO 49'!$1:$1,0))</f>
        <v>18.239412000000002</v>
      </c>
      <c r="P110" cm="1">
        <f t="array" ref="P110">INDEX('AEO 49'!$170:$170,,MATCH(P$2,'AEO 49'!$1:$1,0))</f>
        <v>18.236767</v>
      </c>
      <c r="Q110" cm="1">
        <f t="array" ref="Q110">INDEX('AEO 49'!$170:$170,,MATCH(Q$2,'AEO 49'!$1:$1,0))</f>
        <v>18.234541</v>
      </c>
      <c r="R110" cm="1">
        <f t="array" ref="R110">INDEX('AEO 49'!$170:$170,,MATCH(R$2,'AEO 49'!$1:$1,0))</f>
        <v>18.232672000000001</v>
      </c>
      <c r="S110" cm="1">
        <f t="array" ref="S110">INDEX('AEO 49'!$170:$170,,MATCH(S$2,'AEO 49'!$1:$1,0))</f>
        <v>18.231100000000001</v>
      </c>
      <c r="T110" cm="1">
        <f t="array" ref="T110">INDEX('AEO 49'!$170:$170,,MATCH(T$2,'AEO 49'!$1:$1,0))</f>
        <v>18.229808999999999</v>
      </c>
      <c r="U110" cm="1">
        <f t="array" ref="U110">INDEX('AEO 49'!$170:$170,,MATCH(U$2,'AEO 49'!$1:$1,0))</f>
        <v>18.228712000000002</v>
      </c>
      <c r="V110" cm="1">
        <f t="array" ref="V110">INDEX('AEO 49'!$170:$170,,MATCH(V$2,'AEO 49'!$1:$1,0))</f>
        <v>18.227792999999998</v>
      </c>
      <c r="W110" cm="1">
        <f t="array" ref="W110">INDEX('AEO 49'!$170:$170,,MATCH(W$2,'AEO 49'!$1:$1,0))</f>
        <v>18.227028000000001</v>
      </c>
      <c r="X110" cm="1">
        <f t="array" ref="X110">INDEX('AEO 49'!$170:$170,,MATCH(X$2,'AEO 49'!$1:$1,0))</f>
        <v>18.226396999999999</v>
      </c>
      <c r="Y110" cm="1">
        <f t="array" ref="Y110">INDEX('AEO 49'!$170:$170,,MATCH(Y$2,'AEO 49'!$1:$1,0))</f>
        <v>18.225878000000002</v>
      </c>
      <c r="Z110" cm="1">
        <f t="array" ref="Z110">INDEX('AEO 49'!$170:$170,,MATCH(Z$2,'AEO 49'!$1:$1,0))</f>
        <v>18.225439000000001</v>
      </c>
      <c r="AA110" cm="1">
        <f t="array" ref="AA110">INDEX('AEO 49'!$170:$170,,MATCH(AA$2,'AEO 49'!$1:$1,0))</f>
        <v>18.225079000000001</v>
      </c>
      <c r="AB110" cm="1">
        <f t="array" ref="AB110">INDEX('AEO 49'!$170:$170,,MATCH(AB$2,'AEO 49'!$1:$1,0))</f>
        <v>18.224781</v>
      </c>
      <c r="AC110" cm="1">
        <f t="array" ref="AC110">INDEX('AEO 49'!$170:$170,,MATCH(AC$2,'AEO 49'!$1:$1,0))</f>
        <v>18.224534999999999</v>
      </c>
      <c r="AD110" cm="1">
        <f t="array" ref="AD110">INDEX('AEO 49'!$170:$170,,MATCH(AD$2,'AEO 49'!$1:$1,0))</f>
        <v>18.224330999999999</v>
      </c>
      <c r="AE110" cm="1">
        <f t="array" ref="AE110">INDEX('AEO 49'!$170:$170,,MATCH(AE$2,'AEO 49'!$1:$1,0))</f>
        <v>18.224164999999999</v>
      </c>
      <c r="AF110" cm="1">
        <f t="array" ref="AF110">INDEX('AEO 49'!$170:$170,,MATCH(AF$2,'AEO 49'!$1:$1,0))</f>
        <v>18.224028000000001</v>
      </c>
    </row>
    <row r="111" spans="1:33">
      <c r="A111" s="17" t="s">
        <v>1204</v>
      </c>
      <c r="B111">
        <f>'AEO 49'!F181</f>
        <v>9.6559519999999992</v>
      </c>
      <c r="C111" cm="1">
        <f t="array" ref="C111">INDEX('AEO 49'!$181:$181,,MATCH(C$2,'AEO 49'!$1:$1,0))</f>
        <v>9.9479559999999996</v>
      </c>
      <c r="D111" cm="1">
        <f t="array" ref="D111">INDEX('AEO 49'!$181:$181,,MATCH(D$2,'AEO 49'!$1:$1,0))</f>
        <v>10.115087000000001</v>
      </c>
      <c r="E111" cm="1">
        <f t="array" ref="E111">INDEX('AEO 49'!$181:$181,,MATCH(E$2,'AEO 49'!$1:$1,0))</f>
        <v>10.343038999999999</v>
      </c>
      <c r="F111" cm="1">
        <f t="array" ref="F111">INDEX('AEO 49'!$181:$181,,MATCH(F$2,'AEO 49'!$1:$1,0))</f>
        <v>10.617851</v>
      </c>
      <c r="G111" cm="1">
        <f t="array" ref="G111">INDEX('AEO 49'!$181:$181,,MATCH(G$2,'AEO 49'!$1:$1,0))</f>
        <v>10.944061</v>
      </c>
      <c r="H111" cm="1">
        <f t="array" ref="H111">INDEX('AEO 49'!$181:$181,,MATCH(H$2,'AEO 49'!$1:$1,0))</f>
        <v>11.26952</v>
      </c>
      <c r="I111" cm="1">
        <f t="array" ref="I111">INDEX('AEO 49'!$181:$181,,MATCH(I$2,'AEO 49'!$1:$1,0))</f>
        <v>11.616944</v>
      </c>
      <c r="J111" cm="1">
        <f t="array" ref="J111">INDEX('AEO 49'!$181:$181,,MATCH(J$2,'AEO 49'!$1:$1,0))</f>
        <v>11.803136</v>
      </c>
      <c r="K111" cm="1">
        <f t="array" ref="K111">INDEX('AEO 49'!$181:$181,,MATCH(K$2,'AEO 49'!$1:$1,0))</f>
        <v>12.121836</v>
      </c>
      <c r="L111" cm="1">
        <f t="array" ref="L111">INDEX('AEO 49'!$181:$181,,MATCH(L$2,'AEO 49'!$1:$1,0))</f>
        <v>12.410674</v>
      </c>
      <c r="M111" cm="1">
        <f t="array" ref="M111">INDEX('AEO 49'!$181:$181,,MATCH(M$2,'AEO 49'!$1:$1,0))</f>
        <v>12.67562</v>
      </c>
      <c r="N111" cm="1">
        <f t="array" ref="N111">INDEX('AEO 49'!$181:$181,,MATCH(N$2,'AEO 49'!$1:$1,0))</f>
        <v>12.813822999999999</v>
      </c>
      <c r="O111" cm="1">
        <f t="array" ref="O111">INDEX('AEO 49'!$181:$181,,MATCH(O$2,'AEO 49'!$1:$1,0))</f>
        <v>12.811309</v>
      </c>
      <c r="P111" cm="1">
        <f t="array" ref="P111">INDEX('AEO 49'!$181:$181,,MATCH(P$2,'AEO 49'!$1:$1,0))</f>
        <v>12.809893000000001</v>
      </c>
      <c r="Q111" cm="1">
        <f t="array" ref="Q111">INDEX('AEO 49'!$181:$181,,MATCH(Q$2,'AEO 49'!$1:$1,0))</f>
        <v>12.809163</v>
      </c>
      <c r="R111" cm="1">
        <f t="array" ref="R111">INDEX('AEO 49'!$181:$181,,MATCH(R$2,'AEO 49'!$1:$1,0))</f>
        <v>12.809067000000001</v>
      </c>
      <c r="S111" cm="1">
        <f t="array" ref="S111">INDEX('AEO 49'!$181:$181,,MATCH(S$2,'AEO 49'!$1:$1,0))</f>
        <v>12.763869</v>
      </c>
      <c r="T111" cm="1">
        <f t="array" ref="T111">INDEX('AEO 49'!$181:$181,,MATCH(T$2,'AEO 49'!$1:$1,0))</f>
        <v>12.767473000000001</v>
      </c>
      <c r="U111" cm="1">
        <f t="array" ref="U111">INDEX('AEO 49'!$181:$181,,MATCH(U$2,'AEO 49'!$1:$1,0))</f>
        <v>12.772183999999999</v>
      </c>
      <c r="V111" cm="1">
        <f t="array" ref="V111">INDEX('AEO 49'!$181:$181,,MATCH(V$2,'AEO 49'!$1:$1,0))</f>
        <v>12.778739</v>
      </c>
      <c r="W111" cm="1">
        <f t="array" ref="W111">INDEX('AEO 49'!$181:$181,,MATCH(W$2,'AEO 49'!$1:$1,0))</f>
        <v>12.786625000000001</v>
      </c>
      <c r="X111" cm="1">
        <f t="array" ref="X111">INDEX('AEO 49'!$181:$181,,MATCH(X$2,'AEO 49'!$1:$1,0))</f>
        <v>12.795346</v>
      </c>
      <c r="Y111" cm="1">
        <f t="array" ref="Y111">INDEX('AEO 49'!$181:$181,,MATCH(Y$2,'AEO 49'!$1:$1,0))</f>
        <v>12.803703000000001</v>
      </c>
      <c r="Z111" cm="1">
        <f t="array" ref="Z111">INDEX('AEO 49'!$181:$181,,MATCH(Z$2,'AEO 49'!$1:$1,0))</f>
        <v>12.811156</v>
      </c>
      <c r="AA111" cm="1">
        <f t="array" ref="AA111">INDEX('AEO 49'!$181:$181,,MATCH(AA$2,'AEO 49'!$1:$1,0))</f>
        <v>12.817144000000001</v>
      </c>
      <c r="AB111" cm="1">
        <f t="array" ref="AB111">INDEX('AEO 49'!$181:$181,,MATCH(AB$2,'AEO 49'!$1:$1,0))</f>
        <v>12.821460999999999</v>
      </c>
      <c r="AC111" cm="1">
        <f t="array" ref="AC111">INDEX('AEO 49'!$181:$181,,MATCH(AC$2,'AEO 49'!$1:$1,0))</f>
        <v>12.82178</v>
      </c>
      <c r="AD111" cm="1">
        <f t="array" ref="AD111">INDEX('AEO 49'!$181:$181,,MATCH(AD$2,'AEO 49'!$1:$1,0))</f>
        <v>12.822138000000001</v>
      </c>
      <c r="AE111" cm="1">
        <f t="array" ref="AE111">INDEX('AEO 49'!$181:$181,,MATCH(AE$2,'AEO 49'!$1:$1,0))</f>
        <v>12.822533</v>
      </c>
      <c r="AF111" cm="1">
        <f t="array" ref="AF111">INDEX('AEO 49'!$181:$181,,MATCH(AF$2,'AEO 49'!$1:$1,0))</f>
        <v>12.822964000000001</v>
      </c>
    </row>
    <row r="112" spans="1:33">
      <c r="A112" s="17" t="s">
        <v>1205</v>
      </c>
      <c r="B112">
        <f>'AEO 49'!F192</f>
        <v>6.2664350000000004</v>
      </c>
      <c r="C112" cm="1">
        <f t="array" ref="C112">INDEX('AEO 49'!$192:$192,,MATCH(C$2,'AEO 49'!$1:$1,0))</f>
        <v>6.3500719999999999</v>
      </c>
      <c r="D112" cm="1">
        <f t="array" ref="D112">INDEX('AEO 49'!$192:$192,,MATCH(D$2,'AEO 49'!$1:$1,0))</f>
        <v>6.4488099999999999</v>
      </c>
      <c r="E112" cm="1">
        <f t="array" ref="E112">INDEX('AEO 49'!$192:$192,,MATCH(E$2,'AEO 49'!$1:$1,0))</f>
        <v>6.5709730000000004</v>
      </c>
      <c r="F112" cm="1">
        <f t="array" ref="F112">INDEX('AEO 49'!$192:$192,,MATCH(F$2,'AEO 49'!$1:$1,0))</f>
        <v>6.7225659999999996</v>
      </c>
      <c r="G112" cm="1">
        <f t="array" ref="G112">INDEX('AEO 49'!$192:$192,,MATCH(G$2,'AEO 49'!$1:$1,0))</f>
        <v>6.8980680000000003</v>
      </c>
      <c r="H112" cm="1">
        <f t="array" ref="H112">INDEX('AEO 49'!$192:$192,,MATCH(H$2,'AEO 49'!$1:$1,0))</f>
        <v>7.0878949999999996</v>
      </c>
      <c r="I112" cm="1">
        <f t="array" ref="I112">INDEX('AEO 49'!$192:$192,,MATCH(I$2,'AEO 49'!$1:$1,0))</f>
        <v>7.28423</v>
      </c>
      <c r="J112" cm="1">
        <f t="array" ref="J112">INDEX('AEO 49'!$192:$192,,MATCH(J$2,'AEO 49'!$1:$1,0))</f>
        <v>7.3844440000000002</v>
      </c>
      <c r="K112" cm="1">
        <f t="array" ref="K112">INDEX('AEO 49'!$192:$192,,MATCH(K$2,'AEO 49'!$1:$1,0))</f>
        <v>7.5307510000000004</v>
      </c>
      <c r="L112" cm="1">
        <f t="array" ref="L112">INDEX('AEO 49'!$192:$192,,MATCH(L$2,'AEO 49'!$1:$1,0))</f>
        <v>7.6547980000000004</v>
      </c>
      <c r="M112" cm="1">
        <f t="array" ref="M112">INDEX('AEO 49'!$192:$192,,MATCH(M$2,'AEO 49'!$1:$1,0))</f>
        <v>7.7650480000000002</v>
      </c>
      <c r="N112" cm="1">
        <f t="array" ref="N112">INDEX('AEO 49'!$192:$192,,MATCH(N$2,'AEO 49'!$1:$1,0))</f>
        <v>7.8306269999999998</v>
      </c>
      <c r="O112" cm="1">
        <f t="array" ref="O112">INDEX('AEO 49'!$192:$192,,MATCH(O$2,'AEO 49'!$1:$1,0))</f>
        <v>7.8389300000000004</v>
      </c>
      <c r="P112" cm="1">
        <f t="array" ref="P112">INDEX('AEO 49'!$192:$192,,MATCH(P$2,'AEO 49'!$1:$1,0))</f>
        <v>7.8453710000000001</v>
      </c>
      <c r="Q112" cm="1">
        <f t="array" ref="Q112">INDEX('AEO 49'!$192:$192,,MATCH(Q$2,'AEO 49'!$1:$1,0))</f>
        <v>7.8463669999999999</v>
      </c>
      <c r="R112" cm="1">
        <f t="array" ref="R112">INDEX('AEO 49'!$192:$192,,MATCH(R$2,'AEO 49'!$1:$1,0))</f>
        <v>7.8498950000000001</v>
      </c>
      <c r="S112" cm="1">
        <f t="array" ref="S112">INDEX('AEO 49'!$192:$192,,MATCH(S$2,'AEO 49'!$1:$1,0))</f>
        <v>7.8529020000000003</v>
      </c>
      <c r="T112" cm="1">
        <f t="array" ref="T112">INDEX('AEO 49'!$192:$192,,MATCH(T$2,'AEO 49'!$1:$1,0))</f>
        <v>7.8539510000000003</v>
      </c>
      <c r="U112" cm="1">
        <f t="array" ref="U112">INDEX('AEO 49'!$192:$192,,MATCH(U$2,'AEO 49'!$1:$1,0))</f>
        <v>7.8533819999999999</v>
      </c>
      <c r="V112" cm="1">
        <f t="array" ref="V112">INDEX('AEO 49'!$192:$192,,MATCH(V$2,'AEO 49'!$1:$1,0))</f>
        <v>7.8537749999999997</v>
      </c>
      <c r="W112" cm="1">
        <f t="array" ref="W112">INDEX('AEO 49'!$192:$192,,MATCH(W$2,'AEO 49'!$1:$1,0))</f>
        <v>7.8543649999999996</v>
      </c>
      <c r="X112" cm="1">
        <f t="array" ref="X112">INDEX('AEO 49'!$192:$192,,MATCH(X$2,'AEO 49'!$1:$1,0))</f>
        <v>7.8550740000000001</v>
      </c>
      <c r="Y112" cm="1">
        <f t="array" ref="Y112">INDEX('AEO 49'!$192:$192,,MATCH(Y$2,'AEO 49'!$1:$1,0))</f>
        <v>7.855283</v>
      </c>
      <c r="Z112" cm="1">
        <f t="array" ref="Z112">INDEX('AEO 49'!$192:$192,,MATCH(Z$2,'AEO 49'!$1:$1,0))</f>
        <v>7.8570219999999997</v>
      </c>
      <c r="AA112" cm="1">
        <f t="array" ref="AA112">INDEX('AEO 49'!$192:$192,,MATCH(AA$2,'AEO 49'!$1:$1,0))</f>
        <v>7.8592599999999999</v>
      </c>
      <c r="AB112" cm="1">
        <f t="array" ref="AB112">INDEX('AEO 49'!$192:$192,,MATCH(AB$2,'AEO 49'!$1:$1,0))</f>
        <v>7.8603730000000001</v>
      </c>
      <c r="AC112" cm="1">
        <f t="array" ref="AC112">INDEX('AEO 49'!$192:$192,,MATCH(AC$2,'AEO 49'!$1:$1,0))</f>
        <v>7.8636970000000002</v>
      </c>
      <c r="AD112" cm="1">
        <f t="array" ref="AD112">INDEX('AEO 49'!$192:$192,,MATCH(AD$2,'AEO 49'!$1:$1,0))</f>
        <v>7.868252</v>
      </c>
      <c r="AE112" cm="1">
        <f t="array" ref="AE112">INDEX('AEO 49'!$192:$192,,MATCH(AE$2,'AEO 49'!$1:$1,0))</f>
        <v>7.8732090000000001</v>
      </c>
      <c r="AF112" cm="1">
        <f t="array" ref="AF112">INDEX('AEO 49'!$192:$192,,MATCH(AF$2,'AEO 49'!$1:$1,0))</f>
        <v>7.8787580000000004</v>
      </c>
    </row>
    <row r="113" spans="1:33">
      <c r="A113" s="81" t="s">
        <v>1207</v>
      </c>
    </row>
    <row r="114" spans="1:33">
      <c r="A114" s="17" t="s">
        <v>1203</v>
      </c>
      <c r="B114">
        <f>'AEO 49'!F205</f>
        <v>147.36698899999999</v>
      </c>
      <c r="C114" cm="1">
        <f t="array" ref="C114">INDEX('AEO 49'!$205:$205,,MATCH(C$2,'AEO 49'!$1:$1,0))</f>
        <v>162.874405</v>
      </c>
      <c r="D114" cm="1">
        <f t="array" ref="D114">INDEX('AEO 49'!$205:$205,,MATCH(D$2,'AEO 49'!$1:$1,0))</f>
        <v>174.73065199999999</v>
      </c>
      <c r="E114" cm="1">
        <f t="array" ref="E114">INDEX('AEO 49'!$205:$205,,MATCH(E$2,'AEO 49'!$1:$1,0))</f>
        <v>180.52432300000001</v>
      </c>
      <c r="F114" cm="1">
        <f t="array" ref="F114">INDEX('AEO 49'!$205:$205,,MATCH(F$2,'AEO 49'!$1:$1,0))</f>
        <v>187.83528100000001</v>
      </c>
      <c r="G114" cm="1">
        <f t="array" ref="G114">INDEX('AEO 49'!$205:$205,,MATCH(G$2,'AEO 49'!$1:$1,0))</f>
        <v>193.86938499999999</v>
      </c>
      <c r="H114" cm="1">
        <f t="array" ref="H114">INDEX('AEO 49'!$205:$205,,MATCH(H$2,'AEO 49'!$1:$1,0))</f>
        <v>193.94555700000001</v>
      </c>
      <c r="I114" cm="1">
        <f t="array" ref="I114">INDEX('AEO 49'!$205:$205,,MATCH(I$2,'AEO 49'!$1:$1,0))</f>
        <v>191.041031</v>
      </c>
      <c r="J114" cm="1">
        <f t="array" ref="J114">INDEX('AEO 49'!$205:$205,,MATCH(J$2,'AEO 49'!$1:$1,0))</f>
        <v>192.70813000000001</v>
      </c>
      <c r="K114" cm="1">
        <f t="array" ref="K114">INDEX('AEO 49'!$205:$205,,MATCH(K$2,'AEO 49'!$1:$1,0))</f>
        <v>193.46637000000001</v>
      </c>
      <c r="L114" cm="1">
        <f t="array" ref="L114">INDEX('AEO 49'!$205:$205,,MATCH(L$2,'AEO 49'!$1:$1,0))</f>
        <v>192.29011499999999</v>
      </c>
      <c r="M114" cm="1">
        <f t="array" ref="M114">INDEX('AEO 49'!$205:$205,,MATCH(M$2,'AEO 49'!$1:$1,0))</f>
        <v>192.50157200000001</v>
      </c>
      <c r="N114" cm="1">
        <f t="array" ref="N114">INDEX('AEO 49'!$205:$205,,MATCH(N$2,'AEO 49'!$1:$1,0))</f>
        <v>193.21283</v>
      </c>
      <c r="O114" cm="1">
        <f t="array" ref="O114">INDEX('AEO 49'!$205:$205,,MATCH(O$2,'AEO 49'!$1:$1,0))</f>
        <v>193.40211500000001</v>
      </c>
      <c r="P114" cm="1">
        <f t="array" ref="P114">INDEX('AEO 49'!$205:$205,,MATCH(P$2,'AEO 49'!$1:$1,0))</f>
        <v>193.70794699999999</v>
      </c>
      <c r="Q114" cm="1">
        <f t="array" ref="Q114">INDEX('AEO 49'!$205:$205,,MATCH(Q$2,'AEO 49'!$1:$1,0))</f>
        <v>194.59094200000001</v>
      </c>
      <c r="R114" cm="1">
        <f t="array" ref="R114">INDEX('AEO 49'!$205:$205,,MATCH(R$2,'AEO 49'!$1:$1,0))</f>
        <v>193.81104999999999</v>
      </c>
      <c r="S114" cm="1">
        <f t="array" ref="S114">INDEX('AEO 49'!$205:$205,,MATCH(S$2,'AEO 49'!$1:$1,0))</f>
        <v>192.37344400000001</v>
      </c>
      <c r="T114" cm="1">
        <f t="array" ref="T114">INDEX('AEO 49'!$205:$205,,MATCH(T$2,'AEO 49'!$1:$1,0))</f>
        <v>192.27671799999999</v>
      </c>
      <c r="U114" cm="1">
        <f t="array" ref="U114">INDEX('AEO 49'!$205:$205,,MATCH(U$2,'AEO 49'!$1:$1,0))</f>
        <v>192.19929500000001</v>
      </c>
      <c r="V114" cm="1">
        <f t="array" ref="V114">INDEX('AEO 49'!$205:$205,,MATCH(V$2,'AEO 49'!$1:$1,0))</f>
        <v>191.45024100000001</v>
      </c>
      <c r="W114" cm="1">
        <f t="array" ref="W114">INDEX('AEO 49'!$205:$205,,MATCH(W$2,'AEO 49'!$1:$1,0))</f>
        <v>190.30789200000001</v>
      </c>
      <c r="X114" cm="1">
        <f t="array" ref="X114">INDEX('AEO 49'!$205:$205,,MATCH(X$2,'AEO 49'!$1:$1,0))</f>
        <v>189.15933200000001</v>
      </c>
      <c r="Y114" cm="1">
        <f t="array" ref="Y114">INDEX('AEO 49'!$205:$205,,MATCH(Y$2,'AEO 49'!$1:$1,0))</f>
        <v>188.110794</v>
      </c>
      <c r="Z114" cm="1">
        <f t="array" ref="Z114">INDEX('AEO 49'!$205:$205,,MATCH(Z$2,'AEO 49'!$1:$1,0))</f>
        <v>187.20150799999999</v>
      </c>
      <c r="AA114" cm="1">
        <f t="array" ref="AA114">INDEX('AEO 49'!$205:$205,,MATCH(AA$2,'AEO 49'!$1:$1,0))</f>
        <v>187.95594800000001</v>
      </c>
      <c r="AB114" cm="1">
        <f t="array" ref="AB114">INDEX('AEO 49'!$205:$205,,MATCH(AB$2,'AEO 49'!$1:$1,0))</f>
        <v>186.52847299999999</v>
      </c>
      <c r="AC114" cm="1">
        <f t="array" ref="AC114">INDEX('AEO 49'!$205:$205,,MATCH(AC$2,'AEO 49'!$1:$1,0))</f>
        <v>184.698151</v>
      </c>
      <c r="AD114" cm="1">
        <f t="array" ref="AD114">INDEX('AEO 49'!$205:$205,,MATCH(AD$2,'AEO 49'!$1:$1,0))</f>
        <v>185.01487700000001</v>
      </c>
      <c r="AE114" cm="1">
        <f t="array" ref="AE114">INDEX('AEO 49'!$205:$205,,MATCH(AE$2,'AEO 49'!$1:$1,0))</f>
        <v>182.92906199999999</v>
      </c>
      <c r="AF114" cm="1">
        <f t="array" ref="AF114">INDEX('AEO 49'!$205:$205,,MATCH(AF$2,'AEO 49'!$1:$1,0))</f>
        <v>180.58569299999999</v>
      </c>
    </row>
    <row r="115" spans="1:33">
      <c r="A115" s="17" t="s">
        <v>1204</v>
      </c>
      <c r="B115">
        <f>'AEO 49'!F216</f>
        <v>91.140923000000001</v>
      </c>
      <c r="C115" cm="1">
        <f t="array" ref="C115">INDEX('AEO 49'!$216:$216,,MATCH(C$2,'AEO 49'!$1:$1,0))</f>
        <v>101.57009100000001</v>
      </c>
      <c r="D115" cm="1">
        <f t="array" ref="D115">INDEX('AEO 49'!$216:$216,,MATCH(D$2,'AEO 49'!$1:$1,0))</f>
        <v>122.007324</v>
      </c>
      <c r="E115" cm="1">
        <f t="array" ref="E115">INDEX('AEO 49'!$216:$216,,MATCH(E$2,'AEO 49'!$1:$1,0))</f>
        <v>134.36882</v>
      </c>
      <c r="F115" cm="1">
        <f t="array" ref="F115">INDEX('AEO 49'!$216:$216,,MATCH(F$2,'AEO 49'!$1:$1,0))</f>
        <v>142.74681100000001</v>
      </c>
      <c r="G115" cm="1">
        <f t="array" ref="G115">INDEX('AEO 49'!$216:$216,,MATCH(G$2,'AEO 49'!$1:$1,0))</f>
        <v>148.109756</v>
      </c>
      <c r="H115" cm="1">
        <f t="array" ref="H115">INDEX('AEO 49'!$216:$216,,MATCH(H$2,'AEO 49'!$1:$1,0))</f>
        <v>147.682907</v>
      </c>
      <c r="I115" cm="1">
        <f t="array" ref="I115">INDEX('AEO 49'!$216:$216,,MATCH(I$2,'AEO 49'!$1:$1,0))</f>
        <v>141.33781400000001</v>
      </c>
      <c r="J115" cm="1">
        <f t="array" ref="J115">INDEX('AEO 49'!$216:$216,,MATCH(J$2,'AEO 49'!$1:$1,0))</f>
        <v>138.36944600000001</v>
      </c>
      <c r="K115" cm="1">
        <f t="array" ref="K115">INDEX('AEO 49'!$216:$216,,MATCH(K$2,'AEO 49'!$1:$1,0))</f>
        <v>138.073395</v>
      </c>
      <c r="L115" cm="1">
        <f t="array" ref="L115">INDEX('AEO 49'!$216:$216,,MATCH(L$2,'AEO 49'!$1:$1,0))</f>
        <v>138.25938400000001</v>
      </c>
      <c r="M115" cm="1">
        <f t="array" ref="M115">INDEX('AEO 49'!$216:$216,,MATCH(M$2,'AEO 49'!$1:$1,0))</f>
        <v>140.22210699999999</v>
      </c>
      <c r="N115" cm="1">
        <f t="array" ref="N115">INDEX('AEO 49'!$216:$216,,MATCH(N$2,'AEO 49'!$1:$1,0))</f>
        <v>144.37342799999999</v>
      </c>
      <c r="O115" cm="1">
        <f t="array" ref="O115">INDEX('AEO 49'!$216:$216,,MATCH(O$2,'AEO 49'!$1:$1,0))</f>
        <v>148.244675</v>
      </c>
      <c r="P115" cm="1">
        <f t="array" ref="P115">INDEX('AEO 49'!$216:$216,,MATCH(P$2,'AEO 49'!$1:$1,0))</f>
        <v>151.96386699999999</v>
      </c>
      <c r="Q115" cm="1">
        <f t="array" ref="Q115">INDEX('AEO 49'!$216:$216,,MATCH(Q$2,'AEO 49'!$1:$1,0))</f>
        <v>156.659775</v>
      </c>
      <c r="R115" cm="1">
        <f t="array" ref="R115">INDEX('AEO 49'!$216:$216,,MATCH(R$2,'AEO 49'!$1:$1,0))</f>
        <v>161.44515999999999</v>
      </c>
      <c r="S115" cm="1">
        <f t="array" ref="S115">INDEX('AEO 49'!$216:$216,,MATCH(S$2,'AEO 49'!$1:$1,0))</f>
        <v>164.008972</v>
      </c>
      <c r="T115" cm="1">
        <f t="array" ref="T115">INDEX('AEO 49'!$216:$216,,MATCH(T$2,'AEO 49'!$1:$1,0))</f>
        <v>166.95872499999999</v>
      </c>
      <c r="U115" cm="1">
        <f t="array" ref="U115">INDEX('AEO 49'!$216:$216,,MATCH(U$2,'AEO 49'!$1:$1,0))</f>
        <v>172.862381</v>
      </c>
      <c r="V115" cm="1">
        <f t="array" ref="V115">INDEX('AEO 49'!$216:$216,,MATCH(V$2,'AEO 49'!$1:$1,0))</f>
        <v>179.956909</v>
      </c>
      <c r="W115" cm="1">
        <f t="array" ref="W115">INDEX('AEO 49'!$216:$216,,MATCH(W$2,'AEO 49'!$1:$1,0))</f>
        <v>185.272369</v>
      </c>
      <c r="X115" cm="1">
        <f t="array" ref="X115">INDEX('AEO 49'!$216:$216,,MATCH(X$2,'AEO 49'!$1:$1,0))</f>
        <v>188.929565</v>
      </c>
      <c r="Y115" cm="1">
        <f t="array" ref="Y115">INDEX('AEO 49'!$216:$216,,MATCH(Y$2,'AEO 49'!$1:$1,0))</f>
        <v>192.53448499999999</v>
      </c>
      <c r="Z115" cm="1">
        <f t="array" ref="Z115">INDEX('AEO 49'!$216:$216,,MATCH(Z$2,'AEO 49'!$1:$1,0))</f>
        <v>195.31875600000001</v>
      </c>
      <c r="AA115" cm="1">
        <f t="array" ref="AA115">INDEX('AEO 49'!$216:$216,,MATCH(AA$2,'AEO 49'!$1:$1,0))</f>
        <v>199.18071</v>
      </c>
      <c r="AB115" cm="1">
        <f t="array" ref="AB115">INDEX('AEO 49'!$216:$216,,MATCH(AB$2,'AEO 49'!$1:$1,0))</f>
        <v>202.54257200000001</v>
      </c>
      <c r="AC115" cm="1">
        <f t="array" ref="AC115">INDEX('AEO 49'!$216:$216,,MATCH(AC$2,'AEO 49'!$1:$1,0))</f>
        <v>202.73142999999999</v>
      </c>
      <c r="AD115" cm="1">
        <f t="array" ref="AD115">INDEX('AEO 49'!$216:$216,,MATCH(AD$2,'AEO 49'!$1:$1,0))</f>
        <v>205.17477400000001</v>
      </c>
      <c r="AE115" cm="1">
        <f t="array" ref="AE115">INDEX('AEO 49'!$216:$216,,MATCH(AE$2,'AEO 49'!$1:$1,0))</f>
        <v>210.11914100000001</v>
      </c>
      <c r="AF115" cm="1">
        <f t="array" ref="AF115">INDEX('AEO 49'!$216:$216,,MATCH(AF$2,'AEO 49'!$1:$1,0))</f>
        <v>213.534637</v>
      </c>
    </row>
    <row r="116" spans="1:33">
      <c r="A116" s="17" t="s">
        <v>1205</v>
      </c>
      <c r="B116">
        <f>'AEO 49'!F227</f>
        <v>210.45161400000001</v>
      </c>
      <c r="C116" cm="1">
        <f t="array" ref="C116">INDEX('AEO 49'!$227:$227,,MATCH(C$2,'AEO 49'!$1:$1,0))</f>
        <v>229.13398699999999</v>
      </c>
      <c r="D116" cm="1">
        <f t="array" ref="D116">INDEX('AEO 49'!$227:$227,,MATCH(D$2,'AEO 49'!$1:$1,0))</f>
        <v>268.86129799999998</v>
      </c>
      <c r="E116" cm="1">
        <f t="array" ref="E116">INDEX('AEO 49'!$227:$227,,MATCH(E$2,'AEO 49'!$1:$1,0))</f>
        <v>289.24981700000001</v>
      </c>
      <c r="F116" cm="1">
        <f t="array" ref="F116">INDEX('AEO 49'!$227:$227,,MATCH(F$2,'AEO 49'!$1:$1,0))</f>
        <v>299.80813599999999</v>
      </c>
      <c r="G116" cm="1">
        <f t="array" ref="G116">INDEX('AEO 49'!$227:$227,,MATCH(G$2,'AEO 49'!$1:$1,0))</f>
        <v>304.39239500000002</v>
      </c>
      <c r="H116" cm="1">
        <f t="array" ref="H116">INDEX('AEO 49'!$227:$227,,MATCH(H$2,'AEO 49'!$1:$1,0))</f>
        <v>297.63583399999999</v>
      </c>
      <c r="I116" cm="1">
        <f t="array" ref="I116">INDEX('AEO 49'!$227:$227,,MATCH(I$2,'AEO 49'!$1:$1,0))</f>
        <v>279.10485799999998</v>
      </c>
      <c r="J116" cm="1">
        <f t="array" ref="J116">INDEX('AEO 49'!$227:$227,,MATCH(J$2,'AEO 49'!$1:$1,0))</f>
        <v>267.56732199999999</v>
      </c>
      <c r="K116" cm="1">
        <f t="array" ref="K116">INDEX('AEO 49'!$227:$227,,MATCH(K$2,'AEO 49'!$1:$1,0))</f>
        <v>261.26058999999998</v>
      </c>
      <c r="L116" cm="1">
        <f t="array" ref="L116">INDEX('AEO 49'!$227:$227,,MATCH(L$2,'AEO 49'!$1:$1,0))</f>
        <v>256.08114599999999</v>
      </c>
      <c r="M116" cm="1">
        <f t="array" ref="M116">INDEX('AEO 49'!$227:$227,,MATCH(M$2,'AEO 49'!$1:$1,0))</f>
        <v>254.177032</v>
      </c>
      <c r="N116" cm="1">
        <f t="array" ref="N116">INDEX('AEO 49'!$227:$227,,MATCH(N$2,'AEO 49'!$1:$1,0))</f>
        <v>256.10006700000002</v>
      </c>
      <c r="O116" cm="1">
        <f t="array" ref="O116">INDEX('AEO 49'!$227:$227,,MATCH(O$2,'AEO 49'!$1:$1,0))</f>
        <v>257.35122699999999</v>
      </c>
      <c r="P116" cm="1">
        <f t="array" ref="P116">INDEX('AEO 49'!$227:$227,,MATCH(P$2,'AEO 49'!$1:$1,0))</f>
        <v>258.14550800000001</v>
      </c>
      <c r="Q116" cm="1">
        <f t="array" ref="Q116">INDEX('AEO 49'!$227:$227,,MATCH(Q$2,'AEO 49'!$1:$1,0))</f>
        <v>260.40475500000002</v>
      </c>
      <c r="R116" cm="1">
        <f t="array" ref="R116">INDEX('AEO 49'!$227:$227,,MATCH(R$2,'AEO 49'!$1:$1,0))</f>
        <v>262.48623700000002</v>
      </c>
      <c r="S116" cm="1">
        <f t="array" ref="S116">INDEX('AEO 49'!$227:$227,,MATCH(S$2,'AEO 49'!$1:$1,0))</f>
        <v>260.76153599999998</v>
      </c>
      <c r="T116" cm="1">
        <f t="array" ref="T116">INDEX('AEO 49'!$227:$227,,MATCH(T$2,'AEO 49'!$1:$1,0))</f>
        <v>259.45611600000001</v>
      </c>
      <c r="U116" cm="1">
        <f t="array" ref="U116">INDEX('AEO 49'!$227:$227,,MATCH(U$2,'AEO 49'!$1:$1,0))</f>
        <v>262.55038500000001</v>
      </c>
      <c r="V116" cm="1">
        <f t="array" ref="V116">INDEX('AEO 49'!$227:$227,,MATCH(V$2,'AEO 49'!$1:$1,0))</f>
        <v>267.080017</v>
      </c>
      <c r="W116" cm="1">
        <f t="array" ref="W116">INDEX('AEO 49'!$227:$227,,MATCH(W$2,'AEO 49'!$1:$1,0))</f>
        <v>268.668701</v>
      </c>
      <c r="X116" cm="1">
        <f t="array" ref="X116">INDEX('AEO 49'!$227:$227,,MATCH(X$2,'AEO 49'!$1:$1,0))</f>
        <v>267.65408300000001</v>
      </c>
      <c r="Y116" cm="1">
        <f t="array" ref="Y116">INDEX('AEO 49'!$227:$227,,MATCH(Y$2,'AEO 49'!$1:$1,0))</f>
        <v>266.44201700000002</v>
      </c>
      <c r="Z116" cm="1">
        <f t="array" ref="Z116">INDEX('AEO 49'!$227:$227,,MATCH(Z$2,'AEO 49'!$1:$1,0))</f>
        <v>263.96170000000001</v>
      </c>
      <c r="AA116" cm="1">
        <f t="array" ref="AA116">INDEX('AEO 49'!$227:$227,,MATCH(AA$2,'AEO 49'!$1:$1,0))</f>
        <v>262.74771099999998</v>
      </c>
      <c r="AB116" cm="1">
        <f t="array" ref="AB116">INDEX('AEO 49'!$227:$227,,MATCH(AB$2,'AEO 49'!$1:$1,0))</f>
        <v>260.76174900000001</v>
      </c>
      <c r="AC116" cm="1">
        <f t="array" ref="AC116">INDEX('AEO 49'!$227:$227,,MATCH(AC$2,'AEO 49'!$1:$1,0))</f>
        <v>254.69016999999999</v>
      </c>
      <c r="AD116" cm="1">
        <f t="array" ref="AD116">INDEX('AEO 49'!$227:$227,,MATCH(AD$2,'AEO 49'!$1:$1,0))</f>
        <v>251.534637</v>
      </c>
      <c r="AE116" cm="1">
        <f t="array" ref="AE116">INDEX('AEO 49'!$227:$227,,MATCH(AE$2,'AEO 49'!$1:$1,0))</f>
        <v>251.28286700000001</v>
      </c>
      <c r="AF116" cm="1">
        <f t="array" ref="AF116">INDEX('AEO 49'!$227:$227,,MATCH(AF$2,'AEO 49'!$1:$1,0))</f>
        <v>249.08354199999999</v>
      </c>
    </row>
    <row r="118" spans="1:33" ht="15" thickBot="1">
      <c r="B118">
        <f>B2</f>
        <v>2020</v>
      </c>
      <c r="C118">
        <f t="shared" ref="C118:AF118" si="36">C2</f>
        <v>2021</v>
      </c>
      <c r="D118">
        <f t="shared" si="36"/>
        <v>2022</v>
      </c>
      <c r="E118">
        <f t="shared" si="36"/>
        <v>2023</v>
      </c>
      <c r="F118">
        <f t="shared" si="36"/>
        <v>2024</v>
      </c>
      <c r="G118">
        <f t="shared" si="36"/>
        <v>2025</v>
      </c>
      <c r="H118">
        <f t="shared" si="36"/>
        <v>2026</v>
      </c>
      <c r="I118">
        <f t="shared" si="36"/>
        <v>2027</v>
      </c>
      <c r="J118">
        <f t="shared" si="36"/>
        <v>2028</v>
      </c>
      <c r="K118">
        <f t="shared" si="36"/>
        <v>2029</v>
      </c>
      <c r="L118">
        <f t="shared" si="36"/>
        <v>2030</v>
      </c>
      <c r="M118">
        <f t="shared" si="36"/>
        <v>2031</v>
      </c>
      <c r="N118">
        <f t="shared" si="36"/>
        <v>2032</v>
      </c>
      <c r="O118">
        <f t="shared" si="36"/>
        <v>2033</v>
      </c>
      <c r="P118">
        <f t="shared" si="36"/>
        <v>2034</v>
      </c>
      <c r="Q118">
        <f t="shared" si="36"/>
        <v>2035</v>
      </c>
      <c r="R118">
        <f t="shared" si="36"/>
        <v>2036</v>
      </c>
      <c r="S118">
        <f t="shared" si="36"/>
        <v>2037</v>
      </c>
      <c r="T118">
        <f t="shared" si="36"/>
        <v>2038</v>
      </c>
      <c r="U118">
        <f t="shared" si="36"/>
        <v>2039</v>
      </c>
      <c r="V118">
        <f t="shared" si="36"/>
        <v>2040</v>
      </c>
      <c r="W118">
        <f t="shared" si="36"/>
        <v>2041</v>
      </c>
      <c r="X118">
        <f t="shared" si="36"/>
        <v>2042</v>
      </c>
      <c r="Y118">
        <f t="shared" si="36"/>
        <v>2043</v>
      </c>
      <c r="Z118">
        <f t="shared" si="36"/>
        <v>2044</v>
      </c>
      <c r="AA118">
        <f t="shared" si="36"/>
        <v>2045</v>
      </c>
      <c r="AB118">
        <f t="shared" si="36"/>
        <v>2046</v>
      </c>
      <c r="AC118">
        <f t="shared" si="36"/>
        <v>2047</v>
      </c>
      <c r="AD118">
        <f t="shared" si="36"/>
        <v>2048</v>
      </c>
      <c r="AE118">
        <f t="shared" si="36"/>
        <v>2049</v>
      </c>
      <c r="AF118">
        <f t="shared" si="36"/>
        <v>2050</v>
      </c>
    </row>
    <row r="119" spans="1:33" ht="15" thickBot="1">
      <c r="A119" s="17" t="s">
        <v>1210</v>
      </c>
      <c r="B119" s="83">
        <f>SUM(B102*B106,B103*B107,B104*B108)/SUM(B106:B108)</f>
        <v>8.9824894770423569</v>
      </c>
      <c r="C119" s="58">
        <f>B119</f>
        <v>8.9824894770423569</v>
      </c>
      <c r="D119" s="58">
        <f t="shared" ref="D119:T119" si="37">C119</f>
        <v>8.9824894770423569</v>
      </c>
      <c r="E119" s="58">
        <f t="shared" si="37"/>
        <v>8.9824894770423569</v>
      </c>
      <c r="F119" s="58">
        <f t="shared" si="37"/>
        <v>8.9824894770423569</v>
      </c>
      <c r="G119" s="58">
        <f t="shared" si="37"/>
        <v>8.9824894770423569</v>
      </c>
      <c r="H119" s="58">
        <f t="shared" si="37"/>
        <v>8.9824894770423569</v>
      </c>
      <c r="I119" s="58">
        <f t="shared" si="37"/>
        <v>8.9824894770423569</v>
      </c>
      <c r="J119" s="58">
        <f t="shared" si="37"/>
        <v>8.9824894770423569</v>
      </c>
      <c r="K119" s="58">
        <f t="shared" si="37"/>
        <v>8.9824894770423569</v>
      </c>
      <c r="L119" s="58">
        <f t="shared" si="37"/>
        <v>8.9824894770423569</v>
      </c>
      <c r="M119" s="58">
        <f t="shared" si="37"/>
        <v>8.9824894770423569</v>
      </c>
      <c r="N119" s="58">
        <f t="shared" si="37"/>
        <v>8.9824894770423569</v>
      </c>
      <c r="O119" s="58">
        <f t="shared" si="37"/>
        <v>8.9824894770423569</v>
      </c>
      <c r="P119" s="58">
        <f t="shared" si="37"/>
        <v>8.9824894770423569</v>
      </c>
      <c r="Q119" s="58">
        <f t="shared" si="37"/>
        <v>8.9824894770423569</v>
      </c>
      <c r="R119" s="58">
        <f t="shared" si="37"/>
        <v>8.9824894770423569</v>
      </c>
      <c r="S119" s="58">
        <f t="shared" si="37"/>
        <v>8.9824894770423569</v>
      </c>
      <c r="T119" s="58">
        <f t="shared" si="37"/>
        <v>8.9824894770423569</v>
      </c>
      <c r="U119" s="58">
        <f>T119</f>
        <v>8.9824894770423569</v>
      </c>
      <c r="V119" s="58">
        <f t="shared" ref="V119:AF119" si="38">U119</f>
        <v>8.9824894770423569</v>
      </c>
      <c r="W119" s="58">
        <f t="shared" si="38"/>
        <v>8.9824894770423569</v>
      </c>
      <c r="X119" s="58">
        <f t="shared" si="38"/>
        <v>8.9824894770423569</v>
      </c>
      <c r="Y119" s="58">
        <f t="shared" si="38"/>
        <v>8.9824894770423569</v>
      </c>
      <c r="Z119" s="58">
        <f t="shared" si="38"/>
        <v>8.9824894770423569</v>
      </c>
      <c r="AA119" s="58">
        <f t="shared" si="38"/>
        <v>8.9824894770423569</v>
      </c>
      <c r="AB119" s="58">
        <f t="shared" si="38"/>
        <v>8.9824894770423569</v>
      </c>
      <c r="AC119" s="58">
        <f t="shared" si="38"/>
        <v>8.9824894770423569</v>
      </c>
      <c r="AD119" s="58">
        <f t="shared" si="38"/>
        <v>8.9824894770423569</v>
      </c>
      <c r="AE119" s="58">
        <f t="shared" si="38"/>
        <v>8.9824894770423569</v>
      </c>
      <c r="AF119" s="58">
        <f t="shared" si="38"/>
        <v>8.9824894770423569</v>
      </c>
      <c r="AG119" s="58"/>
    </row>
    <row r="120" spans="1:33">
      <c r="A120" s="17" t="s">
        <v>1209</v>
      </c>
      <c r="B120" s="54">
        <f>SUM(B110*B114,B111*B115,B112*B116)/SUM(B114:B116)</f>
        <v>10.155644649997212</v>
      </c>
      <c r="C120" s="54">
        <f t="shared" ref="C120:AF120" si="39">SUM(C110*C114,C111*C115,C112*C116)/SUM(C114:C116)</f>
        <v>10.349841878604806</v>
      </c>
      <c r="D120" s="54">
        <f t="shared" si="39"/>
        <v>10.317328263532533</v>
      </c>
      <c r="E120" s="54">
        <f t="shared" si="39"/>
        <v>10.422191125339117</v>
      </c>
      <c r="F120" s="54">
        <f t="shared" si="39"/>
        <v>10.654201027664875</v>
      </c>
      <c r="G120" s="54">
        <f t="shared" si="39"/>
        <v>10.946547938401924</v>
      </c>
      <c r="H120" s="54">
        <f t="shared" si="39"/>
        <v>11.260263226552951</v>
      </c>
      <c r="I120" s="54">
        <f t="shared" si="39"/>
        <v>11.605774573693596</v>
      </c>
      <c r="J120" s="54">
        <f t="shared" si="39"/>
        <v>11.822697878096063</v>
      </c>
      <c r="K120" s="54">
        <f t="shared" si="39"/>
        <v>12.057825135016158</v>
      </c>
      <c r="L120" s="54">
        <f t="shared" si="39"/>
        <v>12.231496633087843</v>
      </c>
      <c r="M120" s="54">
        <f t="shared" si="39"/>
        <v>12.372142201469796</v>
      </c>
      <c r="N120" s="54">
        <f t="shared" si="39"/>
        <v>12.430984936566835</v>
      </c>
      <c r="O120" s="54">
        <f t="shared" si="39"/>
        <v>12.427599489119952</v>
      </c>
      <c r="P120" s="54">
        <f t="shared" si="39"/>
        <v>12.428419292461188</v>
      </c>
      <c r="Q120" s="54">
        <f t="shared" si="39"/>
        <v>12.422333695595603</v>
      </c>
      <c r="R120" s="54">
        <f t="shared" si="39"/>
        <v>12.403461365649742</v>
      </c>
      <c r="S120" s="54">
        <f t="shared" si="39"/>
        <v>12.393062090509703</v>
      </c>
      <c r="T120" s="54">
        <f t="shared" si="39"/>
        <v>12.404508139657848</v>
      </c>
      <c r="U120" s="54">
        <f t="shared" si="39"/>
        <v>12.385492062142214</v>
      </c>
      <c r="V120" s="54">
        <f t="shared" si="39"/>
        <v>12.352517798717228</v>
      </c>
      <c r="W120" s="54">
        <f t="shared" si="39"/>
        <v>12.336810909909493</v>
      </c>
      <c r="X120" s="54">
        <f t="shared" si="39"/>
        <v>12.338585335389068</v>
      </c>
      <c r="Y120" s="54">
        <f t="shared" si="39"/>
        <v>12.342409194432554</v>
      </c>
      <c r="Z120" s="54">
        <f t="shared" si="39"/>
        <v>12.356170854692781</v>
      </c>
      <c r="AA120" s="54">
        <f t="shared" si="39"/>
        <v>12.376728540867539</v>
      </c>
      <c r="AB120" s="54">
        <f t="shared" si="39"/>
        <v>12.381672553292965</v>
      </c>
      <c r="AC120" s="54">
        <f t="shared" si="39"/>
        <v>12.409246133963999</v>
      </c>
      <c r="AD120" s="54">
        <f t="shared" si="39"/>
        <v>12.437879763347251</v>
      </c>
      <c r="AE120" s="54">
        <f t="shared" si="39"/>
        <v>12.425897075858202</v>
      </c>
      <c r="AF120" s="54">
        <f t="shared" si="39"/>
        <v>12.424699206158245</v>
      </c>
      <c r="AG120" s="54"/>
    </row>
    <row r="121" spans="1:33">
      <c r="A121" s="17"/>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row>
    <row r="122" spans="1:33">
      <c r="A122" s="84" t="s">
        <v>1211</v>
      </c>
      <c r="B122">
        <f>B120/B119</f>
        <v>1.130604681024479</v>
      </c>
      <c r="C122">
        <f t="shared" ref="C122:AF122" si="40">C120/C119</f>
        <v>1.15222421412874</v>
      </c>
      <c r="D122">
        <f t="shared" si="40"/>
        <v>1.1486045477594808</v>
      </c>
      <c r="E122">
        <f t="shared" si="40"/>
        <v>1.1602786902201645</v>
      </c>
      <c r="F122">
        <f t="shared" si="40"/>
        <v>1.1861078217675751</v>
      </c>
      <c r="G122">
        <f t="shared" si="40"/>
        <v>1.2186541343999735</v>
      </c>
      <c r="H122">
        <f t="shared" si="40"/>
        <v>1.2535793395953514</v>
      </c>
      <c r="I122">
        <f t="shared" si="40"/>
        <v>1.2920443272831978</v>
      </c>
      <c r="J122">
        <f t="shared" si="40"/>
        <v>1.3161939024045364</v>
      </c>
      <c r="K122">
        <f t="shared" si="40"/>
        <v>1.3423700819058915</v>
      </c>
      <c r="L122">
        <f t="shared" si="40"/>
        <v>1.3617045323959878</v>
      </c>
      <c r="M122">
        <f t="shared" si="40"/>
        <v>1.3773622817027269</v>
      </c>
      <c r="N122">
        <f t="shared" si="40"/>
        <v>1.3839131087587933</v>
      </c>
      <c r="O122">
        <f t="shared" si="40"/>
        <v>1.3835362146410173</v>
      </c>
      <c r="P122">
        <f t="shared" si="40"/>
        <v>1.383627481471146</v>
      </c>
      <c r="Q122">
        <f t="shared" si="40"/>
        <v>1.3829499858969916</v>
      </c>
      <c r="R122">
        <f t="shared" si="40"/>
        <v>1.3808489725872521</v>
      </c>
      <c r="S122">
        <f t="shared" si="40"/>
        <v>1.3796912450812397</v>
      </c>
      <c r="T122">
        <f t="shared" si="40"/>
        <v>1.3809655075423757</v>
      </c>
      <c r="U122">
        <f t="shared" si="40"/>
        <v>1.3788484911446126</v>
      </c>
      <c r="V122">
        <f t="shared" si="40"/>
        <v>1.3751775418482886</v>
      </c>
      <c r="W122">
        <f t="shared" si="40"/>
        <v>1.3734289298573836</v>
      </c>
      <c r="X122">
        <f t="shared" si="40"/>
        <v>1.3736264725858343</v>
      </c>
      <c r="Y122">
        <f t="shared" si="40"/>
        <v>1.374052174063499</v>
      </c>
      <c r="Z122">
        <f t="shared" si="40"/>
        <v>1.3755842282112274</v>
      </c>
      <c r="AA122">
        <f t="shared" si="40"/>
        <v>1.3778728683735453</v>
      </c>
      <c r="AB122">
        <f t="shared" si="40"/>
        <v>1.3784232739641182</v>
      </c>
      <c r="AC122">
        <f t="shared" si="40"/>
        <v>1.3814929776071345</v>
      </c>
      <c r="AD122">
        <f t="shared" si="40"/>
        <v>1.3846806940477088</v>
      </c>
      <c r="AE122">
        <f t="shared" si="40"/>
        <v>1.3833466888680006</v>
      </c>
      <c r="AF122">
        <f t="shared" si="40"/>
        <v>1.3832133327752358</v>
      </c>
    </row>
    <row r="123" spans="1:33">
      <c r="A123" s="85" t="s">
        <v>1212</v>
      </c>
      <c r="B123">
        <f>'SYFAFE-frgt'!$E$3</f>
        <v>8.1403303269968186E-4</v>
      </c>
      <c r="C123">
        <f>'SYFAFE-frgt'!$E$3</f>
        <v>8.1403303269968186E-4</v>
      </c>
      <c r="D123">
        <f>'SYFAFE-frgt'!$E$3</f>
        <v>8.1403303269968186E-4</v>
      </c>
      <c r="E123">
        <f>'SYFAFE-frgt'!$E$3</f>
        <v>8.1403303269968186E-4</v>
      </c>
      <c r="F123">
        <f>'SYFAFE-frgt'!$E$3</f>
        <v>8.1403303269968186E-4</v>
      </c>
      <c r="G123">
        <f>'SYFAFE-frgt'!$E$3</f>
        <v>8.1403303269968186E-4</v>
      </c>
      <c r="H123">
        <f>'SYFAFE-frgt'!$E$3</f>
        <v>8.1403303269968186E-4</v>
      </c>
      <c r="I123">
        <f>'SYFAFE-frgt'!$E$3</f>
        <v>8.1403303269968186E-4</v>
      </c>
      <c r="J123">
        <f>'SYFAFE-frgt'!$E$3</f>
        <v>8.1403303269968186E-4</v>
      </c>
      <c r="K123">
        <f>'SYFAFE-frgt'!$E$3</f>
        <v>8.1403303269968186E-4</v>
      </c>
      <c r="L123">
        <f>'SYFAFE-frgt'!$E$3</f>
        <v>8.1403303269968186E-4</v>
      </c>
      <c r="M123">
        <f>'SYFAFE-frgt'!$E$3</f>
        <v>8.1403303269968186E-4</v>
      </c>
      <c r="N123">
        <f>'SYFAFE-frgt'!$E$3</f>
        <v>8.1403303269968186E-4</v>
      </c>
      <c r="O123">
        <f>'SYFAFE-frgt'!$E$3</f>
        <v>8.1403303269968186E-4</v>
      </c>
      <c r="P123">
        <f>'SYFAFE-frgt'!$E$3</f>
        <v>8.1403303269968186E-4</v>
      </c>
      <c r="Q123">
        <f>'SYFAFE-frgt'!$E$3</f>
        <v>8.1403303269968186E-4</v>
      </c>
      <c r="R123">
        <f>'SYFAFE-frgt'!$E$3</f>
        <v>8.1403303269968186E-4</v>
      </c>
      <c r="S123">
        <f>'SYFAFE-frgt'!$E$3</f>
        <v>8.1403303269968186E-4</v>
      </c>
      <c r="T123">
        <f>'SYFAFE-frgt'!$E$3</f>
        <v>8.1403303269968186E-4</v>
      </c>
      <c r="U123">
        <f>'SYFAFE-frgt'!$E$3</f>
        <v>8.1403303269968186E-4</v>
      </c>
      <c r="V123">
        <f>'SYFAFE-frgt'!$E$3</f>
        <v>8.1403303269968186E-4</v>
      </c>
      <c r="W123">
        <f>'SYFAFE-frgt'!$E$3</f>
        <v>8.1403303269968186E-4</v>
      </c>
      <c r="X123">
        <f>'SYFAFE-frgt'!$E$3</f>
        <v>8.1403303269968186E-4</v>
      </c>
      <c r="Y123">
        <f>'SYFAFE-frgt'!$E$3</f>
        <v>8.1403303269968186E-4</v>
      </c>
      <c r="Z123">
        <f>'SYFAFE-frgt'!$E$3</f>
        <v>8.1403303269968186E-4</v>
      </c>
      <c r="AA123">
        <f>'SYFAFE-frgt'!$E$3</f>
        <v>8.1403303269968186E-4</v>
      </c>
      <c r="AB123">
        <f>'SYFAFE-frgt'!$E$3</f>
        <v>8.1403303269968186E-4</v>
      </c>
      <c r="AC123">
        <f>'SYFAFE-frgt'!$E$3</f>
        <v>8.1403303269968186E-4</v>
      </c>
      <c r="AD123">
        <f>'SYFAFE-frgt'!$E$3</f>
        <v>8.1403303269968186E-4</v>
      </c>
      <c r="AE123">
        <f>'SYFAFE-frgt'!$E$3</f>
        <v>8.1403303269968186E-4</v>
      </c>
      <c r="AF123">
        <f>'SYFAFE-frgt'!$E$3</f>
        <v>8.1403303269968186E-4</v>
      </c>
    </row>
    <row r="124" spans="1:33">
      <c r="A124" s="85" t="s">
        <v>1199</v>
      </c>
      <c r="B124" s="4">
        <f>B122*B123</f>
        <v>9.2034955727881304E-4</v>
      </c>
      <c r="C124" s="4">
        <f t="shared" ref="C124:AF124" si="41">C122*C123</f>
        <v>9.3794857137722578E-4</v>
      </c>
      <c r="D124" s="4">
        <f t="shared" si="41"/>
        <v>9.3500204338529676E-4</v>
      </c>
      <c r="E124" s="4">
        <f t="shared" si="41"/>
        <v>9.4450518097673522E-4</v>
      </c>
      <c r="F124" s="4">
        <f t="shared" si="41"/>
        <v>9.6553094726227289E-4</v>
      </c>
      <c r="G124" s="4">
        <f t="shared" si="41"/>
        <v>9.9202472083761615E-4</v>
      </c>
      <c r="H124" s="4">
        <f t="shared" si="41"/>
        <v>1.0204549915404683E-3</v>
      </c>
      <c r="I124" s="4">
        <f t="shared" si="41"/>
        <v>1.0517667621207619E-3</v>
      </c>
      <c r="J124" s="4">
        <f t="shared" si="41"/>
        <v>1.0714253139951938E-3</v>
      </c>
      <c r="K124" s="4">
        <f t="shared" si="41"/>
        <v>1.0927335887791732E-3</v>
      </c>
      <c r="L124" s="4">
        <f t="shared" si="41"/>
        <v>1.1084724701472082E-3</v>
      </c>
      <c r="M124" s="4">
        <f t="shared" si="41"/>
        <v>1.1212183953006243E-3</v>
      </c>
      <c r="N124" s="4">
        <f t="shared" si="41"/>
        <v>1.1265509849157651E-3</v>
      </c>
      <c r="O124" s="4">
        <f t="shared" si="41"/>
        <v>1.1262441806540653E-3</v>
      </c>
      <c r="P124" s="4">
        <f t="shared" si="41"/>
        <v>1.1263184748685799E-3</v>
      </c>
      <c r="Q124" s="4">
        <f t="shared" si="41"/>
        <v>1.1257669710917103E-3</v>
      </c>
      <c r="R124" s="4">
        <f t="shared" si="41"/>
        <v>1.1240566768554406E-3</v>
      </c>
      <c r="S124" s="4">
        <f t="shared" si="41"/>
        <v>1.1231142484226817E-3</v>
      </c>
      <c r="T124" s="4">
        <f t="shared" si="41"/>
        <v>1.1241515401583754E-3</v>
      </c>
      <c r="U124" s="4">
        <f t="shared" si="41"/>
        <v>1.1224282188798294E-3</v>
      </c>
      <c r="V124" s="4">
        <f t="shared" si="41"/>
        <v>1.119439944891256E-3</v>
      </c>
      <c r="W124" s="4">
        <f t="shared" si="41"/>
        <v>1.1180165169692845E-3</v>
      </c>
      <c r="X124" s="4">
        <f t="shared" si="41"/>
        <v>1.118177323275613E-3</v>
      </c>
      <c r="Y124" s="4">
        <f t="shared" si="41"/>
        <v>1.1185238583405013E-3</v>
      </c>
      <c r="Z124" s="4">
        <f t="shared" si="41"/>
        <v>1.1197710010246366E-3</v>
      </c>
      <c r="AA124" s="4">
        <f t="shared" si="41"/>
        <v>1.1216340297167265E-3</v>
      </c>
      <c r="AB124" s="4">
        <f t="shared" si="41"/>
        <v>1.1220820780488356E-3</v>
      </c>
      <c r="AC124" s="4">
        <f t="shared" si="41"/>
        <v>1.1245809182148494E-3</v>
      </c>
      <c r="AD124" s="4">
        <f t="shared" si="41"/>
        <v>1.1271758246963568E-3</v>
      </c>
      <c r="AE124" s="4">
        <f t="shared" si="41"/>
        <v>1.1260899004142818E-3</v>
      </c>
      <c r="AF124" s="4">
        <f t="shared" si="41"/>
        <v>1.1259813441496596E-3</v>
      </c>
      <c r="AG124" s="4"/>
    </row>
  </sheetData>
  <hyperlinks>
    <hyperlink ref="D38" r:id="rId1" xr:uid="{00000000-0004-0000-0E00-000000000000}"/>
    <hyperlink ref="D39" r:id="rId2" xr:uid="{00000000-0004-0000-0E00-000001000000}"/>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F9189-AEEF-4D4B-9202-988FFE29F1B1}">
  <sheetPr>
    <tabColor theme="3"/>
  </sheetPr>
  <dimension ref="A1:AF24"/>
  <sheetViews>
    <sheetView topLeftCell="A10" workbookViewId="0">
      <selection activeCell="C23" sqref="C23"/>
    </sheetView>
  </sheetViews>
  <sheetFormatPr defaultRowHeight="14.5"/>
  <cols>
    <col min="1" max="1" width="56.453125" bestFit="1" customWidth="1"/>
  </cols>
  <sheetData>
    <row r="1" spans="1:8">
      <c r="A1" s="145" t="s">
        <v>3136</v>
      </c>
    </row>
    <row r="2" spans="1:8">
      <c r="A2" s="6" t="s">
        <v>3137</v>
      </c>
      <c r="B2" s="17" t="s">
        <v>112</v>
      </c>
      <c r="C2" s="17" t="s">
        <v>113</v>
      </c>
      <c r="D2" s="17" t="s">
        <v>114</v>
      </c>
      <c r="E2" s="17" t="s">
        <v>115</v>
      </c>
      <c r="F2" s="17" t="s">
        <v>116</v>
      </c>
      <c r="G2" s="17" t="s">
        <v>915</v>
      </c>
      <c r="H2" s="17" t="s">
        <v>916</v>
      </c>
    </row>
    <row r="3" spans="1:8">
      <c r="A3" s="140" t="s">
        <v>928</v>
      </c>
      <c r="B3" s="76">
        <v>1.0094082465469424E-3</v>
      </c>
      <c r="C3" s="76">
        <v>7.4836420697954824E-6</v>
      </c>
      <c r="D3" s="75">
        <v>3.1700424271722166E-4</v>
      </c>
      <c r="E3" s="144">
        <v>3.1700424271722166E-4</v>
      </c>
      <c r="F3" s="144">
        <v>6.9782644482356809E-4</v>
      </c>
      <c r="G3" s="144">
        <v>2.4567828810584678E-4</v>
      </c>
      <c r="H3" s="144">
        <v>9.5101272815166483E-4</v>
      </c>
    </row>
    <row r="4" spans="1:8">
      <c r="A4" s="140" t="s">
        <v>475</v>
      </c>
      <c r="B4" s="76">
        <v>2.8309727187687166E-3</v>
      </c>
      <c r="C4" s="76">
        <v>2.6928817015314281E-6</v>
      </c>
      <c r="D4" s="144">
        <v>8.8096936666512947E-4</v>
      </c>
      <c r="E4" s="75">
        <v>8.8096936666512947E-4</v>
      </c>
      <c r="F4" s="144">
        <v>1.9534712103221026E-3</v>
      </c>
      <c r="G4" s="144">
        <v>6.8275125916547532E-4</v>
      </c>
      <c r="H4" s="144">
        <v>2.6429080999953881E-3</v>
      </c>
    </row>
    <row r="5" spans="1:8">
      <c r="A5" s="140" t="s">
        <v>472</v>
      </c>
      <c r="B5" s="76">
        <v>1.4307537620687272E-3</v>
      </c>
      <c r="C5" s="76">
        <v>4.452357407992435E-4</v>
      </c>
      <c r="D5" s="76">
        <v>4.452357407992435E-4</v>
      </c>
      <c r="E5" s="75">
        <v>4.452357407992435E-4</v>
      </c>
      <c r="F5" s="8">
        <v>0</v>
      </c>
      <c r="G5" s="8">
        <v>0</v>
      </c>
      <c r="H5" s="144">
        <v>1.3357072223977302E-3</v>
      </c>
    </row>
    <row r="6" spans="1:8">
      <c r="A6" s="140" t="s">
        <v>931</v>
      </c>
      <c r="B6" s="76">
        <v>1.2405209526886144E-3</v>
      </c>
      <c r="C6" s="76">
        <v>4.2438874697242065E-4</v>
      </c>
      <c r="D6" s="76">
        <v>4.2438874697242065E-4</v>
      </c>
      <c r="E6" s="144">
        <v>4.2438874697242065E-4</v>
      </c>
      <c r="F6" s="8">
        <v>0</v>
      </c>
      <c r="G6" s="8">
        <v>0</v>
      </c>
      <c r="H6" s="144">
        <v>1.2731662409172617E-3</v>
      </c>
    </row>
    <row r="7" spans="1:8">
      <c r="A7" s="140" t="s">
        <v>932</v>
      </c>
      <c r="B7" s="76">
        <v>3.2293530565471139E-5</v>
      </c>
      <c r="C7" s="76">
        <v>1.0049411985156037E-5</v>
      </c>
      <c r="D7" s="76">
        <v>1.0049411985156037E-5</v>
      </c>
      <c r="E7" s="75">
        <v>1.0049411985156037E-5</v>
      </c>
      <c r="F7" s="8">
        <v>0</v>
      </c>
      <c r="G7" s="8">
        <v>0</v>
      </c>
      <c r="H7" s="144">
        <v>3.0148235955468109E-5</v>
      </c>
    </row>
    <row r="8" spans="1:8">
      <c r="A8" s="140" t="s">
        <v>933</v>
      </c>
      <c r="B8" s="76">
        <v>3.8347187299137405E-3</v>
      </c>
      <c r="C8" s="76">
        <v>1.204291832534894E-3</v>
      </c>
      <c r="D8" s="75">
        <v>1.204291832534894E-3</v>
      </c>
      <c r="E8" s="144">
        <v>1.204291832534894E-3</v>
      </c>
      <c r="F8" s="144">
        <v>2.6510266260932596E-3</v>
      </c>
      <c r="G8" s="144">
        <v>9.3332617021454293E-4</v>
      </c>
      <c r="H8" s="144">
        <v>3.6128754976046816E-3</v>
      </c>
    </row>
    <row r="9" spans="1:8">
      <c r="A9" s="145" t="s">
        <v>3138</v>
      </c>
    </row>
    <row r="10" spans="1:8">
      <c r="A10" t="s">
        <v>1197</v>
      </c>
      <c r="B10" t="s">
        <v>112</v>
      </c>
      <c r="C10" t="s">
        <v>113</v>
      </c>
      <c r="D10" t="s">
        <v>114</v>
      </c>
      <c r="E10" t="s">
        <v>115</v>
      </c>
      <c r="F10" t="s">
        <v>116</v>
      </c>
      <c r="G10" t="s">
        <v>915</v>
      </c>
      <c r="H10" t="s">
        <v>916</v>
      </c>
    </row>
    <row r="11" spans="1:8">
      <c r="A11" t="s">
        <v>928</v>
      </c>
      <c r="B11">
        <v>2.7175224068570606E-4</v>
      </c>
      <c r="C11">
        <v>2.7797562958068832E-5</v>
      </c>
      <c r="D11">
        <v>8.5343678893031675E-5</v>
      </c>
      <c r="E11">
        <v>8.5343678893031675E-5</v>
      </c>
      <c r="F11">
        <v>1.8786838787900257E-4</v>
      </c>
      <c r="G11">
        <v>6.6141351142099544E-5</v>
      </c>
      <c r="H11">
        <v>2.5603103667909497E-4</v>
      </c>
    </row>
    <row r="12" spans="1:8">
      <c r="A12" t="s">
        <v>475</v>
      </c>
      <c r="B12">
        <v>2.6158745070478042E-3</v>
      </c>
      <c r="C12">
        <v>2.9143120632765266E-6</v>
      </c>
      <c r="D12">
        <v>8.1403303269968186E-4</v>
      </c>
      <c r="E12">
        <v>8.1403303269968186E-4</v>
      </c>
      <c r="F12">
        <v>1.8050458435911491E-3</v>
      </c>
      <c r="G12">
        <v>6.3087560034225348E-4</v>
      </c>
      <c r="H12">
        <v>2.442099098099045E-3</v>
      </c>
    </row>
    <row r="13" spans="1:8">
      <c r="A13" t="s">
        <v>472</v>
      </c>
      <c r="B13">
        <v>3.6837767936328798E-4</v>
      </c>
      <c r="C13">
        <v>1.146353155333106E-4</v>
      </c>
      <c r="D13">
        <v>1.146353155333106E-4</v>
      </c>
      <c r="E13">
        <v>1.146353155333106E-4</v>
      </c>
      <c r="F13">
        <v>0</v>
      </c>
      <c r="G13">
        <v>0</v>
      </c>
      <c r="H13">
        <v>3.4390594659993172E-4</v>
      </c>
    </row>
    <row r="14" spans="1:8">
      <c r="A14" t="s">
        <v>931</v>
      </c>
      <c r="B14">
        <v>1.1140743815291445E-2</v>
      </c>
      <c r="C14">
        <v>3.4668839999999999E-3</v>
      </c>
      <c r="D14">
        <v>3.4668839999999999E-3</v>
      </c>
      <c r="E14">
        <v>3.4668839999999999E-3</v>
      </c>
      <c r="F14">
        <v>0</v>
      </c>
      <c r="G14">
        <v>0</v>
      </c>
      <c r="H14">
        <v>1.0400651999999998E-2</v>
      </c>
    </row>
    <row r="15" spans="1:8">
      <c r="A15" t="s">
        <v>932</v>
      </c>
      <c r="B15">
        <v>1.5467626362604087E-2</v>
      </c>
      <c r="C15">
        <v>4.813365E-3</v>
      </c>
      <c r="D15">
        <v>4.813365E-3</v>
      </c>
      <c r="E15">
        <v>4.813365E-3</v>
      </c>
      <c r="F15">
        <v>0</v>
      </c>
      <c r="G15">
        <v>0</v>
      </c>
      <c r="H15">
        <v>1.4440094999999998E-2</v>
      </c>
    </row>
    <row r="16" spans="1:8">
      <c r="A16" t="s">
        <v>933</v>
      </c>
      <c r="B16">
        <v>3.8347187299137405E-3</v>
      </c>
      <c r="C16">
        <v>1.204291832534894E-3</v>
      </c>
      <c r="D16">
        <v>1.204291832534894E-3</v>
      </c>
      <c r="E16">
        <v>1.204291832534894E-3</v>
      </c>
      <c r="F16">
        <v>2.6510266260932596E-3</v>
      </c>
      <c r="G16">
        <v>9.3332617021454293E-4</v>
      </c>
      <c r="H16">
        <v>3.6128754976046816E-3</v>
      </c>
    </row>
    <row r="18" spans="1:32">
      <c r="A18" s="145" t="s">
        <v>3139</v>
      </c>
    </row>
    <row r="19" spans="1:32">
      <c r="A19" s="25" t="s">
        <v>3136</v>
      </c>
      <c r="B19" s="1">
        <v>2020</v>
      </c>
      <c r="C19" s="1">
        <v>2021</v>
      </c>
      <c r="D19" s="1">
        <v>2022</v>
      </c>
      <c r="E19" s="1">
        <v>2023</v>
      </c>
      <c r="F19" s="1">
        <v>2024</v>
      </c>
      <c r="G19" s="1">
        <v>2025</v>
      </c>
      <c r="H19" s="1">
        <v>2026</v>
      </c>
      <c r="I19" s="1">
        <v>2027</v>
      </c>
      <c r="J19" s="1">
        <v>2028</v>
      </c>
      <c r="K19" s="1">
        <v>2029</v>
      </c>
      <c r="L19" s="1">
        <v>2030</v>
      </c>
      <c r="M19" s="1">
        <v>2031</v>
      </c>
      <c r="N19" s="1">
        <v>2032</v>
      </c>
      <c r="O19" s="1">
        <v>2033</v>
      </c>
      <c r="P19" s="1">
        <v>2034</v>
      </c>
      <c r="Q19" s="1">
        <v>2035</v>
      </c>
      <c r="R19" s="1">
        <v>2036</v>
      </c>
      <c r="S19" s="1">
        <v>2037</v>
      </c>
      <c r="T19" s="1">
        <v>2038</v>
      </c>
      <c r="U19" s="1">
        <v>2039</v>
      </c>
      <c r="V19" s="1">
        <v>2040</v>
      </c>
      <c r="W19" s="1">
        <v>2041</v>
      </c>
      <c r="X19" s="1">
        <v>2042</v>
      </c>
      <c r="Y19" s="1">
        <v>2043</v>
      </c>
      <c r="Z19" s="1">
        <v>2044</v>
      </c>
      <c r="AA19" s="1">
        <v>2045</v>
      </c>
      <c r="AB19" s="1">
        <v>2046</v>
      </c>
      <c r="AC19" s="1">
        <v>2047</v>
      </c>
      <c r="AD19" s="1">
        <v>2048</v>
      </c>
      <c r="AE19" s="1">
        <v>2049</v>
      </c>
      <c r="AF19" s="1">
        <v>2050</v>
      </c>
    </row>
    <row r="20" spans="1:32">
      <c r="A20" s="140" t="s">
        <v>928</v>
      </c>
      <c r="B20" s="4">
        <f>'BNVFE-LDVs-psgr'!B4/'BNVFE-LDVs-psgr'!$B$4</f>
        <v>1</v>
      </c>
      <c r="C20" s="4">
        <f>'BNVFE-LDVs-psgr'!C4/'BNVFE-LDVs-psgr'!$B$4</f>
        <v>1.0349661315720506</v>
      </c>
      <c r="D20" s="4">
        <f>'BNVFE-LDVs-psgr'!D4/'BNVFE-LDVs-psgr'!$B$4</f>
        <v>1.0538155161782614</v>
      </c>
      <c r="E20" s="4">
        <f>'BNVFE-LDVs-psgr'!E4/'BNVFE-LDVs-psgr'!$B$4</f>
        <v>1.066133666184232</v>
      </c>
      <c r="F20" s="4">
        <f>'BNVFE-LDVs-psgr'!F4/'BNVFE-LDVs-psgr'!$B$4</f>
        <v>1.0750087397114394</v>
      </c>
      <c r="G20" s="4">
        <f>'BNVFE-LDVs-psgr'!G4/'BNVFE-LDVs-psgr'!$B$4</f>
        <v>1.084756570239384</v>
      </c>
      <c r="H20" s="4">
        <f>'BNVFE-LDVs-psgr'!H4/'BNVFE-LDVs-psgr'!$B$4</f>
        <v>1.093110814561425</v>
      </c>
      <c r="I20" s="4">
        <f>'BNVFE-LDVs-psgr'!I4/'BNVFE-LDVs-psgr'!$B$4</f>
        <v>1.0930707882926545</v>
      </c>
      <c r="J20" s="4">
        <f>'BNVFE-LDVs-psgr'!J4/'BNVFE-LDVs-psgr'!$B$4</f>
        <v>1.0921948082024018</v>
      </c>
      <c r="K20" s="4">
        <f>'BNVFE-LDVs-psgr'!K4/'BNVFE-LDVs-psgr'!$B$4</f>
        <v>1.0914023823816168</v>
      </c>
      <c r="L20" s="4">
        <f>'BNVFE-LDVs-psgr'!L4/'BNVFE-LDVs-psgr'!$B$4</f>
        <v>1.0929591925505131</v>
      </c>
      <c r="M20" s="4">
        <f>'BNVFE-LDVs-psgr'!M4/'BNVFE-LDVs-psgr'!$B$4</f>
        <v>1.0921111236856631</v>
      </c>
      <c r="N20" s="4">
        <f>'BNVFE-LDVs-psgr'!N4/'BNVFE-LDVs-psgr'!$B$4</f>
        <v>1.091170786785405</v>
      </c>
      <c r="O20" s="4">
        <f>'BNVFE-LDVs-psgr'!O4/'BNVFE-LDVs-psgr'!$B$4</f>
        <v>1.0901498967476648</v>
      </c>
      <c r="P20" s="4">
        <f>'BNVFE-LDVs-psgr'!P4/'BNVFE-LDVs-psgr'!$B$4</f>
        <v>1.089693877105735</v>
      </c>
      <c r="Q20" s="4">
        <f>'BNVFE-LDVs-psgr'!Q4/'BNVFE-LDVs-psgr'!$B$4</f>
        <v>1.0873932068677346</v>
      </c>
      <c r="R20" s="4">
        <f>'BNVFE-LDVs-psgr'!R4/'BNVFE-LDVs-psgr'!$B$4</f>
        <v>1.0850280070447962</v>
      </c>
      <c r="S20" s="4">
        <f>'BNVFE-LDVs-psgr'!S4/'BNVFE-LDVs-psgr'!$B$4</f>
        <v>1.0832783704208599</v>
      </c>
      <c r="T20" s="4">
        <f>'BNVFE-LDVs-psgr'!T4/'BNVFE-LDVs-psgr'!$B$4</f>
        <v>1.0819791028572698</v>
      </c>
      <c r="U20" s="4">
        <f>'BNVFE-LDVs-psgr'!U4/'BNVFE-LDVs-psgr'!$B$4</f>
        <v>1.0797995290512392</v>
      </c>
      <c r="V20" s="4">
        <f>'BNVFE-LDVs-psgr'!V4/'BNVFE-LDVs-psgr'!$B$4</f>
        <v>1.0780097294427897</v>
      </c>
      <c r="W20" s="4">
        <f>'BNVFE-LDVs-psgr'!W4/'BNVFE-LDVs-psgr'!$B$4</f>
        <v>1.0764261955278265</v>
      </c>
      <c r="X20" s="4">
        <f>'BNVFE-LDVs-psgr'!X4/'BNVFE-LDVs-psgr'!$B$4</f>
        <v>1.0746670576326438</v>
      </c>
      <c r="Y20" s="4">
        <f>'BNVFE-LDVs-psgr'!Y4/'BNVFE-LDVs-psgr'!$B$4</f>
        <v>1.0729761197839645</v>
      </c>
      <c r="Z20" s="4">
        <f>'BNVFE-LDVs-psgr'!Z4/'BNVFE-LDVs-psgr'!$B$4</f>
        <v>1.0715754471858225</v>
      </c>
      <c r="AA20" s="4">
        <f>'BNVFE-LDVs-psgr'!AA4/'BNVFE-LDVs-psgr'!$B$4</f>
        <v>1.070394119497845</v>
      </c>
      <c r="AB20" s="4">
        <f>'BNVFE-LDVs-psgr'!AB4/'BNVFE-LDVs-psgr'!$B$4</f>
        <v>1.0687173330294255</v>
      </c>
      <c r="AC20" s="4">
        <f>'BNVFE-LDVs-psgr'!AC4/'BNVFE-LDVs-psgr'!$B$4</f>
        <v>1.0671441373490755</v>
      </c>
      <c r="AD20" s="4">
        <f>'BNVFE-LDVs-psgr'!AD4/'BNVFE-LDVs-psgr'!$B$4</f>
        <v>1.0652774417339042</v>
      </c>
      <c r="AE20" s="4">
        <f>'BNVFE-LDVs-psgr'!AE4/'BNVFE-LDVs-psgr'!$B$4</f>
        <v>1.0638097760016807</v>
      </c>
      <c r="AF20" s="4">
        <f>'BNVFE-LDVs-psgr'!AF4/'BNVFE-LDVs-psgr'!$B$4</f>
        <v>1.0623409126243197</v>
      </c>
    </row>
    <row r="21" spans="1:32">
      <c r="A21" s="140" t="s">
        <v>475</v>
      </c>
      <c r="B21" s="4">
        <f>'BNVFE-HDVs-psgr'!B4/'BNVFE-HDVs-psgr'!$B$4</f>
        <v>1</v>
      </c>
      <c r="C21" s="4">
        <f>'BNVFE-HDVs-psgr'!C4/'BNVFE-HDVs-psgr'!$B$4</f>
        <v>0.99992221694637784</v>
      </c>
      <c r="D21" s="4">
        <f>'BNVFE-HDVs-psgr'!D4/'BNVFE-HDVs-psgr'!$B$4</f>
        <v>0.99619847978632403</v>
      </c>
      <c r="E21" s="4">
        <f>'BNVFE-HDVs-psgr'!E4/'BNVFE-HDVs-psgr'!$B$4</f>
        <v>1.0028792427509601</v>
      </c>
      <c r="F21" s="4">
        <f>'BNVFE-HDVs-psgr'!F4/'BNVFE-HDVs-psgr'!$B$4</f>
        <v>1.0174390172260253</v>
      </c>
      <c r="G21" s="4">
        <f>'BNVFE-HDVs-psgr'!G4/'BNVFE-HDVs-psgr'!$B$4</f>
        <v>1.0359020316151473</v>
      </c>
      <c r="H21" s="4">
        <f>'BNVFE-HDVs-psgr'!H4/'BNVFE-HDVs-psgr'!$B$4</f>
        <v>1.0545476388961397</v>
      </c>
      <c r="I21" s="4">
        <f>'BNVFE-HDVs-psgr'!I4/'BNVFE-HDVs-psgr'!$B$4</f>
        <v>1.0740426080140923</v>
      </c>
      <c r="J21" s="4">
        <f>'BNVFE-HDVs-psgr'!J4/'BNVFE-HDVs-psgr'!$B$4</f>
        <v>1.0831357768608874</v>
      </c>
      <c r="K21" s="4">
        <f>'BNVFE-HDVs-psgr'!K4/'BNVFE-HDVs-psgr'!$B$4</f>
        <v>1.0950652620239802</v>
      </c>
      <c r="L21" s="4">
        <f>'BNVFE-HDVs-psgr'!L4/'BNVFE-HDVs-psgr'!$B$4</f>
        <v>1.0984515907817913</v>
      </c>
      <c r="M21" s="4">
        <f>'BNVFE-HDVs-psgr'!M4/'BNVFE-HDVs-psgr'!$B$4</f>
        <v>1.1017529260706049</v>
      </c>
      <c r="N21" s="4">
        <f>'BNVFE-HDVs-psgr'!N4/'BNVFE-HDVs-psgr'!$B$4</f>
        <v>1.0958484704092242</v>
      </c>
      <c r="O21" s="4">
        <f>'BNVFE-HDVs-psgr'!O4/'BNVFE-HDVs-psgr'!$B$4</f>
        <v>1.0838766640941169</v>
      </c>
      <c r="P21" s="4">
        <f>'BNVFE-HDVs-psgr'!P4/'BNVFE-HDVs-psgr'!$B$4</f>
        <v>1.0729884219119894</v>
      </c>
      <c r="Q21" s="4">
        <f>'BNVFE-HDVs-psgr'!Q4/'BNVFE-HDVs-psgr'!$B$4</f>
        <v>1.064145222025608</v>
      </c>
      <c r="R21" s="4">
        <f>'BNVFE-HDVs-psgr'!R4/'BNVFE-HDVs-psgr'!$B$4</f>
        <v>1.0550192499649442</v>
      </c>
      <c r="S21" s="4">
        <f>'BNVFE-HDVs-psgr'!S4/'BNVFE-HDVs-psgr'!$B$4</f>
        <v>1.0475653307029762</v>
      </c>
      <c r="T21" s="4">
        <f>'BNVFE-HDVs-psgr'!T4/'BNVFE-HDVs-psgr'!$B$4</f>
        <v>1.0422769708205106</v>
      </c>
      <c r="U21" s="4">
        <f>'BNVFE-HDVs-psgr'!U4/'BNVFE-HDVs-psgr'!$B$4</f>
        <v>1.0365147671434809</v>
      </c>
      <c r="V21" s="4">
        <f>'BNVFE-HDVs-psgr'!V4/'BNVFE-HDVs-psgr'!$B$4</f>
        <v>1.0302695917692575</v>
      </c>
      <c r="W21" s="4">
        <f>'BNVFE-HDVs-psgr'!W4/'BNVFE-HDVs-psgr'!$B$4</f>
        <v>1.0264085178079319</v>
      </c>
      <c r="X21" s="4">
        <f>'BNVFE-HDVs-psgr'!X4/'BNVFE-HDVs-psgr'!$B$4</f>
        <v>1.0244726228927707</v>
      </c>
      <c r="Y21" s="4">
        <f>'BNVFE-HDVs-psgr'!Y4/'BNVFE-HDVs-psgr'!$B$4</f>
        <v>1.0228750907322959</v>
      </c>
      <c r="Z21" s="4">
        <f>'BNVFE-HDVs-psgr'!Z4/'BNVFE-HDVs-psgr'!$B$4</f>
        <v>1.022183728159838</v>
      </c>
      <c r="AA21" s="4">
        <f>'BNVFE-HDVs-psgr'!AA4/'BNVFE-HDVs-psgr'!$B$4</f>
        <v>1.0221003642341739</v>
      </c>
      <c r="AB21" s="4">
        <f>'BNVFE-HDVs-psgr'!AB4/'BNVFE-HDVs-psgr'!$B$4</f>
        <v>1.0210736207365425</v>
      </c>
      <c r="AC21" s="4">
        <f>'BNVFE-HDVs-psgr'!AC4/'BNVFE-HDVs-psgr'!$B$4</f>
        <v>1.0207117687265979</v>
      </c>
      <c r="AD21" s="4">
        <f>'BNVFE-HDVs-psgr'!AD4/'BNVFE-HDVs-psgr'!$B$4</f>
        <v>1.0200276686741556</v>
      </c>
      <c r="AE21" s="4">
        <f>'BNVFE-HDVs-psgr'!AE4/'BNVFE-HDVs-psgr'!$B$4</f>
        <v>1.0144366946593808</v>
      </c>
      <c r="AF21" s="4">
        <f>'BNVFE-HDVs-psgr'!AF4/'BNVFE-HDVs-psgr'!$B$4</f>
        <v>1.0095699238485034</v>
      </c>
    </row>
    <row r="22" spans="1:32">
      <c r="A22" s="25" t="s">
        <v>3138</v>
      </c>
    </row>
    <row r="23" spans="1:32">
      <c r="A23" s="140" t="s">
        <v>928</v>
      </c>
      <c r="B23" s="4">
        <f>'BNVFE-LDVs-frgt'!B4/'BNVFE-LDVs-frgt'!$B$4</f>
        <v>1</v>
      </c>
      <c r="C23" s="4">
        <f>'BNVFE-LDVs-frgt'!C4/'BNVFE-LDVs-frgt'!$B$4</f>
        <v>0.99797545947231292</v>
      </c>
      <c r="D23" s="4">
        <f>'BNVFE-LDVs-frgt'!D4/'BNVFE-LDVs-frgt'!$B$4</f>
        <v>0.99111256427832806</v>
      </c>
      <c r="E23" s="4">
        <f>'BNVFE-LDVs-frgt'!E4/'BNVFE-LDVs-frgt'!$B$4</f>
        <v>0.98888847787275036</v>
      </c>
      <c r="F23" s="4">
        <f>'BNVFE-LDVs-frgt'!F4/'BNVFE-LDVs-frgt'!$B$4</f>
        <v>0.98841360217581709</v>
      </c>
      <c r="G23" s="4">
        <f>'BNVFE-LDVs-frgt'!G4/'BNVFE-LDVs-frgt'!$B$4</f>
        <v>0.99293308958227899</v>
      </c>
      <c r="H23" s="4">
        <f>'BNVFE-LDVs-frgt'!H4/'BNVFE-LDVs-frgt'!$B$4</f>
        <v>0.99696803262226275</v>
      </c>
      <c r="I23" s="4">
        <f>'BNVFE-LDVs-frgt'!I4/'BNVFE-LDVs-frgt'!$B$4</f>
        <v>0.99918825539642731</v>
      </c>
      <c r="J23" s="4">
        <f>'BNVFE-LDVs-frgt'!J4/'BNVFE-LDVs-frgt'!$B$4</f>
        <v>0.99177842537201755</v>
      </c>
      <c r="K23" s="4">
        <f>'BNVFE-LDVs-frgt'!K4/'BNVFE-LDVs-frgt'!$B$4</f>
        <v>0.98859860843647351</v>
      </c>
      <c r="L23" s="4">
        <f>'BNVFE-LDVs-frgt'!L4/'BNVFE-LDVs-frgt'!$B$4</f>
        <v>0.98447644557240266</v>
      </c>
      <c r="M23" s="4">
        <f>'BNVFE-LDVs-frgt'!M4/'BNVFE-LDVs-frgt'!$B$4</f>
        <v>0.97857608314501099</v>
      </c>
      <c r="N23" s="4">
        <f>'BNVFE-LDVs-frgt'!N4/'BNVFE-LDVs-frgt'!$B$4</f>
        <v>0.97184174913341559</v>
      </c>
      <c r="O23" s="4">
        <f>'BNVFE-LDVs-frgt'!O4/'BNVFE-LDVs-frgt'!$B$4</f>
        <v>0.96510584572593494</v>
      </c>
      <c r="P23" s="4">
        <f>'BNVFE-LDVs-frgt'!P4/'BNVFE-LDVs-frgt'!$B$4</f>
        <v>0.95942348837611313</v>
      </c>
      <c r="Q23" s="4">
        <f>'BNVFE-LDVs-frgt'!Q4/'BNVFE-LDVs-frgt'!$B$4</f>
        <v>0.95196974649869792</v>
      </c>
      <c r="R23" s="4">
        <f>'BNVFE-LDVs-frgt'!R4/'BNVFE-LDVs-frgt'!$B$4</f>
        <v>0.94796683192614084</v>
      </c>
      <c r="S23" s="4">
        <f>'BNVFE-LDVs-frgt'!S4/'BNVFE-LDVs-frgt'!$B$4</f>
        <v>0.94251036793498155</v>
      </c>
      <c r="T23" s="4">
        <f>'BNVFE-LDVs-frgt'!T4/'BNVFE-LDVs-frgt'!$B$4</f>
        <v>0.94036932095786974</v>
      </c>
      <c r="U23" s="4">
        <f>'BNVFE-LDVs-frgt'!U4/'BNVFE-LDVs-frgt'!$B$4</f>
        <v>0.93902850840370389</v>
      </c>
      <c r="V23" s="4">
        <f>'BNVFE-LDVs-frgt'!V4/'BNVFE-LDVs-frgt'!$B$4</f>
        <v>0.9381872658053213</v>
      </c>
      <c r="W23" s="4">
        <f>'BNVFE-LDVs-frgt'!W4/'BNVFE-LDVs-frgt'!$B$4</f>
        <v>0.93768078202933414</v>
      </c>
      <c r="X23" s="4">
        <f>'BNVFE-LDVs-frgt'!X4/'BNVFE-LDVs-frgt'!$B$4</f>
        <v>0.93685499201195266</v>
      </c>
      <c r="Y23" s="4">
        <f>'BNVFE-LDVs-frgt'!Y4/'BNVFE-LDVs-frgt'!$B$4</f>
        <v>0.93648922456726746</v>
      </c>
      <c r="Z23" s="4">
        <f>'BNVFE-LDVs-frgt'!Z4/'BNVFE-LDVs-frgt'!$B$4</f>
        <v>0.9362054688018181</v>
      </c>
      <c r="AA23" s="4">
        <f>'BNVFE-LDVs-frgt'!AA4/'BNVFE-LDVs-frgt'!$B$4</f>
        <v>0.93571753419617332</v>
      </c>
      <c r="AB23" s="4">
        <f>'BNVFE-LDVs-frgt'!AB4/'BNVFE-LDVs-frgt'!$B$4</f>
        <v>0.93560818595892548</v>
      </c>
      <c r="AC23" s="4">
        <f>'BNVFE-LDVs-frgt'!AC4/'BNVFE-LDVs-frgt'!$B$4</f>
        <v>0.93356763137039445</v>
      </c>
      <c r="AD23" s="4">
        <f>'BNVFE-LDVs-frgt'!AD4/'BNVFE-LDVs-frgt'!$B$4</f>
        <v>0.93132334530812777</v>
      </c>
      <c r="AE23" s="4">
        <f>'BNVFE-LDVs-frgt'!AE4/'BNVFE-LDVs-frgt'!$B$4</f>
        <v>0.9290025100553343</v>
      </c>
      <c r="AF23" s="4">
        <f>'BNVFE-LDVs-frgt'!AF4/'BNVFE-LDVs-frgt'!$B$4</f>
        <v>0.92655437975652022</v>
      </c>
    </row>
    <row r="24" spans="1:32">
      <c r="A24" s="140" t="s">
        <v>475</v>
      </c>
      <c r="B24" s="4">
        <f>'BNVFE-HDVs-frgt'!B5/'BNVFE-HDVs-frgt'!$B$5</f>
        <v>1</v>
      </c>
      <c r="C24" s="4">
        <f>'BNVFE-HDVs-frgt'!C5/'BNVFE-HDVs-frgt'!$B$5</f>
        <v>1.0191220976413</v>
      </c>
      <c r="D24" s="4">
        <f>'BNVFE-HDVs-frgt'!D5/'BNVFE-HDVs-frgt'!$B$5</f>
        <v>1.0159205662572452</v>
      </c>
      <c r="E24" s="4">
        <f>'BNVFE-HDVs-frgt'!E5/'BNVFE-HDVs-frgt'!$B$5</f>
        <v>1.0262461404005483</v>
      </c>
      <c r="F24" s="4">
        <f>'BNVFE-HDVs-frgt'!F5/'BNVFE-HDVs-frgt'!$B$5</f>
        <v>1.0490915539928625</v>
      </c>
      <c r="G24" s="4">
        <f>'BNVFE-HDVs-frgt'!G5/'BNVFE-HDVs-frgt'!$B$5</f>
        <v>1.0778781963786936</v>
      </c>
      <c r="H24" s="4">
        <f>'BNVFE-HDVs-frgt'!H5/'BNVFE-HDVs-frgt'!$B$5</f>
        <v>1.1087689274905894</v>
      </c>
      <c r="I24" s="4">
        <f>'BNVFE-HDVs-frgt'!I5/'BNVFE-HDVs-frgt'!$B$5</f>
        <v>1.1427905340993574</v>
      </c>
      <c r="J24" s="4">
        <f>'BNVFE-HDVs-frgt'!J5/'BNVFE-HDVs-frgt'!$B$5</f>
        <v>1.1641504095064321</v>
      </c>
      <c r="K24" s="4">
        <f>'BNVFE-HDVs-frgt'!K5/'BNVFE-HDVs-frgt'!$B$5</f>
        <v>1.1873027809238548</v>
      </c>
      <c r="L24" s="4">
        <f>'BNVFE-HDVs-frgt'!L5/'BNVFE-HDVs-frgt'!$B$5</f>
        <v>1.204403763092597</v>
      </c>
      <c r="M24" s="4">
        <f>'BNVFE-HDVs-frgt'!M5/'BNVFE-HDVs-frgt'!$B$5</f>
        <v>1.2182527675850878</v>
      </c>
      <c r="N24" s="4">
        <f>'BNVFE-HDVs-frgt'!N5/'BNVFE-HDVs-frgt'!$B$5</f>
        <v>1.2240468591592801</v>
      </c>
      <c r="O24" s="4">
        <f>'BNVFE-HDVs-frgt'!O5/'BNVFE-HDVs-frgt'!$B$5</f>
        <v>1.2237135029260171</v>
      </c>
      <c r="P24" s="4">
        <f>'BNVFE-HDVs-frgt'!P5/'BNVFE-HDVs-frgt'!$B$5</f>
        <v>1.2237942268356741</v>
      </c>
      <c r="Q24" s="4">
        <f>'BNVFE-HDVs-frgt'!Q5/'BNVFE-HDVs-frgt'!$B$5</f>
        <v>1.2231949938893354</v>
      </c>
      <c r="R24" s="4">
        <f>'BNVFE-HDVs-frgt'!R5/'BNVFE-HDVs-frgt'!$B$5</f>
        <v>1.2213366844864098</v>
      </c>
      <c r="S24" s="4">
        <f>'BNVFE-HDVs-frgt'!S5/'BNVFE-HDVs-frgt'!$B$5</f>
        <v>1.2203126948236718</v>
      </c>
      <c r="T24" s="4">
        <f>'BNVFE-HDVs-frgt'!T5/'BNVFE-HDVs-frgt'!$B$5</f>
        <v>1.221439757609208</v>
      </c>
      <c r="U24" s="4">
        <f>'BNVFE-HDVs-frgt'!U5/'BNVFE-HDVs-frgt'!$B$5</f>
        <v>1.2195672937557551</v>
      </c>
      <c r="V24" s="4">
        <f>'BNVFE-HDVs-frgt'!V5/'BNVFE-HDVs-frgt'!$B$5</f>
        <v>1.2163204035226476</v>
      </c>
      <c r="W24" s="4">
        <f>'BNVFE-HDVs-frgt'!W5/'BNVFE-HDVs-frgt'!$B$5</f>
        <v>1.2147737869021322</v>
      </c>
      <c r="X24" s="4">
        <f>'BNVFE-HDVs-frgt'!X5/'BNVFE-HDVs-frgt'!$B$5</f>
        <v>1.214948509978877</v>
      </c>
      <c r="Y24" s="4">
        <f>'BNVFE-HDVs-frgt'!Y5/'BNVFE-HDVs-frgt'!$B$5</f>
        <v>1.2153250354654681</v>
      </c>
      <c r="Z24" s="4">
        <f>'BNVFE-HDVs-frgt'!Z5/'BNVFE-HDVs-frgt'!$B$5</f>
        <v>1.2166801104739493</v>
      </c>
      <c r="AA24" s="4">
        <f>'BNVFE-HDVs-frgt'!AA5/'BNVFE-HDVs-frgt'!$B$5</f>
        <v>1.218704372535419</v>
      </c>
      <c r="AB24" s="4">
        <f>'BNVFE-HDVs-frgt'!AB5/'BNVFE-HDVs-frgt'!$B$5</f>
        <v>1.2191911966215128</v>
      </c>
      <c r="AC24" s="4">
        <f>'BNVFE-HDVs-frgt'!AC5/'BNVFE-HDVs-frgt'!$B$5</f>
        <v>1.2219062956252025</v>
      </c>
      <c r="AD24" s="4">
        <f>'BNVFE-HDVs-frgt'!AD5/'BNVFE-HDVs-frgt'!$B$5</f>
        <v>1.2247257748773897</v>
      </c>
      <c r="AE24" s="4">
        <f>'BNVFE-HDVs-frgt'!AE5/'BNVFE-HDVs-frgt'!$B$5</f>
        <v>1.2235458707056686</v>
      </c>
      <c r="AF24" s="4">
        <f>'BNVFE-HDVs-frgt'!AF5/'BNVFE-HDVs-frgt'!$B$5</f>
        <v>1.2234279195818116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election activeCell="E14" sqref="E14"/>
    </sheetView>
  </sheetViews>
  <sheetFormatPr defaultRowHeight="14.5"/>
  <cols>
    <col min="1" max="1" width="31.179687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1.2689644403408437E-3</v>
      </c>
      <c r="C2" s="4">
        <f>$B2+$B2*(C$1-$B$1)/($AF$1-$B$1)*'NAP F28'!$B$24</f>
        <v>1.2899682516401099E-3</v>
      </c>
      <c r="D2" s="4">
        <f>$B2+$B2*(D$1-$B$1)/($AF$1-$B$1)*'NAP F28'!$B$24</f>
        <v>1.310972062939376E-3</v>
      </c>
      <c r="E2" s="4">
        <f>$B2+$B2*(E$1-$B$1)/($AF$1-$B$1)*'NAP F28'!$B$24</f>
        <v>1.3319758742386424E-3</v>
      </c>
      <c r="F2" s="4">
        <f>$B2+$B2*(F$1-$B$1)/($AF$1-$B$1)*'NAP F28'!$B$24</f>
        <v>1.3529796855379086E-3</v>
      </c>
      <c r="G2" s="4">
        <f>$B2+$B2*(G$1-$B$1)/($AF$1-$B$1)*'NAP F28'!$B$24</f>
        <v>1.3739834968371748E-3</v>
      </c>
      <c r="H2" s="4">
        <f>$B2+$B2*(H$1-$B$1)/($AF$1-$B$1)*'NAP F28'!$B$24</f>
        <v>1.3949873081364409E-3</v>
      </c>
      <c r="I2" s="4">
        <f>$B2+$B2*(I$1-$B$1)/($AF$1-$B$1)*'NAP F28'!$B$24</f>
        <v>1.4159911194357071E-3</v>
      </c>
      <c r="J2" s="4">
        <f>$B2+$B2*(J$1-$B$1)/($AF$1-$B$1)*'NAP F28'!$B$24</f>
        <v>1.4369949307349735E-3</v>
      </c>
      <c r="K2" s="4">
        <f>$B2+$B2*(K$1-$B$1)/($AF$1-$B$1)*'NAP F28'!$B$24</f>
        <v>1.4579987420342397E-3</v>
      </c>
      <c r="L2" s="4">
        <f>$B2+$B2*(L$1-$B$1)/($AF$1-$B$1)*'NAP F28'!$B$24</f>
        <v>1.4790025533335058E-3</v>
      </c>
      <c r="M2" s="4">
        <f>$B2+$B2*(M$1-$B$1)/($AF$1-$B$1)*'NAP F28'!$B$24</f>
        <v>1.500006364632772E-3</v>
      </c>
      <c r="N2" s="4">
        <f>$B2+$B2*(N$1-$B$1)/($AF$1-$B$1)*'NAP F28'!$B$24</f>
        <v>1.5210101759320382E-3</v>
      </c>
      <c r="O2" s="4">
        <f>$B2+$B2*(O$1-$B$1)/($AF$1-$B$1)*'NAP F28'!$B$24</f>
        <v>1.5420139872313046E-3</v>
      </c>
      <c r="P2" s="4">
        <f>$B2+$B2*(P$1-$B$1)/($AF$1-$B$1)*'NAP F28'!$B$24</f>
        <v>1.5630177985305708E-3</v>
      </c>
      <c r="Q2" s="4">
        <f>$B2+$B2*(Q$1-$B$1)/($AF$1-$B$1)*'NAP F28'!$B$24</f>
        <v>1.5840216098298369E-3</v>
      </c>
      <c r="R2" s="4">
        <f>$B2+$B2*(R$1-$B$1)/($AF$1-$B$1)*'NAP F28'!$B$24</f>
        <v>1.6050254211291031E-3</v>
      </c>
      <c r="S2" s="4">
        <f>$B2+$B2*(S$1-$B$1)/($AF$1-$B$1)*'NAP F28'!$B$24</f>
        <v>1.6260292324283693E-3</v>
      </c>
      <c r="T2" s="4">
        <f>$B2+$B2*(T$1-$B$1)/($AF$1-$B$1)*'NAP F28'!$B$24</f>
        <v>1.6470330437276357E-3</v>
      </c>
      <c r="U2" s="4">
        <f>$B2+$B2*(U$1-$B$1)/($AF$1-$B$1)*'NAP F28'!$B$24</f>
        <v>1.6680368550269016E-3</v>
      </c>
      <c r="V2" s="4">
        <f>$B2+$B2*(V$1-$B$1)/($AF$1-$B$1)*'NAP F28'!$B$24</f>
        <v>1.689040666326168E-3</v>
      </c>
      <c r="W2" s="4">
        <f>$B2+$B2*(W$1-$B$1)/($AF$1-$B$1)*'NAP F28'!$B$24</f>
        <v>1.7100444776254342E-3</v>
      </c>
      <c r="X2" s="4">
        <f>$B2+$B2*(X$1-$B$1)/($AF$1-$B$1)*'NAP F28'!$B$24</f>
        <v>1.7310482889247004E-3</v>
      </c>
      <c r="Y2" s="4">
        <f>$B2+$B2*(Y$1-$B$1)/($AF$1-$B$1)*'NAP F28'!$B$24</f>
        <v>1.7520521002239665E-3</v>
      </c>
      <c r="Z2" s="4">
        <f>$B2+$B2*(Z$1-$B$1)/($AF$1-$B$1)*'NAP F28'!$B$24</f>
        <v>1.7730559115232327E-3</v>
      </c>
      <c r="AA2" s="4">
        <f>$B2+$B2*(AA$1-$B$1)/($AF$1-$B$1)*'NAP F28'!$B$24</f>
        <v>1.7940597228224991E-3</v>
      </c>
      <c r="AB2" s="4">
        <f>$B2+$B2*(AB$1-$B$1)/($AF$1-$B$1)*'NAP F28'!$B$24</f>
        <v>1.8150635341217653E-3</v>
      </c>
      <c r="AC2" s="4">
        <f>$B2+$B2*(AC$1-$B$1)/($AF$1-$B$1)*'NAP F28'!$B$24</f>
        <v>1.8360673454210314E-3</v>
      </c>
      <c r="AD2" s="4">
        <f>$B2+$B2*(AD$1-$B$1)/($AF$1-$B$1)*'NAP F28'!$B$24</f>
        <v>1.8570711567202978E-3</v>
      </c>
      <c r="AE2" s="4">
        <f>$B2+$B2*(AE$1-$B$1)/($AF$1-$B$1)*'NAP F28'!$B$24</f>
        <v>1.8780749680195638E-3</v>
      </c>
      <c r="AF2" s="4">
        <f>$B2+$B2*(AF$1-$B$1)/($AF$1-$B$1)*'NAP F28'!$B$24</f>
        <v>1.8990787793188302E-3</v>
      </c>
      <c r="AG2" s="4"/>
      <c r="AH2" s="4"/>
      <c r="AI2" s="4"/>
    </row>
    <row r="3" spans="1:35">
      <c r="A3" t="s">
        <v>113</v>
      </c>
      <c r="B3" s="4">
        <f>'SYFAFE (for Natural Gas)'!C3</f>
        <v>7.4836420697954824E-6</v>
      </c>
      <c r="C3" s="4">
        <f>$B$3*'SYFAFE (for Natural Gas)'!C20</f>
        <v>7.7453160830460839E-6</v>
      </c>
      <c r="D3" s="4">
        <f>$B$3*'SYFAFE (for Natural Gas)'!D20</f>
        <v>7.8863781306748791E-6</v>
      </c>
      <c r="E3" s="4">
        <f>$B$3*'SYFAFE (for Natural Gas)'!E20</f>
        <v>7.9785627562816115E-6</v>
      </c>
      <c r="F3" s="4">
        <f>$B$3*'SYFAFE (for Natural Gas)'!F20</f>
        <v>8.0449806299023501E-6</v>
      </c>
      <c r="G3" s="4">
        <f>$B$3*'SYFAFE (for Natural Gas)'!G20</f>
        <v>8.1179299045305127E-6</v>
      </c>
      <c r="H3" s="4">
        <f>$B$3*'SYFAFE (for Natural Gas)'!H20</f>
        <v>8.1804500788002888E-6</v>
      </c>
      <c r="I3" s="4">
        <f>$B$3*'SYFAFE (for Natural Gas)'!I20</f>
        <v>8.180150536531421E-6</v>
      </c>
      <c r="J3" s="4">
        <f>$B$3*'SYFAFE (for Natural Gas)'!J20</f>
        <v>8.1735950150757012E-6</v>
      </c>
      <c r="K3" s="4">
        <f>$B$3*'SYFAFE (for Natural Gas)'!K20</f>
        <v>8.1676647838660831E-6</v>
      </c>
      <c r="L3" s="4">
        <f>$B$3*'SYFAFE (for Natural Gas)'!L20</f>
        <v>8.1793153939407216E-6</v>
      </c>
      <c r="M3" s="4">
        <f>$B$3*'SYFAFE (for Natural Gas)'!M20</f>
        <v>8.172968750105646E-6</v>
      </c>
      <c r="N3" s="4">
        <f>$B$3*'SYFAFE (for Natural Gas)'!N20</f>
        <v>8.1659316053190928E-6</v>
      </c>
      <c r="O3" s="4">
        <f>$B$3*'SYFAFE (for Natural Gas)'!O20</f>
        <v>8.1582916296840252E-6</v>
      </c>
      <c r="P3" s="4">
        <f>$B$3*'SYFAFE (for Natural Gas)'!P20</f>
        <v>8.154878941907026E-6</v>
      </c>
      <c r="Q3" s="4">
        <f>$B$3*'SYFAFE (for Natural Gas)'!Q20</f>
        <v>8.1376615493251999E-6</v>
      </c>
      <c r="R3" s="4">
        <f>$B$3*'SYFAFE (for Natural Gas)'!R20</f>
        <v>8.1199612404267854E-6</v>
      </c>
      <c r="S3" s="4">
        <f>$B$3*'SYFAFE (for Natural Gas)'!S20</f>
        <v>8.1068675861810416E-6</v>
      </c>
      <c r="T3" s="4">
        <f>$B$3*'SYFAFE (for Natural Gas)'!T20</f>
        <v>8.0971443327822377E-6</v>
      </c>
      <c r="U3" s="4">
        <f>$B$3*'SYFAFE (for Natural Gas)'!U20</f>
        <v>8.0808331825532024E-6</v>
      </c>
      <c r="V3" s="4">
        <f>$B$3*'SYFAFE (for Natural Gas)'!V20</f>
        <v>8.067438962906906E-6</v>
      </c>
      <c r="W3" s="4">
        <f>$B$3*'SYFAFE (for Natural Gas)'!W20</f>
        <v>8.0555883618819401E-6</v>
      </c>
      <c r="X3" s="4">
        <f>$B$3*'SYFAFE (for Natural Gas)'!X20</f>
        <v>8.0424236035229798E-6</v>
      </c>
      <c r="Y3" s="4">
        <f>$B$3*'SYFAFE (for Natural Gas)'!Y20</f>
        <v>8.0297692299011938E-6</v>
      </c>
      <c r="Z3" s="4">
        <f>$B$3*'SYFAFE (for Natural Gas)'!Z20</f>
        <v>8.019287097519729E-6</v>
      </c>
      <c r="AA3" s="4">
        <f>$B$3*'SYFAFE (for Natural Gas)'!AA20</f>
        <v>8.0104464639357657E-6</v>
      </c>
      <c r="AB3" s="4">
        <f>$B$3*'SYFAFE (for Natural Gas)'!AB20</f>
        <v>7.997897994178637E-6</v>
      </c>
      <c r="AC3" s="4">
        <f>$B$3*'SYFAFE (for Natural Gas)'!AC20</f>
        <v>7.9861247608011497E-6</v>
      </c>
      <c r="AD3" s="4">
        <f>$B$3*'SYFAFE (for Natural Gas)'!AD20</f>
        <v>7.9721550789639502E-6</v>
      </c>
      <c r="AE3" s="4">
        <f>$B$3*'SYFAFE (for Natural Gas)'!AE20</f>
        <v>7.9611715939458858E-6</v>
      </c>
      <c r="AF3" s="4">
        <f>$B$3*'SYFAFE (for Natural Gas)'!AF20</f>
        <v>7.9501791461802851E-6</v>
      </c>
      <c r="AG3" s="4"/>
      <c r="AH3" s="4"/>
      <c r="AI3" s="4"/>
    </row>
    <row r="4" spans="1:35">
      <c r="A4" t="s">
        <v>114</v>
      </c>
      <c r="B4" s="45">
        <f>INDEX('Calculations Etc'!$B$58:$AG$58,MATCH(B$1,'Calculations Etc'!$B$42:$AG$42,0))*'Calculations Etc'!$B$23/'Calculations Etc'!$B$29</f>
        <v>3.9851775812357079E-4</v>
      </c>
      <c r="C4" s="45">
        <f>INDEX('Calculations Etc'!$B$58:$AG$58,MATCH(C$1,'Calculations Etc'!$B$42:$AG$42,0))*'Calculations Etc'!$B$23/'Calculations Etc'!$B$29</f>
        <v>4.1245238248791824E-4</v>
      </c>
      <c r="D4" s="45">
        <f>INDEX('Calculations Etc'!$B$58:$AG$58,MATCH(D$1,'Calculations Etc'!$B$42:$AG$42,0))*'Calculations Etc'!$B$23/'Calculations Etc'!$B$29</f>
        <v>4.1996419698319429E-4</v>
      </c>
      <c r="E4" s="45">
        <f>INDEX('Calculations Etc'!$B$58:$AG$58,MATCH(E$1,'Calculations Etc'!$B$42:$AG$42,0))*'Calculations Etc'!$B$23/'Calculations Etc'!$B$29</f>
        <v>4.2487319850780349E-4</v>
      </c>
      <c r="F4" s="45">
        <f>INDEX('Calculations Etc'!$B$58:$AG$58,MATCH(F$1,'Calculations Etc'!$B$42:$AG$42,0))*'Calculations Etc'!$B$23/'Calculations Etc'!$B$29</f>
        <v>4.284100729130481E-4</v>
      </c>
      <c r="G4" s="45">
        <f>INDEX('Calculations Etc'!$B$58:$AG$58,MATCH(G$1,'Calculations Etc'!$B$42:$AG$42,0))*'Calculations Etc'!$B$23/'Calculations Etc'!$B$29</f>
        <v>4.3229475648161309E-4</v>
      </c>
      <c r="H4" s="45">
        <f>INDEX('Calculations Etc'!$B$58:$AG$58,MATCH(H$1,'Calculations Etc'!$B$42:$AG$42,0))*'Calculations Etc'!$B$23/'Calculations Etc'!$B$29</f>
        <v>4.3562407119964938E-4</v>
      </c>
      <c r="I4" s="45">
        <f>INDEX('Calculations Etc'!$B$58:$AG$58,MATCH(I$1,'Calculations Etc'!$B$42:$AG$42,0))*'Calculations Etc'!$B$23/'Calculations Etc'!$B$29</f>
        <v>4.3560812002075292E-4</v>
      </c>
      <c r="J4" s="45">
        <f>INDEX('Calculations Etc'!$B$58:$AG$58,MATCH(J$1,'Calculations Etc'!$B$42:$AG$42,0))*'Calculations Etc'!$B$23/'Calculations Etc'!$B$29</f>
        <v>4.3525902639902458E-4</v>
      </c>
      <c r="K4" s="45">
        <f>INDEX('Calculations Etc'!$B$58:$AG$58,MATCH(K$1,'Calculations Etc'!$B$42:$AG$42,0))*'Calculations Etc'!$B$23/'Calculations Etc'!$B$29</f>
        <v>4.3494323063744613E-4</v>
      </c>
      <c r="L4" s="45">
        <f>INDEX('Calculations Etc'!$B$58:$AG$58,MATCH(L$1,'Calculations Etc'!$B$42:$AG$42,0))*'Calculations Etc'!$B$23/'Calculations Etc'!$B$29</f>
        <v>4.3556364713577859E-4</v>
      </c>
      <c r="M4" s="45">
        <f>INDEX('Calculations Etc'!$B$58:$AG$58,MATCH(M$1,'Calculations Etc'!$B$42:$AG$42,0))*'Calculations Etc'!$B$23/'Calculations Etc'!$B$29</f>
        <v>4.3522567663302421E-4</v>
      </c>
      <c r="N4" s="45">
        <f>INDEX('Calculations Etc'!$B$58:$AG$58,MATCH(N$1,'Calculations Etc'!$B$42:$AG$42,0))*'Calculations Etc'!$B$23/'Calculations Etc'!$B$29</f>
        <v>4.3485093567965249E-4</v>
      </c>
      <c r="O4" s="45">
        <f>INDEX('Calculations Etc'!$B$58:$AG$58,MATCH(O$1,'Calculations Etc'!$B$42:$AG$42,0))*'Calculations Etc'!$B$23/'Calculations Etc'!$B$29</f>
        <v>4.3444409287052158E-4</v>
      </c>
      <c r="P4" s="45">
        <f>INDEX('Calculations Etc'!$B$58:$AG$58,MATCH(P$1,'Calculations Etc'!$B$42:$AG$42,0))*'Calculations Etc'!$B$23/'Calculations Etc'!$B$29</f>
        <v>4.3426236094515938E-4</v>
      </c>
      <c r="Q4" s="45">
        <f>INDEX('Calculations Etc'!$B$58:$AG$58,MATCH(Q$1,'Calculations Etc'!$B$42:$AG$42,0))*'Calculations Etc'!$B$23/'Calculations Etc'!$B$29</f>
        <v>4.3334550299972978E-4</v>
      </c>
      <c r="R4" s="45">
        <f>INDEX('Calculations Etc'!$B$58:$AG$58,MATCH(R$1,'Calculations Etc'!$B$42:$AG$42,0))*'Calculations Etc'!$B$23/'Calculations Etc'!$B$29</f>
        <v>4.3240292886877814E-4</v>
      </c>
      <c r="S4" s="45">
        <f>INDEX('Calculations Etc'!$B$58:$AG$58,MATCH(S$1,'Calculations Etc'!$B$42:$AG$42,0))*'Calculations Etc'!$B$23/'Calculations Etc'!$B$29</f>
        <v>4.3170566760387615E-4</v>
      </c>
      <c r="T4" s="45">
        <f>INDEX('Calculations Etc'!$B$58:$AG$58,MATCH(T$1,'Calculations Etc'!$B$42:$AG$42,0))*'Calculations Etc'!$B$23/'Calculations Etc'!$B$29</f>
        <v>4.3118788640723155E-4</v>
      </c>
      <c r="U4" s="45">
        <f>INDEX('Calculations Etc'!$B$58:$AG$58,MATCH(U$1,'Calculations Etc'!$B$42:$AG$42,0))*'Calculations Etc'!$B$23/'Calculations Etc'!$B$29</f>
        <v>4.3031928754038741E-4</v>
      </c>
      <c r="V4" s="45">
        <f>INDEX('Calculations Etc'!$B$58:$AG$58,MATCH(V$1,'Calculations Etc'!$B$42:$AG$42,0))*'Calculations Etc'!$B$23/'Calculations Etc'!$B$29</f>
        <v>4.2960602061293765E-4</v>
      </c>
      <c r="W4" s="45">
        <f>INDEX('Calculations Etc'!$B$58:$AG$58,MATCH(W$1,'Calculations Etc'!$B$42:$AG$42,0))*'Calculations Etc'!$B$23/'Calculations Etc'!$B$29</f>
        <v>4.2897495422723389E-4</v>
      </c>
      <c r="X4" s="45">
        <f>INDEX('Calculations Etc'!$B$58:$AG$58,MATCH(X$1,'Calculations Etc'!$B$42:$AG$42,0))*'Calculations Etc'!$B$23/'Calculations Etc'!$B$29</f>
        <v>4.2827390653701544E-4</v>
      </c>
      <c r="Y4" s="45">
        <f>INDEX('Calculations Etc'!$B$58:$AG$58,MATCH(Y$1,'Calculations Etc'!$B$42:$AG$42,0))*'Calculations Etc'!$B$23/'Calculations Etc'!$B$29</f>
        <v>4.2760003777643344E-4</v>
      </c>
      <c r="Z4" s="45">
        <f>INDEX('Calculations Etc'!$B$58:$AG$58,MATCH(Z$1,'Calculations Etc'!$B$42:$AG$42,0))*'Calculations Etc'!$B$23/'Calculations Etc'!$B$29</f>
        <v>4.2704184487275684E-4</v>
      </c>
      <c r="AA4" s="45">
        <f>INDEX('Calculations Etc'!$B$58:$AG$58,MATCH(AA$1,'Calculations Etc'!$B$42:$AG$42,0))*'Calculations Etc'!$B$23/'Calculations Etc'!$B$29</f>
        <v>4.2657106481093477E-4</v>
      </c>
      <c r="AB4" s="45">
        <f>INDEX('Calculations Etc'!$B$58:$AG$58,MATCH(AB$1,'Calculations Etc'!$B$42:$AG$42,0))*'Calculations Etc'!$B$23/'Calculations Etc'!$B$29</f>
        <v>4.2590283562668826E-4</v>
      </c>
      <c r="AC4" s="45">
        <f>INDEX('Calculations Etc'!$B$58:$AG$58,MATCH(AC$1,'Calculations Etc'!$B$42:$AG$42,0))*'Calculations Etc'!$B$23/'Calculations Etc'!$B$29</f>
        <v>4.2527588921106548E-4</v>
      </c>
      <c r="AD4" s="45">
        <f>INDEX('Calculations Etc'!$B$58:$AG$58,MATCH(AD$1,'Calculations Etc'!$B$42:$AG$42,0))*'Calculations Etc'!$B$23/'Calculations Etc'!$B$29</f>
        <v>4.2453197785940827E-4</v>
      </c>
      <c r="AE4" s="45">
        <f>INDEX('Calculations Etc'!$B$58:$AG$58,MATCH(AE$1,'Calculations Etc'!$B$42:$AG$42,0))*'Calculations Etc'!$B$23/'Calculations Etc'!$B$29</f>
        <v>4.2394708700212782E-4</v>
      </c>
      <c r="AF4" s="45">
        <f>INDEX('Calculations Etc'!$B$58:$AG$58,MATCH(AF$1,'Calculations Etc'!$B$42:$AG$42,0))*'Calculations Etc'!$B$23/'Calculations Etc'!$B$29</f>
        <v>4.233617188619921E-4</v>
      </c>
      <c r="AG4" s="45"/>
      <c r="AH4" s="4"/>
      <c r="AI4" s="4"/>
    </row>
    <row r="5" spans="1:35">
      <c r="A5" t="s">
        <v>115</v>
      </c>
      <c r="B5" s="4">
        <f>B$4</f>
        <v>3.9851775812357079E-4</v>
      </c>
      <c r="C5" s="4">
        <f t="shared" ref="C3:AF5" si="0">C$4</f>
        <v>4.1245238248791824E-4</v>
      </c>
      <c r="D5" s="4">
        <f t="shared" si="0"/>
        <v>4.1996419698319429E-4</v>
      </c>
      <c r="E5" s="4">
        <f t="shared" si="0"/>
        <v>4.2487319850780349E-4</v>
      </c>
      <c r="F5" s="4">
        <f t="shared" si="0"/>
        <v>4.284100729130481E-4</v>
      </c>
      <c r="G5" s="4">
        <f t="shared" si="0"/>
        <v>4.3229475648161309E-4</v>
      </c>
      <c r="H5" s="4">
        <f t="shared" si="0"/>
        <v>4.3562407119964938E-4</v>
      </c>
      <c r="I5" s="4">
        <f t="shared" si="0"/>
        <v>4.3560812002075292E-4</v>
      </c>
      <c r="J5" s="4">
        <f t="shared" si="0"/>
        <v>4.3525902639902458E-4</v>
      </c>
      <c r="K5" s="4">
        <f t="shared" si="0"/>
        <v>4.3494323063744613E-4</v>
      </c>
      <c r="L5" s="4">
        <f t="shared" si="0"/>
        <v>4.3556364713577859E-4</v>
      </c>
      <c r="M5" s="4">
        <f t="shared" si="0"/>
        <v>4.3522567663302421E-4</v>
      </c>
      <c r="N5" s="4">
        <f t="shared" si="0"/>
        <v>4.3485093567965249E-4</v>
      </c>
      <c r="O5" s="4">
        <f t="shared" si="0"/>
        <v>4.3444409287052158E-4</v>
      </c>
      <c r="P5" s="4">
        <f t="shared" si="0"/>
        <v>4.3426236094515938E-4</v>
      </c>
      <c r="Q5" s="4">
        <f t="shared" si="0"/>
        <v>4.3334550299972978E-4</v>
      </c>
      <c r="R5" s="4">
        <f t="shared" si="0"/>
        <v>4.3240292886877814E-4</v>
      </c>
      <c r="S5" s="4">
        <f t="shared" si="0"/>
        <v>4.3170566760387615E-4</v>
      </c>
      <c r="T5" s="4">
        <f t="shared" si="0"/>
        <v>4.3118788640723155E-4</v>
      </c>
      <c r="U5" s="4">
        <f t="shared" si="0"/>
        <v>4.3031928754038741E-4</v>
      </c>
      <c r="V5" s="4">
        <f t="shared" si="0"/>
        <v>4.2960602061293765E-4</v>
      </c>
      <c r="W5" s="4">
        <f t="shared" si="0"/>
        <v>4.2897495422723389E-4</v>
      </c>
      <c r="X5" s="4">
        <f t="shared" si="0"/>
        <v>4.2827390653701544E-4</v>
      </c>
      <c r="Y5" s="4">
        <f t="shared" si="0"/>
        <v>4.2760003777643344E-4</v>
      </c>
      <c r="Z5" s="4">
        <f t="shared" si="0"/>
        <v>4.2704184487275684E-4</v>
      </c>
      <c r="AA5" s="4">
        <f t="shared" si="0"/>
        <v>4.2657106481093477E-4</v>
      </c>
      <c r="AB5" s="4">
        <f t="shared" si="0"/>
        <v>4.2590283562668826E-4</v>
      </c>
      <c r="AC5" s="4">
        <f t="shared" si="0"/>
        <v>4.2527588921106548E-4</v>
      </c>
      <c r="AD5" s="4">
        <f t="shared" si="0"/>
        <v>4.2453197785940827E-4</v>
      </c>
      <c r="AE5" s="4">
        <f t="shared" si="0"/>
        <v>4.2394708700212782E-4</v>
      </c>
      <c r="AF5" s="4">
        <f t="shared" si="0"/>
        <v>4.233617188619921E-4</v>
      </c>
      <c r="AG5" s="4"/>
      <c r="AH5" s="4"/>
      <c r="AI5" s="4"/>
    </row>
    <row r="6" spans="1:35">
      <c r="A6" t="s">
        <v>116</v>
      </c>
      <c r="B6" s="4">
        <f>B4*(1-'Calculations Etc'!$B$20)+B2*'Calculations Etc'!$B$20</f>
        <v>8.7726343334307093E-4</v>
      </c>
      <c r="C6" s="4">
        <f>C4*(1-'Calculations Etc'!$B$20)+C2*'Calculations Etc'!$B$20</f>
        <v>8.9508611052162366E-4</v>
      </c>
      <c r="D6" s="4">
        <f>D4*(1-'Calculations Etc'!$B$20)+D2*'Calculations Etc'!$B$20</f>
        <v>9.1001852325909433E-4</v>
      </c>
      <c r="E6" s="4">
        <f>E4*(1-'Calculations Etc'!$B$20)+E2*'Calculations Etc'!$B$20</f>
        <v>9.2377967015976493E-4</v>
      </c>
      <c r="F6" s="4">
        <f>F4*(1-'Calculations Etc'!$B$20)+F2*'Calculations Etc'!$B$20</f>
        <v>9.3692335985672134E-4</v>
      </c>
      <c r="G6" s="4">
        <f>G4*(1-'Calculations Etc'!$B$20)+G2*'Calculations Etc'!$B$20</f>
        <v>9.5022356367717204E-4</v>
      </c>
      <c r="H6" s="4">
        <f>H4*(1-'Calculations Etc'!$B$20)+H2*'Calculations Etc'!$B$20</f>
        <v>9.6327385151488481E-4</v>
      </c>
      <c r="I6" s="4">
        <f>I4*(1-'Calculations Etc'!$B$20)+I2*'Calculations Etc'!$B$20</f>
        <v>9.7481876969897775E-4</v>
      </c>
      <c r="J6" s="4">
        <f>J4*(1-'Calculations Etc'!$B$20)+J2*'Calculations Etc'!$B$20</f>
        <v>9.8621377378379669E-4</v>
      </c>
      <c r="K6" s="4">
        <f>K4*(1-'Calculations Etc'!$B$20)+K2*'Calculations Etc'!$B$20</f>
        <v>9.9762376190568264E-4</v>
      </c>
      <c r="L6" s="4">
        <f>L4*(1-'Calculations Etc'!$B$20)+L2*'Calculations Etc'!$B$20</f>
        <v>1.0094550455445287E-3</v>
      </c>
      <c r="M6" s="4">
        <f>M4*(1-'Calculations Etc'!$B$20)+M2*'Calculations Etc'!$B$20</f>
        <v>1.0208550550328856E-3</v>
      </c>
      <c r="N6" s="4">
        <f>N4*(1-'Calculations Etc'!$B$20)+N2*'Calculations Etc'!$B$20</f>
        <v>1.0322385178184647E-3</v>
      </c>
      <c r="O6" s="4">
        <f>O4*(1-'Calculations Etc'!$B$20)+O2*'Calculations Etc'!$B$20</f>
        <v>1.0436075347689522E-3</v>
      </c>
      <c r="P6" s="4">
        <f>P4*(1-'Calculations Etc'!$B$20)+P2*'Calculations Etc'!$B$20</f>
        <v>1.0550778516171357E-3</v>
      </c>
      <c r="Q6" s="4">
        <f>Q4*(1-'Calculations Etc'!$B$20)+Q2*'Calculations Etc'!$B$20</f>
        <v>1.0662173617562887E-3</v>
      </c>
      <c r="R6" s="4">
        <f>R4*(1-'Calculations Etc'!$B$20)+R2*'Calculations Etc'!$B$20</f>
        <v>1.0773452996119569E-3</v>
      </c>
      <c r="S6" s="4">
        <f>S4*(1-'Calculations Etc'!$B$20)+S2*'Calculations Etc'!$B$20</f>
        <v>1.0885836282573474E-3</v>
      </c>
      <c r="T6" s="4">
        <f>T4*(1-'Calculations Etc'!$B$20)+T2*'Calculations Etc'!$B$20</f>
        <v>1.0999027229334538E-3</v>
      </c>
      <c r="U6" s="4">
        <f>U4*(1-'Calculations Etc'!$B$20)+U2*'Calculations Etc'!$B$20</f>
        <v>1.1110639496579703E-3</v>
      </c>
      <c r="V6" s="4">
        <f>V4*(1-'Calculations Etc'!$B$20)+V2*'Calculations Etc'!$B$20</f>
        <v>1.1222950757552143E-3</v>
      </c>
      <c r="W6" s="4">
        <f>W4*(1-'Calculations Etc'!$B$20)+W2*'Calculations Etc'!$B$20</f>
        <v>1.1335631920962441E-3</v>
      </c>
      <c r="X6" s="4">
        <f>X4*(1-'Calculations Etc'!$B$20)+X2*'Calculations Etc'!$B$20</f>
        <v>1.1447998168502421E-3</v>
      </c>
      <c r="Y6" s="4">
        <f>Y4*(1-'Calculations Etc'!$B$20)+Y2*'Calculations Etc'!$B$20</f>
        <v>1.1560486721225766E-3</v>
      </c>
      <c r="Z6" s="4">
        <f>Z4*(1-'Calculations Etc'!$B$20)+Z2*'Calculations Etc'!$B$20</f>
        <v>1.1673495815305187E-3</v>
      </c>
      <c r="AA6" s="4">
        <f>AA4*(1-'Calculations Etc'!$B$20)+AA2*'Calculations Etc'!$B$20</f>
        <v>1.1786898267172952E-3</v>
      </c>
      <c r="AB6" s="4">
        <f>AB4*(1-'Calculations Etc'!$B$20)+AB2*'Calculations Etc'!$B$20</f>
        <v>1.1899412197989806E-3</v>
      </c>
      <c r="AC6" s="4">
        <f>AC4*(1-'Calculations Etc'!$B$20)+AC2*'Calculations Etc'!$B$20</f>
        <v>1.2012111901265467E-3</v>
      </c>
      <c r="AD6" s="4">
        <f>AD4*(1-'Calculations Etc'!$B$20)+AD2*'Calculations Etc'!$B$20</f>
        <v>1.2124285262328975E-3</v>
      </c>
      <c r="AE6" s="4">
        <f>AE4*(1-'Calculations Etc'!$B$20)+AE2*'Calculations Etc'!$B$20</f>
        <v>1.2237174215617176E-3</v>
      </c>
      <c r="AF6" s="4">
        <f>AF4*(1-'Calculations Etc'!$B$20)+AF2*'Calculations Etc'!$B$20</f>
        <v>1.235006102113253E-3</v>
      </c>
      <c r="AG6" s="4"/>
      <c r="AH6" s="4"/>
      <c r="AI6" s="4"/>
    </row>
    <row r="7" spans="1:35">
      <c r="A7" t="s">
        <v>915</v>
      </c>
      <c r="B7" s="4">
        <f>B4*'Calculations Etc'!$B$39</f>
        <v>3.0885126254576737E-4</v>
      </c>
      <c r="C7" s="4">
        <f>C4*'Calculations Etc'!$B$39</f>
        <v>3.1965059642813663E-4</v>
      </c>
      <c r="D7" s="4">
        <f>D4*'Calculations Etc'!$B$39</f>
        <v>3.2547225266197559E-4</v>
      </c>
      <c r="E7" s="4">
        <f>E4*'Calculations Etc'!$B$39</f>
        <v>3.2927672884354773E-4</v>
      </c>
      <c r="F7" s="4">
        <f>F4*'Calculations Etc'!$B$39</f>
        <v>3.3201780650761231E-4</v>
      </c>
      <c r="G7" s="4">
        <f>G4*'Calculations Etc'!$B$39</f>
        <v>3.3502843627325013E-4</v>
      </c>
      <c r="H7" s="4">
        <f>H4*'Calculations Etc'!$B$39</f>
        <v>3.3760865517972827E-4</v>
      </c>
      <c r="I7" s="4">
        <f>I4*'Calculations Etc'!$B$39</f>
        <v>3.3759629301608352E-4</v>
      </c>
      <c r="J7" s="4">
        <f>J4*'Calculations Etc'!$B$39</f>
        <v>3.3732574545924406E-4</v>
      </c>
      <c r="K7" s="4">
        <f>K4*'Calculations Etc'!$B$39</f>
        <v>3.3708100374402075E-4</v>
      </c>
      <c r="L7" s="4">
        <f>L4*'Calculations Etc'!$B$39</f>
        <v>3.3756182653022843E-4</v>
      </c>
      <c r="M7" s="4">
        <f>M4*'Calculations Etc'!$B$39</f>
        <v>3.3729989939059379E-4</v>
      </c>
      <c r="N7" s="4">
        <f>N4*'Calculations Etc'!$B$39</f>
        <v>3.3700947515173072E-4</v>
      </c>
      <c r="O7" s="4">
        <f>O4*'Calculations Etc'!$B$39</f>
        <v>3.3669417197465426E-4</v>
      </c>
      <c r="P7" s="4">
        <f>P4*'Calculations Etc'!$B$39</f>
        <v>3.3655332973249854E-4</v>
      </c>
      <c r="Q7" s="4">
        <f>Q4*'Calculations Etc'!$B$39</f>
        <v>3.3584276482479056E-4</v>
      </c>
      <c r="R7" s="4">
        <f>R4*'Calculations Etc'!$B$39</f>
        <v>3.3511226987330305E-4</v>
      </c>
      <c r="S7" s="4">
        <f>S4*'Calculations Etc'!$B$39</f>
        <v>3.3457189239300404E-4</v>
      </c>
      <c r="T7" s="4">
        <f>T4*'Calculations Etc'!$B$39</f>
        <v>3.3417061196560445E-4</v>
      </c>
      <c r="U7" s="4">
        <f>U4*'Calculations Etc'!$B$39</f>
        <v>3.3349744784380027E-4</v>
      </c>
      <c r="V7" s="4">
        <f>V4*'Calculations Etc'!$B$39</f>
        <v>3.329446659750267E-4</v>
      </c>
      <c r="W7" s="4">
        <f>W4*'Calculations Etc'!$B$39</f>
        <v>3.3245558952610626E-4</v>
      </c>
      <c r="X7" s="4">
        <f>X4*'Calculations Etc'!$B$39</f>
        <v>3.3191227756618696E-4</v>
      </c>
      <c r="Y7" s="4">
        <f>Y4*'Calculations Etc'!$B$39</f>
        <v>3.3139002927673591E-4</v>
      </c>
      <c r="Z7" s="4">
        <f>Z4*'Calculations Etc'!$B$39</f>
        <v>3.3095742977638657E-4</v>
      </c>
      <c r="AA7" s="4">
        <f>AA4*'Calculations Etc'!$B$39</f>
        <v>3.3059257522847444E-4</v>
      </c>
      <c r="AB7" s="4">
        <f>AB4*'Calculations Etc'!$B$39</f>
        <v>3.3007469761068344E-4</v>
      </c>
      <c r="AC7" s="4">
        <f>AC4*'Calculations Etc'!$B$39</f>
        <v>3.2958881413857574E-4</v>
      </c>
      <c r="AD7" s="4">
        <f>AD4*'Calculations Etc'!$B$39</f>
        <v>3.2901228284104144E-4</v>
      </c>
      <c r="AE7" s="4">
        <f>AE4*'Calculations Etc'!$B$39</f>
        <v>3.2855899242664906E-4</v>
      </c>
      <c r="AF7" s="4">
        <f>AF4*'Calculations Etc'!$B$39</f>
        <v>3.2810533211804387E-4</v>
      </c>
      <c r="AG7" s="4"/>
      <c r="AH7" s="4"/>
      <c r="AI7" s="4"/>
    </row>
    <row r="8" spans="1:35">
      <c r="A8" t="s">
        <v>916</v>
      </c>
      <c r="B8" s="4">
        <f>B4*'Calculations Etc'!$B$35</f>
        <v>1.1955532743707122E-3</v>
      </c>
      <c r="C8" s="4">
        <f>C4*'Calculations Etc'!$B$35</f>
        <v>1.2373571474637544E-3</v>
      </c>
      <c r="D8" s="4">
        <f>D4*'Calculations Etc'!$B$35</f>
        <v>1.2598925909495828E-3</v>
      </c>
      <c r="E8" s="4">
        <f>E4*'Calculations Etc'!$B$35</f>
        <v>1.2746195955234104E-3</v>
      </c>
      <c r="F8" s="4">
        <f>F4*'Calculations Etc'!$B$35</f>
        <v>1.285230218739144E-3</v>
      </c>
      <c r="G8" s="4">
        <f>G4*'Calculations Etc'!$B$35</f>
        <v>1.2968842694448392E-3</v>
      </c>
      <c r="H8" s="4">
        <f>H4*'Calculations Etc'!$B$35</f>
        <v>1.3068722135989479E-3</v>
      </c>
      <c r="I8" s="4">
        <f>I4*'Calculations Etc'!$B$35</f>
        <v>1.3068243600622585E-3</v>
      </c>
      <c r="J8" s="4">
        <f>J4*'Calculations Etc'!$B$35</f>
        <v>1.3057770791970735E-3</v>
      </c>
      <c r="K8" s="4">
        <f>K4*'Calculations Etc'!$B$35</f>
        <v>1.3048296919123382E-3</v>
      </c>
      <c r="L8" s="4">
        <f>L4*'Calculations Etc'!$B$35</f>
        <v>1.3066909414073357E-3</v>
      </c>
      <c r="M8" s="4">
        <f>M4*'Calculations Etc'!$B$35</f>
        <v>1.3056770298990725E-3</v>
      </c>
      <c r="N8" s="4">
        <f>N4*'Calculations Etc'!$B$35</f>
        <v>1.3045528070389572E-3</v>
      </c>
      <c r="O8" s="4">
        <f>O4*'Calculations Etc'!$B$35</f>
        <v>1.3033322786115645E-3</v>
      </c>
      <c r="P8" s="4">
        <f>P4*'Calculations Etc'!$B$35</f>
        <v>1.302787082835478E-3</v>
      </c>
      <c r="Q8" s="4">
        <f>Q4*'Calculations Etc'!$B$35</f>
        <v>1.3000365089991892E-3</v>
      </c>
      <c r="R8" s="4">
        <f>R4*'Calculations Etc'!$B$35</f>
        <v>1.2972087866063343E-3</v>
      </c>
      <c r="S8" s="4">
        <f>S4*'Calculations Etc'!$B$35</f>
        <v>1.2951170028116282E-3</v>
      </c>
      <c r="T8" s="4">
        <f>T4*'Calculations Etc'!$B$35</f>
        <v>1.2935636592216946E-3</v>
      </c>
      <c r="U8" s="4">
        <f>U4*'Calculations Etc'!$B$35</f>
        <v>1.2909578626211621E-3</v>
      </c>
      <c r="V8" s="4">
        <f>V4*'Calculations Etc'!$B$35</f>
        <v>1.2888180618388127E-3</v>
      </c>
      <c r="W8" s="4">
        <f>W4*'Calculations Etc'!$B$35</f>
        <v>1.2869248626817015E-3</v>
      </c>
      <c r="X8" s="4">
        <f>X4*'Calculations Etc'!$B$35</f>
        <v>1.2848217196110461E-3</v>
      </c>
      <c r="Y8" s="4">
        <f>Y4*'Calculations Etc'!$B$35</f>
        <v>1.2828001133293001E-3</v>
      </c>
      <c r="Z8" s="4">
        <f>Z4*'Calculations Etc'!$B$35</f>
        <v>1.2811255346182704E-3</v>
      </c>
      <c r="AA8" s="4">
        <f>AA4*'Calculations Etc'!$B$35</f>
        <v>1.2797131944328041E-3</v>
      </c>
      <c r="AB8" s="4">
        <f>AB4*'Calculations Etc'!$B$35</f>
        <v>1.2777085068800646E-3</v>
      </c>
      <c r="AC8" s="4">
        <f>AC4*'Calculations Etc'!$B$35</f>
        <v>1.2758276676331963E-3</v>
      </c>
      <c r="AD8" s="4">
        <f>AD4*'Calculations Etc'!$B$35</f>
        <v>1.2735959335782247E-3</v>
      </c>
      <c r="AE8" s="4">
        <f>AE4*'Calculations Etc'!$B$35</f>
        <v>1.2718412610063833E-3</v>
      </c>
      <c r="AF8" s="4">
        <f>AF4*'Calculations Etc'!$B$35</f>
        <v>1.2700851565859762E-3</v>
      </c>
      <c r="AG8" s="4"/>
      <c r="AH8" s="4"/>
      <c r="AI8" s="4"/>
    </row>
    <row r="11" spans="1:35">
      <c r="B11" s="59"/>
    </row>
    <row r="12" spans="1:35">
      <c r="B12" s="16"/>
    </row>
    <row r="13" spans="1:35">
      <c r="B13" s="54"/>
    </row>
    <row r="14" spans="1:35">
      <c r="B14" s="54"/>
    </row>
    <row r="15" spans="1:35">
      <c r="B15" s="16"/>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topLeftCell="O1" workbookViewId="0">
      <selection activeCell="AF11" sqref="AF11"/>
    </sheetView>
  </sheetViews>
  <sheetFormatPr defaultRowHeight="14.5"/>
  <cols>
    <col min="1" max="1" width="31.17968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2.9415776836067041E-4</v>
      </c>
      <c r="C2" s="4">
        <f>$B2+$B2*(C$1-$B$1)/($AF$1-$B$1)*'NAP F28'!$B$24</f>
        <v>2.9902664731617628E-4</v>
      </c>
      <c r="D2" s="4">
        <f>$B2+$B2*(D$1-$B$1)/($AF$1-$B$1)*'NAP F28'!$B$24</f>
        <v>3.0389552627168209E-4</v>
      </c>
      <c r="E2" s="4">
        <f>$B2+$B2*(E$1-$B$1)/($AF$1-$B$1)*'NAP F28'!$B$24</f>
        <v>3.0876440522718796E-4</v>
      </c>
      <c r="F2" s="4">
        <f>$B2+$B2*(F$1-$B$1)/($AF$1-$B$1)*'NAP F28'!$B$24</f>
        <v>3.1363328418269377E-4</v>
      </c>
      <c r="G2" s="4">
        <f>$B2+$B2*(G$1-$B$1)/($AF$1-$B$1)*'NAP F28'!$B$24</f>
        <v>3.1850216313819964E-4</v>
      </c>
      <c r="H2" s="4">
        <f>$B2+$B2*(H$1-$B$1)/($AF$1-$B$1)*'NAP F28'!$B$24</f>
        <v>3.2337104209370545E-4</v>
      </c>
      <c r="I2" s="4">
        <f>$B2+$B2*(I$1-$B$1)/($AF$1-$B$1)*'NAP F28'!$B$24</f>
        <v>3.2823992104921132E-4</v>
      </c>
      <c r="J2" s="4">
        <f>$B2+$B2*(J$1-$B$1)/($AF$1-$B$1)*'NAP F28'!$B$24</f>
        <v>3.3310880000471713E-4</v>
      </c>
      <c r="K2" s="4">
        <f>$B2+$B2*(K$1-$B$1)/($AF$1-$B$1)*'NAP F28'!$B$24</f>
        <v>3.37977678960223E-4</v>
      </c>
      <c r="L2" s="4">
        <f>$B2+$B2*(L$1-$B$1)/($AF$1-$B$1)*'NAP F28'!$B$24</f>
        <v>3.4284655791572886E-4</v>
      </c>
      <c r="M2" s="4">
        <f>$B2+$B2*(M$1-$B$1)/($AF$1-$B$1)*'NAP F28'!$B$24</f>
        <v>3.4771543687123468E-4</v>
      </c>
      <c r="N2" s="4">
        <f>$B2+$B2*(N$1-$B$1)/($AF$1-$B$1)*'NAP F28'!$B$24</f>
        <v>3.5258431582674054E-4</v>
      </c>
      <c r="O2" s="4">
        <f>$B2+$B2*(O$1-$B$1)/($AF$1-$B$1)*'NAP F28'!$B$24</f>
        <v>3.5745319478224636E-4</v>
      </c>
      <c r="P2" s="4">
        <f>$B2+$B2*(P$1-$B$1)/($AF$1-$B$1)*'NAP F28'!$B$24</f>
        <v>3.6232207373775222E-4</v>
      </c>
      <c r="Q2" s="4">
        <f>$B2+$B2*(Q$1-$B$1)/($AF$1-$B$1)*'NAP F28'!$B$24</f>
        <v>3.6719095269325804E-4</v>
      </c>
      <c r="R2" s="4">
        <f>$B2+$B2*(R$1-$B$1)/($AF$1-$B$1)*'NAP F28'!$B$24</f>
        <v>3.720598316487639E-4</v>
      </c>
      <c r="S2" s="4">
        <f>$B2+$B2*(S$1-$B$1)/($AF$1-$B$1)*'NAP F28'!$B$24</f>
        <v>3.7692871060426972E-4</v>
      </c>
      <c r="T2" s="4">
        <f>$B2+$B2*(T$1-$B$1)/($AF$1-$B$1)*'NAP F28'!$B$24</f>
        <v>3.8179758955977558E-4</v>
      </c>
      <c r="U2" s="4">
        <f>$B2+$B2*(U$1-$B$1)/($AF$1-$B$1)*'NAP F28'!$B$24</f>
        <v>3.8666646851528139E-4</v>
      </c>
      <c r="V2" s="4">
        <f>$B2+$B2*(V$1-$B$1)/($AF$1-$B$1)*'NAP F28'!$B$24</f>
        <v>3.9153534747078726E-4</v>
      </c>
      <c r="W2" s="4">
        <f>$B2+$B2*(W$1-$B$1)/($AF$1-$B$1)*'NAP F28'!$B$24</f>
        <v>3.9640422642629313E-4</v>
      </c>
      <c r="X2" s="4">
        <f>$B2+$B2*(X$1-$B$1)/($AF$1-$B$1)*'NAP F28'!$B$24</f>
        <v>4.0127310538179894E-4</v>
      </c>
      <c r="Y2" s="4">
        <f>$B2+$B2*(Y$1-$B$1)/($AF$1-$B$1)*'NAP F28'!$B$24</f>
        <v>4.0614198433730481E-4</v>
      </c>
      <c r="Z2" s="4">
        <f>$B2+$B2*(Z$1-$B$1)/($AF$1-$B$1)*'NAP F28'!$B$24</f>
        <v>4.1101086329281062E-4</v>
      </c>
      <c r="AA2" s="4">
        <f>$B2+$B2*(AA$1-$B$1)/($AF$1-$B$1)*'NAP F28'!$B$24</f>
        <v>4.1587974224831649E-4</v>
      </c>
      <c r="AB2" s="4">
        <f>$B2+$B2*(AB$1-$B$1)/($AF$1-$B$1)*'NAP F28'!$B$24</f>
        <v>4.207486212038223E-4</v>
      </c>
      <c r="AC2" s="4">
        <f>$B2+$B2*(AC$1-$B$1)/($AF$1-$B$1)*'NAP F28'!$B$24</f>
        <v>4.2561750015932817E-4</v>
      </c>
      <c r="AD2" s="4">
        <f>$B2+$B2*(AD$1-$B$1)/($AF$1-$B$1)*'NAP F28'!$B$24</f>
        <v>4.3048637911483403E-4</v>
      </c>
      <c r="AE2" s="4">
        <f>$B2+$B2*(AE$1-$B$1)/($AF$1-$B$1)*'NAP F28'!$B$24</f>
        <v>4.3535525807033985E-4</v>
      </c>
      <c r="AF2" s="4">
        <f>$B2+$B2*(AF$1-$B$1)/($AF$1-$B$1)*'NAP F28'!$B$24</f>
        <v>4.4022413702584571E-4</v>
      </c>
      <c r="AG2" s="4"/>
      <c r="AH2" s="4"/>
      <c r="AI2" s="4"/>
    </row>
    <row r="3" spans="1:35">
      <c r="A3" t="s">
        <v>113</v>
      </c>
      <c r="B3" s="4">
        <f>'SYFAFE (for Natural Gas)'!C11</f>
        <v>2.7797562958068832E-5</v>
      </c>
      <c r="C3" s="4">
        <f>$B$3*'SYFAFE (for Natural Gas)'!C23</f>
        <v>2.774128566528929E-5</v>
      </c>
      <c r="D3" s="4">
        <f>$B$3*'SYFAFE (for Natural Gas)'!D23</f>
        <v>2.7550513904059866E-5</v>
      </c>
      <c r="E3" s="4">
        <f>$B$3*'SYFAFE (for Natural Gas)'!E23</f>
        <v>2.7488689722176635E-5</v>
      </c>
      <c r="F3" s="4">
        <f>$B$3*'SYFAFE (for Natural Gas)'!F23</f>
        <v>2.7475489335093876E-5</v>
      </c>
      <c r="G3" s="4">
        <f>$B$3*'SYFAFE (for Natural Gas)'!G23</f>
        <v>2.7601120070813198E-5</v>
      </c>
      <c r="H3" s="4">
        <f>$B$3*'SYFAFE (for Natural Gas)'!H23</f>
        <v>2.7713281653999369E-5</v>
      </c>
      <c r="I3" s="4">
        <f>$B$3*'SYFAFE (for Natural Gas)'!I23</f>
        <v>2.7774998436345145E-5</v>
      </c>
      <c r="J3" s="4">
        <f>$B$3*'SYFAFE (for Natural Gas)'!J23</f>
        <v>2.7569023219733028E-5</v>
      </c>
      <c r="K3" s="4">
        <f>$B$3*'SYFAFE (for Natural Gas)'!K23</f>
        <v>2.7480632058272109E-5</v>
      </c>
      <c r="L3" s="4">
        <f>$B$3*'SYFAFE (for Natural Gas)'!L23</f>
        <v>2.7366045976534688E-5</v>
      </c>
      <c r="M3" s="4">
        <f>$B$3*'SYFAFE (for Natural Gas)'!M23</f>
        <v>2.7202030280483844E-5</v>
      </c>
      <c r="N3" s="4">
        <f>$B$3*'SYFAFE (for Natural Gas)'!N23</f>
        <v>2.7014832206815856E-5</v>
      </c>
      <c r="O3" s="4">
        <f>$B$3*'SYFAFE (for Natural Gas)'!O23</f>
        <v>2.6827590507766941E-5</v>
      </c>
      <c r="P3" s="4">
        <f>$B$3*'SYFAFE (for Natural Gas)'!P23</f>
        <v>2.6669634821585024E-5</v>
      </c>
      <c r="Q3" s="4">
        <f>$B$3*'SYFAFE (for Natural Gas)'!Q23</f>
        <v>2.646243896247438E-5</v>
      </c>
      <c r="R3" s="4">
        <f>$B$3*'SYFAFE (for Natural Gas)'!R23</f>
        <v>2.6351167692627954E-5</v>
      </c>
      <c r="S3" s="4">
        <f>$B$3*'SYFAFE (for Natural Gas)'!S23</f>
        <v>2.619949129130527E-5</v>
      </c>
      <c r="T3" s="4">
        <f>$B$3*'SYFAFE (for Natural Gas)'!T23</f>
        <v>2.6139975403162819E-5</v>
      </c>
      <c r="U3" s="4">
        <f>$B$3*'SYFAFE (for Natural Gas)'!U23</f>
        <v>2.6102704081773426E-5</v>
      </c>
      <c r="V3" s="4">
        <f>$B$3*'SYFAFE (for Natural Gas)'!V23</f>
        <v>2.6079319587681875E-5</v>
      </c>
      <c r="W3" s="4">
        <f>$B$3*'SYFAFE (for Natural Gas)'!W23</f>
        <v>2.6065240573031631E-5</v>
      </c>
      <c r="X3" s="4">
        <f>$B$3*'SYFAFE (for Natural Gas)'!X23</f>
        <v>2.6042285623033328E-5</v>
      </c>
      <c r="Y3" s="4">
        <f>$B$3*'SYFAFE (for Natural Gas)'!Y23</f>
        <v>2.6032118179461677E-5</v>
      </c>
      <c r="Z3" s="4">
        <f>$B$3*'SYFAFE (for Natural Gas)'!Z23</f>
        <v>2.6024230460706884E-5</v>
      </c>
      <c r="AA3" s="4">
        <f>$B$3*'SYFAFE (for Natural Gas)'!AA23</f>
        <v>2.6010667067787052E-5</v>
      </c>
      <c r="AB3" s="4">
        <f>$B$3*'SYFAFE (for Natural Gas)'!AB23</f>
        <v>2.6007627453277802E-5</v>
      </c>
      <c r="AC3" s="4">
        <f>$B$3*'SYFAFE (for Natural Gas)'!AC23</f>
        <v>2.5950905008633735E-5</v>
      </c>
      <c r="AD3" s="4">
        <f>$B$3*'SYFAFE (for Natural Gas)'!AD23</f>
        <v>2.5888519325521961E-5</v>
      </c>
      <c r="AE3" s="4">
        <f>$B$3*'SYFAFE (for Natural Gas)'!AE23</f>
        <v>2.5824005761467128E-5</v>
      </c>
      <c r="AF3" s="4">
        <f>$B$3*'SYFAFE (for Natural Gas)'!AF23</f>
        <v>2.5755953705356289E-5</v>
      </c>
      <c r="AG3" s="4"/>
      <c r="AH3" s="4"/>
      <c r="AI3" s="4"/>
    </row>
    <row r="4" spans="1:35" s="64" customFormat="1">
      <c r="A4" s="64" t="s">
        <v>114</v>
      </c>
      <c r="B4" s="45">
        <f>'Calculations Etc'!B98</f>
        <v>9.2380125600871724E-5</v>
      </c>
      <c r="C4" s="45">
        <f>'Calculations Etc'!C98</f>
        <v>9.219309829263994E-5</v>
      </c>
      <c r="D4" s="45">
        <f>'Calculations Etc'!D98</f>
        <v>9.1559103172633992E-5</v>
      </c>
      <c r="E4" s="45">
        <f>'Calculations Etc'!E98</f>
        <v>9.1353641791139538E-5</v>
      </c>
      <c r="F4" s="45">
        <f>'Calculations Etc'!F98</f>
        <v>9.1309772714612039E-5</v>
      </c>
      <c r="G4" s="45">
        <f>'Calculations Etc'!G98</f>
        <v>9.1727283528872551E-5</v>
      </c>
      <c r="H4" s="45">
        <f>'Calculations Etc'!H98</f>
        <v>9.2100032073698612E-5</v>
      </c>
      <c r="I4" s="45">
        <f>'Calculations Etc'!I98</f>
        <v>9.2305136532437853E-5</v>
      </c>
      <c r="J4" s="45">
        <f>'Calculations Etc'!J98</f>
        <v>9.1620615504101768E-5</v>
      </c>
      <c r="K4" s="45">
        <f>'Calculations Etc'!K98</f>
        <v>9.1326863616208426E-5</v>
      </c>
      <c r="L4" s="45">
        <f>'Calculations Etc'!L98</f>
        <v>9.0946057693078308E-5</v>
      </c>
      <c r="M4" s="45">
        <f>'Calculations Etc'!M98</f>
        <v>9.0400981470945208E-5</v>
      </c>
      <c r="N4" s="45">
        <f>'Calculations Etc'!N98</f>
        <v>8.9778862849115799E-5</v>
      </c>
      <c r="O4" s="45">
        <f>'Calculations Etc'!O98</f>
        <v>8.9156599246297398E-5</v>
      </c>
      <c r="P4" s="45">
        <f>'Calculations Etc'!P98</f>
        <v>8.8631662360611819E-5</v>
      </c>
      <c r="Q4" s="45">
        <f>'Calculations Etc'!Q98</f>
        <v>8.7943084749779726E-5</v>
      </c>
      <c r="R4" s="45">
        <f>'Calculations Etc'!R98</f>
        <v>8.7573294998797346E-5</v>
      </c>
      <c r="S4" s="45">
        <f>'Calculations Etc'!S98</f>
        <v>8.7069226169957413E-5</v>
      </c>
      <c r="T4" s="45">
        <f>'Calculations Etc'!T98</f>
        <v>8.6871435981294458E-5</v>
      </c>
      <c r="U4" s="45">
        <f>'Calculations Etc'!U98</f>
        <v>8.6747571549133394E-5</v>
      </c>
      <c r="V4" s="45">
        <f>'Calculations Etc'!V98</f>
        <v>8.6669857452234005E-5</v>
      </c>
      <c r="W4" s="45">
        <f>'Calculations Etc'!W98</f>
        <v>8.662306841739351E-5</v>
      </c>
      <c r="X4" s="45">
        <f>'Calculations Etc'!X98</f>
        <v>8.6546781831867863E-5</v>
      </c>
      <c r="Y4" s="45">
        <f>'Calculations Etc'!Y98</f>
        <v>8.6512992189387129E-5</v>
      </c>
      <c r="Z4" s="45">
        <f>'Calculations Etc'!Z98</f>
        <v>8.6486778796134947E-5</v>
      </c>
      <c r="AA4" s="45">
        <f>'Calculations Etc'!AA98</f>
        <v>8.6441703335980475E-5</v>
      </c>
      <c r="AB4" s="45">
        <f>'Calculations Etc'!AB98</f>
        <v>8.6431601732089286E-5</v>
      </c>
      <c r="AC4" s="45">
        <f>'Calculations Etc'!AC98</f>
        <v>8.6243095042905357E-5</v>
      </c>
      <c r="AD4" s="45">
        <f>'Calculations Etc'!AD98</f>
        <v>8.6035767614588875E-5</v>
      </c>
      <c r="AE4" s="45">
        <f>'Calculations Etc'!AE98</f>
        <v>8.5821368562436881E-5</v>
      </c>
      <c r="AF4" s="45">
        <f>'Calculations Etc'!AF98</f>
        <v>8.559520997794513E-5</v>
      </c>
      <c r="AG4" s="45"/>
      <c r="AH4" s="45"/>
      <c r="AI4" s="45"/>
    </row>
    <row r="5" spans="1:35">
      <c r="A5" t="s">
        <v>115</v>
      </c>
      <c r="B5" s="4">
        <f>B$4</f>
        <v>9.2380125600871724E-5</v>
      </c>
      <c r="C5" s="4">
        <f t="shared" ref="C5:AF5" si="0">C$4</f>
        <v>9.219309829263994E-5</v>
      </c>
      <c r="D5" s="4">
        <f t="shared" si="0"/>
        <v>9.1559103172633992E-5</v>
      </c>
      <c r="E5" s="4">
        <f t="shared" si="0"/>
        <v>9.1353641791139538E-5</v>
      </c>
      <c r="F5" s="4">
        <f t="shared" si="0"/>
        <v>9.1309772714612039E-5</v>
      </c>
      <c r="G5" s="4">
        <f t="shared" si="0"/>
        <v>9.1727283528872551E-5</v>
      </c>
      <c r="H5" s="4">
        <f t="shared" si="0"/>
        <v>9.2100032073698612E-5</v>
      </c>
      <c r="I5" s="4">
        <f t="shared" si="0"/>
        <v>9.2305136532437853E-5</v>
      </c>
      <c r="J5" s="4">
        <f t="shared" si="0"/>
        <v>9.1620615504101768E-5</v>
      </c>
      <c r="K5" s="4">
        <f t="shared" si="0"/>
        <v>9.1326863616208426E-5</v>
      </c>
      <c r="L5" s="4">
        <f t="shared" si="0"/>
        <v>9.0946057693078308E-5</v>
      </c>
      <c r="M5" s="4">
        <f t="shared" si="0"/>
        <v>9.0400981470945208E-5</v>
      </c>
      <c r="N5" s="4">
        <f t="shared" si="0"/>
        <v>8.9778862849115799E-5</v>
      </c>
      <c r="O5" s="4">
        <f t="shared" si="0"/>
        <v>8.9156599246297398E-5</v>
      </c>
      <c r="P5" s="4">
        <f t="shared" si="0"/>
        <v>8.8631662360611819E-5</v>
      </c>
      <c r="Q5" s="4">
        <f t="shared" si="0"/>
        <v>8.7943084749779726E-5</v>
      </c>
      <c r="R5" s="4">
        <f t="shared" si="0"/>
        <v>8.7573294998797346E-5</v>
      </c>
      <c r="S5" s="4">
        <f t="shared" si="0"/>
        <v>8.7069226169957413E-5</v>
      </c>
      <c r="T5" s="4">
        <f t="shared" si="0"/>
        <v>8.6871435981294458E-5</v>
      </c>
      <c r="U5" s="4">
        <f t="shared" si="0"/>
        <v>8.6747571549133394E-5</v>
      </c>
      <c r="V5" s="4">
        <f t="shared" si="0"/>
        <v>8.6669857452234005E-5</v>
      </c>
      <c r="W5" s="4">
        <f t="shared" si="0"/>
        <v>8.662306841739351E-5</v>
      </c>
      <c r="X5" s="4">
        <f t="shared" si="0"/>
        <v>8.6546781831867863E-5</v>
      </c>
      <c r="Y5" s="4">
        <f t="shared" si="0"/>
        <v>8.6512992189387129E-5</v>
      </c>
      <c r="Z5" s="4">
        <f t="shared" si="0"/>
        <v>8.6486778796134947E-5</v>
      </c>
      <c r="AA5" s="4">
        <f t="shared" si="0"/>
        <v>8.6441703335980475E-5</v>
      </c>
      <c r="AB5" s="4">
        <f t="shared" si="0"/>
        <v>8.6431601732089286E-5</v>
      </c>
      <c r="AC5" s="4">
        <f t="shared" si="0"/>
        <v>8.6243095042905357E-5</v>
      </c>
      <c r="AD5" s="4">
        <f t="shared" si="0"/>
        <v>8.6035767614588875E-5</v>
      </c>
      <c r="AE5" s="4">
        <f t="shared" si="0"/>
        <v>8.5821368562436881E-5</v>
      </c>
      <c r="AF5" s="4">
        <f t="shared" si="0"/>
        <v>8.559520997794513E-5</v>
      </c>
      <c r="AG5" s="4"/>
      <c r="AH5" s="4"/>
      <c r="AI5" s="4"/>
    </row>
    <row r="6" spans="1:35">
      <c r="A6" t="s">
        <v>116</v>
      </c>
      <c r="B6" s="4">
        <f>B4*(1-'Calculations Etc'!$B$20)+B2*'Calculations Etc'!$B$20</f>
        <v>2.0335782911876102E-4</v>
      </c>
      <c r="C6" s="4">
        <f>C4*(1-'Calculations Etc'!$B$20)+C2*'Calculations Etc'!$B$20</f>
        <v>2.0595155025558495E-4</v>
      </c>
      <c r="D6" s="4">
        <f>D4*(1-'Calculations Etc'!$B$20)+D2*'Calculations Etc'!$B$20</f>
        <v>2.0834413587711046E-4</v>
      </c>
      <c r="E6" s="4">
        <f>E4*(1-'Calculations Etc'!$B$20)+E2*'Calculations Etc'!$B$20</f>
        <v>2.1092956168096617E-4</v>
      </c>
      <c r="F6" s="4">
        <f>F4*(1-'Calculations Etc'!$B$20)+F2*'Calculations Etc'!$B$20</f>
        <v>2.1358770402205701E-4</v>
      </c>
      <c r="G6" s="4">
        <f>G4*(1-'Calculations Etc'!$B$20)+G2*'Calculations Etc'!$B$20</f>
        <v>2.1645346731400246E-4</v>
      </c>
      <c r="H6" s="4">
        <f>H4*(1-'Calculations Etc'!$B$20)+H2*'Calculations Etc'!$B$20</f>
        <v>2.1929908758470241E-4</v>
      </c>
      <c r="I6" s="4">
        <f>I4*(1-'Calculations Etc'!$B$20)+I2*'Calculations Etc'!$B$20</f>
        <v>2.2206926801666328E-4</v>
      </c>
      <c r="J6" s="4">
        <f>J4*(1-'Calculations Etc'!$B$20)+J2*'Calculations Etc'!$B$20</f>
        <v>2.2443911697944024E-4</v>
      </c>
      <c r="K6" s="4">
        <f>K4*(1-'Calculations Etc'!$B$20)+K2*'Calculations Etc'!$B$20</f>
        <v>2.2698481205541646E-4</v>
      </c>
      <c r="L6" s="4">
        <f>L4*(1-'Calculations Etc'!$B$20)+L2*'Calculations Etc'!$B$20</f>
        <v>2.2949133281553613E-4</v>
      </c>
      <c r="M6" s="4">
        <f>M4*(1-'Calculations Etc'!$B$20)+M2*'Calculations Etc'!$B$20</f>
        <v>2.3192393194110443E-4</v>
      </c>
      <c r="N6" s="4">
        <f>N4*(1-'Calculations Etc'!$B$20)+N2*'Calculations Etc'!$B$20</f>
        <v>2.3432186198680941E-4</v>
      </c>
      <c r="O6" s="4">
        <f>O4*(1-'Calculations Etc'!$B$20)+O2*'Calculations Etc'!$B$20</f>
        <v>2.3671972679106931E-4</v>
      </c>
      <c r="P6" s="4">
        <f>P4*(1-'Calculations Etc'!$B$20)+P2*'Calculations Etc'!$B$20</f>
        <v>2.3916138861803906E-4</v>
      </c>
      <c r="Q6" s="4">
        <f>Q4*(1-'Calculations Etc'!$B$20)+Q2*'Calculations Etc'!$B$20</f>
        <v>2.4152941211869281E-4</v>
      </c>
      <c r="R6" s="4">
        <f>R4*(1-'Calculations Etc'!$B$20)+R2*'Calculations Etc'!$B$20</f>
        <v>2.4404089015627898E-4</v>
      </c>
      <c r="S6" s="4">
        <f>S4*(1-'Calculations Etc'!$B$20)+S2*'Calculations Etc'!$B$20</f>
        <v>2.464919426088292E-4</v>
      </c>
      <c r="T6" s="4">
        <f>T4*(1-'Calculations Etc'!$B$20)+T2*'Calculations Etc'!$B$20</f>
        <v>2.4908082044945907E-4</v>
      </c>
      <c r="U6" s="4">
        <f>U4*(1-'Calculations Etc'!$B$20)+U2*'Calculations Etc'!$B$20</f>
        <v>2.5170296488051481E-4</v>
      </c>
      <c r="V6" s="4">
        <f>V4*(1-'Calculations Etc'!$B$20)+V2*'Calculations Etc'!$B$20</f>
        <v>2.5434587696243833E-4</v>
      </c>
      <c r="W6" s="4">
        <f>W4*(1-'Calculations Etc'!$B$20)+W2*'Calculations Etc'!$B$20</f>
        <v>2.570027053222883E-4</v>
      </c>
      <c r="X6" s="4">
        <f>X4*(1-'Calculations Etc'!$B$20)+X2*'Calculations Etc'!$B$20</f>
        <v>2.5964625978432994E-4</v>
      </c>
      <c r="Y6" s="4">
        <f>Y4*(1-'Calculations Etc'!$B$20)+Y2*'Calculations Etc'!$B$20</f>
        <v>2.6230893787074184E-4</v>
      </c>
      <c r="Z6" s="4">
        <f>Z4*(1-'Calculations Etc'!$B$20)+Z2*'Calculations Etc'!$B$20</f>
        <v>2.6497502526930659E-4</v>
      </c>
      <c r="AA6" s="4">
        <f>AA4*(1-'Calculations Etc'!$B$20)+AA2*'Calculations Etc'!$B$20</f>
        <v>2.6763262473776528E-4</v>
      </c>
      <c r="AB6" s="4">
        <f>AB4*(1-'Calculations Etc'!$B$20)+AB2*'Calculations Etc'!$B$20</f>
        <v>2.7030596244154246E-4</v>
      </c>
      <c r="AC6" s="4">
        <f>AC4*(1-'Calculations Etc'!$B$20)+AC2*'Calculations Etc'!$B$20</f>
        <v>2.7289901785693794E-4</v>
      </c>
      <c r="AD6" s="4">
        <f>AD4*(1-'Calculations Etc'!$B$20)+AD2*'Calculations Etc'!$B$20</f>
        <v>2.7548360393972373E-4</v>
      </c>
      <c r="AE6" s="4">
        <f>AE4*(1-'Calculations Etc'!$B$20)+AE2*'Calculations Etc'!$B$20</f>
        <v>2.7806500779178352E-4</v>
      </c>
      <c r="AF6" s="4">
        <f>AF4*(1-'Calculations Etc'!$B$20)+AF2*'Calculations Etc'!$B$20</f>
        <v>2.8064111985429049E-4</v>
      </c>
      <c r="AG6" s="4"/>
      <c r="AH6" s="4"/>
      <c r="AI6" s="4"/>
    </row>
    <row r="7" spans="1:35">
      <c r="A7" t="s">
        <v>915</v>
      </c>
      <c r="B7" s="4">
        <f>B4*'Calculations Etc'!$B$39</f>
        <v>7.1594597340675587E-5</v>
      </c>
      <c r="C7" s="4">
        <f>C4*'Calculations Etc'!$B$39</f>
        <v>7.1449651176795956E-5</v>
      </c>
      <c r="D7" s="4">
        <f>D4*'Calculations Etc'!$B$39</f>
        <v>7.0958304958791341E-5</v>
      </c>
      <c r="E7" s="4">
        <f>E4*'Calculations Etc'!$B$39</f>
        <v>7.0799072388133137E-5</v>
      </c>
      <c r="F7" s="4">
        <f>F4*'Calculations Etc'!$B$39</f>
        <v>7.0765073853824333E-5</v>
      </c>
      <c r="G7" s="4">
        <f>G4*'Calculations Etc'!$B$39</f>
        <v>7.1088644734876226E-5</v>
      </c>
      <c r="H7" s="4">
        <f>H4*'Calculations Etc'!$B$39</f>
        <v>7.1377524857116432E-5</v>
      </c>
      <c r="I7" s="4">
        <f>I4*'Calculations Etc'!$B$39</f>
        <v>7.1536480812639338E-5</v>
      </c>
      <c r="J7" s="4">
        <f>J4*'Calculations Etc'!$B$39</f>
        <v>7.1005977015678866E-5</v>
      </c>
      <c r="K7" s="4">
        <f>K4*'Calculations Etc'!$B$39</f>
        <v>7.0778319302561529E-5</v>
      </c>
      <c r="L7" s="4">
        <f>L4*'Calculations Etc'!$B$39</f>
        <v>7.0483194712135693E-5</v>
      </c>
      <c r="M7" s="4">
        <f>M4*'Calculations Etc'!$B$39</f>
        <v>7.0060760639982536E-5</v>
      </c>
      <c r="N7" s="4">
        <f>N4*'Calculations Etc'!$B$39</f>
        <v>6.9578618708064752E-5</v>
      </c>
      <c r="O7" s="4">
        <f>O4*'Calculations Etc'!$B$39</f>
        <v>6.9096364415880491E-5</v>
      </c>
      <c r="P7" s="4">
        <f>P4*'Calculations Etc'!$B$39</f>
        <v>6.8689538329474157E-5</v>
      </c>
      <c r="Q7" s="4">
        <f>Q4*'Calculations Etc'!$B$39</f>
        <v>6.8155890681079293E-5</v>
      </c>
      <c r="R7" s="4">
        <f>R4*'Calculations Etc'!$B$39</f>
        <v>6.7869303624067942E-5</v>
      </c>
      <c r="S7" s="4">
        <f>S4*'Calculations Etc'!$B$39</f>
        <v>6.747865028171699E-5</v>
      </c>
      <c r="T7" s="4">
        <f>T4*'Calculations Etc'!$B$39</f>
        <v>6.7325362885503205E-5</v>
      </c>
      <c r="U7" s="4">
        <f>U4*'Calculations Etc'!$B$39</f>
        <v>6.7229367950578388E-5</v>
      </c>
      <c r="V7" s="4">
        <f>V4*'Calculations Etc'!$B$39</f>
        <v>6.7169139525481358E-5</v>
      </c>
      <c r="W7" s="4">
        <f>W4*'Calculations Etc'!$B$39</f>
        <v>6.7132878023479965E-5</v>
      </c>
      <c r="X7" s="4">
        <f>X4*'Calculations Etc'!$B$39</f>
        <v>6.7073755919697591E-5</v>
      </c>
      <c r="Y7" s="4">
        <f>Y4*'Calculations Etc'!$B$39</f>
        <v>6.7047568946775025E-5</v>
      </c>
      <c r="Z7" s="4">
        <f>Z4*'Calculations Etc'!$B$39</f>
        <v>6.7027253567004586E-5</v>
      </c>
      <c r="AA7" s="4">
        <f>AA4*'Calculations Etc'!$B$39</f>
        <v>6.6992320085384872E-5</v>
      </c>
      <c r="AB7" s="4">
        <f>AB4*'Calculations Etc'!$B$39</f>
        <v>6.6984491342369197E-5</v>
      </c>
      <c r="AC7" s="4">
        <f>AC4*'Calculations Etc'!$B$39</f>
        <v>6.683839865825166E-5</v>
      </c>
      <c r="AD7" s="4">
        <f>AD4*'Calculations Etc'!$B$39</f>
        <v>6.6677719901306386E-5</v>
      </c>
      <c r="AE7" s="4">
        <f>AE4*'Calculations Etc'!$B$39</f>
        <v>6.6511560635888585E-5</v>
      </c>
      <c r="AF7" s="4">
        <f>AF4*'Calculations Etc'!$B$39</f>
        <v>6.6336287732907484E-5</v>
      </c>
      <c r="AG7" s="4"/>
      <c r="AH7" s="4"/>
      <c r="AI7" s="4"/>
    </row>
    <row r="8" spans="1:35">
      <c r="A8" t="s">
        <v>916</v>
      </c>
      <c r="B8" s="4">
        <f>B4*'Calculations Etc'!$B$35</f>
        <v>2.7714037680261514E-4</v>
      </c>
      <c r="C8" s="4">
        <f>C4*'Calculations Etc'!$B$35</f>
        <v>2.7657929487791977E-4</v>
      </c>
      <c r="D8" s="4">
        <f>D4*'Calculations Etc'!$B$35</f>
        <v>2.7467730951790195E-4</v>
      </c>
      <c r="E8" s="4">
        <f>E4*'Calculations Etc'!$B$35</f>
        <v>2.7406092537341859E-4</v>
      </c>
      <c r="F8" s="4">
        <f>F4*'Calculations Etc'!$B$35</f>
        <v>2.739293181438361E-4</v>
      </c>
      <c r="G8" s="4">
        <f>G4*'Calculations Etc'!$B$35</f>
        <v>2.7518185058661763E-4</v>
      </c>
      <c r="H8" s="4">
        <f>H4*'Calculations Etc'!$B$35</f>
        <v>2.7630009622109581E-4</v>
      </c>
      <c r="I8" s="4">
        <f>I4*'Calculations Etc'!$B$35</f>
        <v>2.7691540959731351E-4</v>
      </c>
      <c r="J8" s="4">
        <f>J4*'Calculations Etc'!$B$35</f>
        <v>2.7486184651230524E-4</v>
      </c>
      <c r="K8" s="4">
        <f>K4*'Calculations Etc'!$B$35</f>
        <v>2.7398059084862524E-4</v>
      </c>
      <c r="L8" s="4">
        <f>L4*'Calculations Etc'!$B$35</f>
        <v>2.7283817307923488E-4</v>
      </c>
      <c r="M8" s="4">
        <f>M4*'Calculations Etc'!$B$35</f>
        <v>2.712029444128356E-4</v>
      </c>
      <c r="N8" s="4">
        <f>N4*'Calculations Etc'!$B$35</f>
        <v>2.6933658854734737E-4</v>
      </c>
      <c r="O8" s="4">
        <f>O4*'Calculations Etc'!$B$35</f>
        <v>2.6746979773889214E-4</v>
      </c>
      <c r="P8" s="4">
        <f>P4*'Calculations Etc'!$B$35</f>
        <v>2.658949870818354E-4</v>
      </c>
      <c r="Q8" s="4">
        <f>Q4*'Calculations Etc'!$B$35</f>
        <v>2.6382925424933912E-4</v>
      </c>
      <c r="R8" s="4">
        <f>R4*'Calculations Etc'!$B$35</f>
        <v>2.62719884996392E-4</v>
      </c>
      <c r="S8" s="4">
        <f>S4*'Calculations Etc'!$B$35</f>
        <v>2.6120767850987221E-4</v>
      </c>
      <c r="T8" s="4">
        <f>T4*'Calculations Etc'!$B$35</f>
        <v>2.6061430794388333E-4</v>
      </c>
      <c r="U8" s="4">
        <f>U4*'Calculations Etc'!$B$35</f>
        <v>2.6024271464740017E-4</v>
      </c>
      <c r="V8" s="4">
        <f>V4*'Calculations Etc'!$B$35</f>
        <v>2.6000957235670197E-4</v>
      </c>
      <c r="W8" s="4">
        <f>W4*'Calculations Etc'!$B$35</f>
        <v>2.5986920525218052E-4</v>
      </c>
      <c r="X8" s="4">
        <f>X4*'Calculations Etc'!$B$35</f>
        <v>2.5964034549560354E-4</v>
      </c>
      <c r="Y8" s="4">
        <f>Y4*'Calculations Etc'!$B$35</f>
        <v>2.5953897656816137E-4</v>
      </c>
      <c r="Z8" s="4">
        <f>Z4*'Calculations Etc'!$B$35</f>
        <v>2.594603363884048E-4</v>
      </c>
      <c r="AA8" s="4">
        <f>AA4*'Calculations Etc'!$B$35</f>
        <v>2.5932511000794137E-4</v>
      </c>
      <c r="AB8" s="4">
        <f>AB4*'Calculations Etc'!$B$35</f>
        <v>2.5929480519626782E-4</v>
      </c>
      <c r="AC8" s="4">
        <f>AC4*'Calculations Etc'!$B$35</f>
        <v>2.5872928512871602E-4</v>
      </c>
      <c r="AD8" s="4">
        <f>AD4*'Calculations Etc'!$B$35</f>
        <v>2.581073028437666E-4</v>
      </c>
      <c r="AE8" s="4">
        <f>AE4*'Calculations Etc'!$B$35</f>
        <v>2.5746410568731063E-4</v>
      </c>
      <c r="AF8" s="4">
        <f>AF4*'Calculations Etc'!$B$35</f>
        <v>2.5678562993383533E-4</v>
      </c>
      <c r="AG8" s="4"/>
      <c r="AH8" s="4"/>
      <c r="AI8" s="4"/>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topLeftCell="N1" workbookViewId="0">
      <selection activeCell="AE16" sqref="AE16"/>
    </sheetView>
  </sheetViews>
  <sheetFormatPr defaultRowHeight="14.5"/>
  <cols>
    <col min="1" max="1" width="31.179687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2.9476100014544583E-3</v>
      </c>
      <c r="C2" s="4">
        <f>$B2+$B2*(C$1-$B$1)/($AF$1-$B$1)*'NAP F28'!$B$24</f>
        <v>2.996398637515647E-3</v>
      </c>
      <c r="D2" s="4">
        <f>$B2+$B2*(D$1-$B$1)/($AF$1-$B$1)*'NAP F28'!$B$24</f>
        <v>3.0451872735768356E-3</v>
      </c>
      <c r="E2" s="4">
        <f>$B2+$B2*(E$1-$B$1)/($AF$1-$B$1)*'NAP F28'!$B$24</f>
        <v>3.0939759096380239E-3</v>
      </c>
      <c r="F2" s="4">
        <f>$B2+$B2*(F$1-$B$1)/($AF$1-$B$1)*'NAP F28'!$B$24</f>
        <v>3.1427645456992125E-3</v>
      </c>
      <c r="G2" s="4">
        <f>$B2+$B2*(G$1-$B$1)/($AF$1-$B$1)*'NAP F28'!$B$24</f>
        <v>3.1915531817604012E-3</v>
      </c>
      <c r="H2" s="4">
        <f>$B2+$B2*(H$1-$B$1)/($AF$1-$B$1)*'NAP F28'!$B$24</f>
        <v>3.2403418178215898E-3</v>
      </c>
      <c r="I2" s="4">
        <f>$B2+$B2*(I$1-$B$1)/($AF$1-$B$1)*'NAP F28'!$B$24</f>
        <v>3.2891304538827785E-3</v>
      </c>
      <c r="J2" s="4">
        <f>$B2+$B2*(J$1-$B$1)/($AF$1-$B$1)*'NAP F28'!$B$24</f>
        <v>3.3379190899439667E-3</v>
      </c>
      <c r="K2" s="4">
        <f>$B2+$B2*(K$1-$B$1)/($AF$1-$B$1)*'NAP F28'!$B$24</f>
        <v>3.3867077260051554E-3</v>
      </c>
      <c r="L2" s="4">
        <f>$B2+$B2*(L$1-$B$1)/($AF$1-$B$1)*'NAP F28'!$B$24</f>
        <v>3.435496362066344E-3</v>
      </c>
      <c r="M2" s="4">
        <f>$B2+$B2*(M$1-$B$1)/($AF$1-$B$1)*'NAP F28'!$B$24</f>
        <v>3.4842849981275327E-3</v>
      </c>
      <c r="N2" s="4">
        <f>$B2+$B2*(N$1-$B$1)/($AF$1-$B$1)*'NAP F28'!$B$24</f>
        <v>3.5330736341887209E-3</v>
      </c>
      <c r="O2" s="4">
        <f>$B2+$B2*(O$1-$B$1)/($AF$1-$B$1)*'NAP F28'!$B$24</f>
        <v>3.58186227024991E-3</v>
      </c>
      <c r="P2" s="4">
        <f>$B2+$B2*(P$1-$B$1)/($AF$1-$B$1)*'NAP F28'!$B$24</f>
        <v>3.6306509063110982E-3</v>
      </c>
      <c r="Q2" s="4">
        <f>$B2+$B2*(Q$1-$B$1)/($AF$1-$B$1)*'NAP F28'!$B$24</f>
        <v>3.6794395423722869E-3</v>
      </c>
      <c r="R2" s="4">
        <f>$B2+$B2*(R$1-$B$1)/($AF$1-$B$1)*'NAP F28'!$B$24</f>
        <v>3.7282281784334756E-3</v>
      </c>
      <c r="S2" s="4">
        <f>$B2+$B2*(S$1-$B$1)/($AF$1-$B$1)*'NAP F28'!$B$24</f>
        <v>3.7770168144946638E-3</v>
      </c>
      <c r="T2" s="4">
        <f>$B2+$B2*(T$1-$B$1)/($AF$1-$B$1)*'NAP F28'!$B$24</f>
        <v>3.8258054505558524E-3</v>
      </c>
      <c r="U2" s="4">
        <f>$B2+$B2*(U$1-$B$1)/($AF$1-$B$1)*'NAP F28'!$B$24</f>
        <v>3.8745940866170411E-3</v>
      </c>
      <c r="V2" s="4">
        <f>$B2+$B2*(V$1-$B$1)/($AF$1-$B$1)*'NAP F28'!$B$24</f>
        <v>3.9233827226782293E-3</v>
      </c>
      <c r="W2" s="4">
        <f>$B2+$B2*(W$1-$B$1)/($AF$1-$B$1)*'NAP F28'!$B$24</f>
        <v>3.9721713587394184E-3</v>
      </c>
      <c r="X2" s="4">
        <f>$B2+$B2*(X$1-$B$1)/($AF$1-$B$1)*'NAP F28'!$B$24</f>
        <v>4.0209599948006066E-3</v>
      </c>
      <c r="Y2" s="4">
        <f>$B2+$B2*(Y$1-$B$1)/($AF$1-$B$1)*'NAP F28'!$B$24</f>
        <v>4.0697486308617949E-3</v>
      </c>
      <c r="Z2" s="4">
        <f>$B2+$B2*(Z$1-$B$1)/($AF$1-$B$1)*'NAP F28'!$B$24</f>
        <v>4.118537266922984E-3</v>
      </c>
      <c r="AA2" s="4">
        <f>$B2+$B2*(AA$1-$B$1)/($AF$1-$B$1)*'NAP F28'!$B$24</f>
        <v>4.167325902984173E-3</v>
      </c>
      <c r="AB2" s="4">
        <f>$B2+$B2*(AB$1-$B$1)/($AF$1-$B$1)*'NAP F28'!$B$24</f>
        <v>4.2161145390453613E-3</v>
      </c>
      <c r="AC2" s="4">
        <f>$B2+$B2*(AC$1-$B$1)/($AF$1-$B$1)*'NAP F28'!$B$24</f>
        <v>4.2649031751065495E-3</v>
      </c>
      <c r="AD2" s="4">
        <f>$B2+$B2*(AD$1-$B$1)/($AF$1-$B$1)*'NAP F28'!$B$24</f>
        <v>4.3136918111677386E-3</v>
      </c>
      <c r="AE2" s="4">
        <f>$B2+$B2*(AE$1-$B$1)/($AF$1-$B$1)*'NAP F28'!$B$24</f>
        <v>4.3624804472289268E-3</v>
      </c>
      <c r="AF2" s="4">
        <f>$B2+$B2*(AF$1-$B$1)/($AF$1-$B$1)*'NAP F28'!$B$24</f>
        <v>4.411269083290115E-3</v>
      </c>
      <c r="AG2" s="4"/>
      <c r="AH2" s="4"/>
      <c r="AI2" s="4"/>
    </row>
    <row r="3" spans="1:35">
      <c r="A3" t="s">
        <v>113</v>
      </c>
      <c r="B3" s="4">
        <f>'SYFAFE (for Natural Gas)'!C4</f>
        <v>2.6928817015314281E-6</v>
      </c>
      <c r="C3" s="4">
        <f>$B$3*'SYFAFE (for Natural Gas)'!C23</f>
        <v>2.6874298533904107E-6</v>
      </c>
      <c r="D3" s="4">
        <f>$B$3*'SYFAFE (for Natural Gas)'!D23</f>
        <v>2.6689488885030011E-6</v>
      </c>
      <c r="E3" s="4">
        <f>$B$3*'SYFAFE (for Natural Gas)'!E23</f>
        <v>2.662959686918796E-6</v>
      </c>
      <c r="F3" s="4">
        <f>$B$3*'SYFAFE (for Natural Gas)'!F23</f>
        <v>2.6616809028440224E-6</v>
      </c>
      <c r="G3" s="4">
        <f>$B$3*'SYFAFE (for Natural Gas)'!G23</f>
        <v>2.6738513477811856E-6</v>
      </c>
      <c r="H3" s="4">
        <f>$B$3*'SYFAFE (for Natural Gas)'!H23</f>
        <v>2.6847169720602791E-6</v>
      </c>
      <c r="I3" s="4">
        <f>$B$3*'SYFAFE (for Natural Gas)'!I23</f>
        <v>2.6906957693421502E-6</v>
      </c>
      <c r="J3" s="4">
        <f>$B$3*'SYFAFE (for Natural Gas)'!J23</f>
        <v>2.6707419736579593E-6</v>
      </c>
      <c r="K3" s="4">
        <f>$B$3*'SYFAFE (for Natural Gas)'!K23</f>
        <v>2.6621791028180131E-6</v>
      </c>
      <c r="L3" s="4">
        <f>$B$3*'SYFAFE (for Natural Gas)'!L23</f>
        <v>2.6510786058706242E-6</v>
      </c>
      <c r="M3" s="4">
        <f>$B$3*'SYFAFE (for Natural Gas)'!M23</f>
        <v>2.6351896278574976E-6</v>
      </c>
      <c r="N3" s="4">
        <f>$B$3*'SYFAFE (for Natural Gas)'!N23</f>
        <v>2.6170548630256716E-6</v>
      </c>
      <c r="O3" s="4">
        <f>$B$3*'SYFAFE (for Natural Gas)'!O23</f>
        <v>2.5989158719963838E-6</v>
      </c>
      <c r="P3" s="4">
        <f>$B$3*'SYFAFE (for Natural Gas)'!P23</f>
        <v>2.5836139558674859E-6</v>
      </c>
      <c r="Q3" s="4">
        <f>$B$3*'SYFAFE (for Natural Gas)'!Q23</f>
        <v>2.5635419107578559E-6</v>
      </c>
      <c r="R3" s="4">
        <f>$B$3*'SYFAFE (for Natural Gas)'!R23</f>
        <v>2.5527625353526237E-6</v>
      </c>
      <c r="S3" s="4">
        <f>$B$3*'SYFAFE (for Natural Gas)'!S23</f>
        <v>2.5380689233157653E-6</v>
      </c>
      <c r="T3" s="4">
        <f>$B$3*'SYFAFE (for Natural Gas)'!T23</f>
        <v>2.5323033370889821E-6</v>
      </c>
      <c r="U3" s="4">
        <f>$B$3*'SYFAFE (for Natural Gas)'!U23</f>
        <v>2.5286926874966852E-6</v>
      </c>
      <c r="V3" s="4">
        <f>$B$3*'SYFAFE (for Natural Gas)'!V23</f>
        <v>2.5264273206969519E-6</v>
      </c>
      <c r="W3" s="4">
        <f>$B$3*'SYFAFE (for Natural Gas)'!W23</f>
        <v>2.5250634198044735E-6</v>
      </c>
      <c r="X3" s="4">
        <f>$B$3*'SYFAFE (for Natural Gas)'!X23</f>
        <v>2.5228396649773597E-6</v>
      </c>
      <c r="Y3" s="4">
        <f>$B$3*'SYFAFE (for Natural Gas)'!Y23</f>
        <v>2.521854696518551E-6</v>
      </c>
      <c r="Z3" s="4">
        <f>$B$3*'SYFAFE (for Natural Gas)'!Z23</f>
        <v>2.5210905758100681E-6</v>
      </c>
      <c r="AA3" s="4">
        <f>$B$3*'SYFAFE (for Natural Gas)'!AA23</f>
        <v>2.5197766256389837E-6</v>
      </c>
      <c r="AB3" s="4">
        <f>$B$3*'SYFAFE (for Natural Gas)'!AB23</f>
        <v>2.5194821637718041E-6</v>
      </c>
      <c r="AC3" s="4">
        <f>$B$3*'SYFAFE (for Natural Gas)'!AC23</f>
        <v>2.513987191659373E-6</v>
      </c>
      <c r="AD3" s="4">
        <f>$B$3*'SYFAFE (for Natural Gas)'!AD23</f>
        <v>2.5079435947892929E-6</v>
      </c>
      <c r="AE3" s="4">
        <f>$B$3*'SYFAFE (for Natural Gas)'!AE23</f>
        <v>2.5016938600047763E-6</v>
      </c>
      <c r="AF3" s="4">
        <f>$B$3*'SYFAFE (for Natural Gas)'!AF23</f>
        <v>2.4951013347201351E-6</v>
      </c>
      <c r="AG3" s="4"/>
      <c r="AH3" s="4"/>
      <c r="AI3" s="4"/>
    </row>
    <row r="4" spans="1:35">
      <c r="A4" t="s">
        <v>114</v>
      </c>
      <c r="B4" s="4">
        <f>B$5</f>
        <v>9.1726568007569835E-4</v>
      </c>
      <c r="C4" s="4">
        <f t="shared" ref="C3:AF4" si="0">C$5</f>
        <v>9.171943323501193E-4</v>
      </c>
      <c r="D4" s="4">
        <f t="shared" si="0"/>
        <v>9.1377867605157937E-4</v>
      </c>
      <c r="E4" s="4">
        <f t="shared" si="0"/>
        <v>9.199067106357607E-4</v>
      </c>
      <c r="F4" s="4">
        <f t="shared" si="0"/>
        <v>9.3326189207138021E-4</v>
      </c>
      <c r="G4" s="4">
        <f t="shared" si="0"/>
        <v>9.501973815212656E-4</v>
      </c>
      <c r="H4" s="4">
        <f t="shared" si="0"/>
        <v>9.673003571642895E-4</v>
      </c>
      <c r="I4" s="4">
        <f t="shared" si="0"/>
        <v>9.8518242327032312E-4</v>
      </c>
      <c r="J4" s="4">
        <f t="shared" si="0"/>
        <v>9.9352327497662161E-4</v>
      </c>
      <c r="K4" s="4">
        <f t="shared" si="0"/>
        <v>1.004465782297699E-3</v>
      </c>
      <c r="L4" s="4">
        <f t="shared" si="0"/>
        <v>1.0075719454486925E-3</v>
      </c>
      <c r="M4" s="4">
        <f t="shared" si="0"/>
        <v>1.0106001470075441E-3</v>
      </c>
      <c r="N4" s="4">
        <f t="shared" si="0"/>
        <v>1.0051841924698308E-3</v>
      </c>
      <c r="O4" s="4">
        <f t="shared" si="0"/>
        <v>9.942028654084693E-4</v>
      </c>
      <c r="P4" s="4">
        <f t="shared" si="0"/>
        <v>9.8421545453845124E-4</v>
      </c>
      <c r="Q4" s="4">
        <f t="shared" si="0"/>
        <v>9.7610389078062426E-4</v>
      </c>
      <c r="R4" s="4">
        <f t="shared" si="0"/>
        <v>9.6773294981204782E-4</v>
      </c>
      <c r="S4" s="4">
        <f t="shared" si="0"/>
        <v>9.6089572549098935E-4</v>
      </c>
      <c r="T4" s="4">
        <f t="shared" si="0"/>
        <v>9.5604489446691457E-4</v>
      </c>
      <c r="U4" s="4">
        <f t="shared" si="0"/>
        <v>9.5075942279236917E-4</v>
      </c>
      <c r="V4" s="4">
        <f t="shared" si="0"/>
        <v>9.4503093775554002E-4</v>
      </c>
      <c r="W4" s="4">
        <f t="shared" si="0"/>
        <v>9.4148930712258214E-4</v>
      </c>
      <c r="X4" s="4">
        <f t="shared" si="0"/>
        <v>9.3971357715667185E-4</v>
      </c>
      <c r="Y4" s="4">
        <f t="shared" si="0"/>
        <v>9.3824821573305103E-4</v>
      </c>
      <c r="Z4" s="4">
        <f t="shared" si="0"/>
        <v>9.376140525728466E-4</v>
      </c>
      <c r="AA4" s="4">
        <f t="shared" si="0"/>
        <v>9.3753758570487859E-4</v>
      </c>
      <c r="AB4" s="4">
        <f t="shared" si="0"/>
        <v>9.3659578913226032E-4</v>
      </c>
      <c r="AC4" s="4">
        <f t="shared" si="0"/>
        <v>9.3626387470227177E-4</v>
      </c>
      <c r="AD4" s="4">
        <f t="shared" si="0"/>
        <v>9.3563637320242849E-4</v>
      </c>
      <c r="AE4" s="4">
        <f t="shared" si="0"/>
        <v>9.3050796462048051E-4</v>
      </c>
      <c r="AF4" s="4">
        <f t="shared" si="0"/>
        <v>9.2604384278286843E-4</v>
      </c>
      <c r="AG4" s="4"/>
      <c r="AH4" s="4"/>
      <c r="AI4" s="4"/>
    </row>
    <row r="5" spans="1:35">
      <c r="A5" t="s">
        <v>115</v>
      </c>
      <c r="B5" s="26">
        <f>'Calculations Etc'!E89*'Calculations Etc'!B9</f>
        <v>9.1726568007569835E-4</v>
      </c>
      <c r="C5" s="26">
        <f>'Calculations Etc'!F89*'Calculations Etc'!C9</f>
        <v>9.171943323501193E-4</v>
      </c>
      <c r="D5" s="26">
        <f>'Calculations Etc'!G89*'Calculations Etc'!D9</f>
        <v>9.1377867605157937E-4</v>
      </c>
      <c r="E5" s="26">
        <f>'Calculations Etc'!H89*'Calculations Etc'!E9</f>
        <v>9.199067106357607E-4</v>
      </c>
      <c r="F5" s="26">
        <f>'Calculations Etc'!I89*'Calculations Etc'!F9</f>
        <v>9.3326189207138021E-4</v>
      </c>
      <c r="G5" s="26">
        <f>'Calculations Etc'!J89*'Calculations Etc'!G9</f>
        <v>9.501973815212656E-4</v>
      </c>
      <c r="H5" s="26">
        <f>'Calculations Etc'!K89*'Calculations Etc'!H9</f>
        <v>9.673003571642895E-4</v>
      </c>
      <c r="I5" s="26">
        <f>'Calculations Etc'!L89*'Calculations Etc'!I9</f>
        <v>9.8518242327032312E-4</v>
      </c>
      <c r="J5" s="26">
        <f>'Calculations Etc'!M89*'Calculations Etc'!J9</f>
        <v>9.9352327497662161E-4</v>
      </c>
      <c r="K5" s="26">
        <f>'Calculations Etc'!N89*'Calculations Etc'!K9</f>
        <v>1.004465782297699E-3</v>
      </c>
      <c r="L5" s="26">
        <f>'Calculations Etc'!O89*'Calculations Etc'!L9</f>
        <v>1.0075719454486925E-3</v>
      </c>
      <c r="M5" s="26">
        <f>'Calculations Etc'!P89*'Calculations Etc'!M9</f>
        <v>1.0106001470075441E-3</v>
      </c>
      <c r="N5" s="26">
        <f>'Calculations Etc'!Q89*'Calculations Etc'!N9</f>
        <v>1.0051841924698308E-3</v>
      </c>
      <c r="O5" s="26">
        <f>'Calculations Etc'!R89*'Calculations Etc'!O9</f>
        <v>9.942028654084693E-4</v>
      </c>
      <c r="P5" s="26">
        <f>'Calculations Etc'!S89*'Calculations Etc'!P9</f>
        <v>9.8421545453845124E-4</v>
      </c>
      <c r="Q5" s="26">
        <f>'Calculations Etc'!T89*'Calculations Etc'!Q9</f>
        <v>9.7610389078062426E-4</v>
      </c>
      <c r="R5" s="26">
        <f>'Calculations Etc'!U89*'Calculations Etc'!R9</f>
        <v>9.6773294981204782E-4</v>
      </c>
      <c r="S5" s="26">
        <f>'Calculations Etc'!V89*'Calculations Etc'!S9</f>
        <v>9.6089572549098935E-4</v>
      </c>
      <c r="T5" s="26">
        <f>'Calculations Etc'!W89*'Calculations Etc'!T9</f>
        <v>9.5604489446691457E-4</v>
      </c>
      <c r="U5" s="26">
        <f>'Calculations Etc'!X89*'Calculations Etc'!U9</f>
        <v>9.5075942279236917E-4</v>
      </c>
      <c r="V5" s="26">
        <f>'Calculations Etc'!Y89*'Calculations Etc'!V9</f>
        <v>9.4503093775554002E-4</v>
      </c>
      <c r="W5" s="26">
        <f>'Calculations Etc'!Z89*'Calculations Etc'!W9</f>
        <v>9.4148930712258214E-4</v>
      </c>
      <c r="X5" s="26">
        <f>'Calculations Etc'!AA89*'Calculations Etc'!X9</f>
        <v>9.3971357715667185E-4</v>
      </c>
      <c r="Y5" s="26">
        <f>'Calculations Etc'!AB89*'Calculations Etc'!Y9</f>
        <v>9.3824821573305103E-4</v>
      </c>
      <c r="Z5" s="26">
        <f>'Calculations Etc'!AC89*'Calculations Etc'!Z9</f>
        <v>9.376140525728466E-4</v>
      </c>
      <c r="AA5" s="26">
        <f>'Calculations Etc'!AD89*'Calculations Etc'!AA9</f>
        <v>9.3753758570487859E-4</v>
      </c>
      <c r="AB5" s="26">
        <f>'Calculations Etc'!AE89*'Calculations Etc'!AB9</f>
        <v>9.3659578913226032E-4</v>
      </c>
      <c r="AC5" s="26">
        <f>'Calculations Etc'!AF89*'Calculations Etc'!AC9</f>
        <v>9.3626387470227177E-4</v>
      </c>
      <c r="AD5" s="26">
        <f>'Calculations Etc'!AG89*'Calculations Etc'!AD9</f>
        <v>9.3563637320242849E-4</v>
      </c>
      <c r="AE5" s="26">
        <f>'Calculations Etc'!AH89*'Calculations Etc'!AE9</f>
        <v>9.3050796462048051E-4</v>
      </c>
      <c r="AF5" s="26">
        <f>'Calculations Etc'!AI89*'Calculations Etc'!AF9</f>
        <v>9.2604384278286843E-4</v>
      </c>
      <c r="AG5" s="26"/>
      <c r="AH5" s="26"/>
      <c r="AI5" s="26"/>
    </row>
    <row r="6" spans="1:35">
      <c r="A6" t="s">
        <v>116</v>
      </c>
      <c r="B6" s="4">
        <f>B4*(1-'Calculations Etc'!$B$20)+B2*'Calculations Etc'!$B$20</f>
        <v>2.0339550568340167E-3</v>
      </c>
      <c r="C6" s="4">
        <f>C4*(1-'Calculations Etc'!$B$20)+C2*'Calculations Etc'!$B$20</f>
        <v>2.0607567001911598E-3</v>
      </c>
      <c r="D6" s="4">
        <f>D4*(1-'Calculations Etc'!$B$20)+D2*'Calculations Etc'!$B$20</f>
        <v>2.0860534046904704E-3</v>
      </c>
      <c r="E6" s="4">
        <f>E4*(1-'Calculations Etc'!$B$20)+E2*'Calculations Etc'!$B$20</f>
        <v>2.1156447700870053E-3</v>
      </c>
      <c r="F6" s="4">
        <f>F4*(1-'Calculations Etc'!$B$20)+F2*'Calculations Etc'!$B$20</f>
        <v>2.1484883515666881E-3</v>
      </c>
      <c r="G6" s="4">
        <f>G4*(1-'Calculations Etc'!$B$20)+G2*'Calculations Etc'!$B$20</f>
        <v>2.1829430716527902E-3</v>
      </c>
      <c r="H6" s="4">
        <f>H4*(1-'Calculations Etc'!$B$20)+H2*'Calculations Etc'!$B$20</f>
        <v>2.2174731605258046E-3</v>
      </c>
      <c r="I6" s="4">
        <f>I4*(1-'Calculations Etc'!$B$20)+I2*'Calculations Etc'!$B$20</f>
        <v>2.2523538401071738E-3</v>
      </c>
      <c r="J6" s="4">
        <f>J4*(1-'Calculations Etc'!$B$20)+J2*'Calculations Etc'!$B$20</f>
        <v>2.2829409732086615E-3</v>
      </c>
      <c r="K6" s="4">
        <f>K4*(1-'Calculations Etc'!$B$20)+K2*'Calculations Etc'!$B$20</f>
        <v>2.3146988513368001E-3</v>
      </c>
      <c r="L6" s="4">
        <f>L4*(1-'Calculations Etc'!$B$20)+L2*'Calculations Etc'!$B$20</f>
        <v>2.3429303745884011E-3</v>
      </c>
      <c r="M6" s="4">
        <f>M4*(1-'Calculations Etc'!$B$20)+M2*'Calculations Etc'!$B$20</f>
        <v>2.371126815123538E-3</v>
      </c>
      <c r="N6" s="4">
        <f>N4*(1-'Calculations Etc'!$B$20)+N2*'Calculations Etc'!$B$20</f>
        <v>2.3955233854152207E-3</v>
      </c>
      <c r="O6" s="4">
        <f>O4*(1-'Calculations Etc'!$B$20)+O2*'Calculations Etc'!$B$20</f>
        <v>2.417415538071262E-3</v>
      </c>
      <c r="P6" s="4">
        <f>P4*(1-'Calculations Etc'!$B$20)+P2*'Calculations Etc'!$B$20</f>
        <v>2.4397549530134075E-3</v>
      </c>
      <c r="Q6" s="4">
        <f>Q4*(1-'Calculations Etc'!$B$20)+Q2*'Calculations Etc'!$B$20</f>
        <v>2.4629384991560386E-3</v>
      </c>
      <c r="R6" s="4">
        <f>R4*(1-'Calculations Etc'!$B$20)+R2*'Calculations Etc'!$B$20</f>
        <v>2.4860053255538334E-3</v>
      </c>
      <c r="S6" s="4">
        <f>S4*(1-'Calculations Etc'!$B$20)+S2*'Calculations Etc'!$B$20</f>
        <v>2.5097623244430102E-3</v>
      </c>
      <c r="T6" s="4">
        <f>T4*(1-'Calculations Etc'!$B$20)+T2*'Calculations Etc'!$B$20</f>
        <v>2.5344132003158304E-3</v>
      </c>
      <c r="U6" s="4">
        <f>U4*(1-'Calculations Etc'!$B$20)+U2*'Calculations Etc'!$B$20</f>
        <v>2.5588684878959387E-3</v>
      </c>
      <c r="V6" s="4">
        <f>V4*(1-'Calculations Etc'!$B$20)+V2*'Calculations Etc'!$B$20</f>
        <v>2.5831244194630195E-3</v>
      </c>
      <c r="W6" s="4">
        <f>W4*(1-'Calculations Etc'!$B$20)+W2*'Calculations Etc'!$B$20</f>
        <v>2.6083644355118425E-3</v>
      </c>
      <c r="X6" s="4">
        <f>X4*(1-'Calculations Etc'!$B$20)+X2*'Calculations Etc'!$B$20</f>
        <v>2.6343991068608361E-3</v>
      </c>
      <c r="Y6" s="4">
        <f>Y4*(1-'Calculations Etc'!$B$20)+Y2*'Calculations Etc'!$B$20</f>
        <v>2.6605734440538604E-3</v>
      </c>
      <c r="Z6" s="4">
        <f>Z4*(1-'Calculations Etc'!$B$20)+Z2*'Calculations Etc'!$B$20</f>
        <v>2.6871218204654224E-3</v>
      </c>
      <c r="AA6" s="4">
        <f>AA4*(1-'Calculations Etc'!$B$20)+AA2*'Calculations Etc'!$B$20</f>
        <v>2.7139211602084904E-3</v>
      </c>
      <c r="AB6" s="4">
        <f>AB4*(1-'Calculations Etc'!$B$20)+AB2*'Calculations Etc'!$B$20</f>
        <v>2.740331101584466E-3</v>
      </c>
      <c r="AC6" s="4">
        <f>AC4*(1-'Calculations Etc'!$B$20)+AC2*'Calculations Etc'!$B$20</f>
        <v>2.767015489924625E-3</v>
      </c>
      <c r="AD6" s="4">
        <f>AD4*(1-'Calculations Etc'!$B$20)+AD2*'Calculations Etc'!$B$20</f>
        <v>2.7935668640833491E-3</v>
      </c>
      <c r="AE6" s="4">
        <f>AE4*(1-'Calculations Etc'!$B$20)+AE2*'Calculations Etc'!$B$20</f>
        <v>2.8180928300551261E-3</v>
      </c>
      <c r="AF6" s="4">
        <f>AF4*(1-'Calculations Etc'!$B$20)+AF2*'Calculations Etc'!$B$20</f>
        <v>2.8429177250618542E-3</v>
      </c>
      <c r="AG6" s="4"/>
      <c r="AH6" s="4"/>
      <c r="AI6" s="4"/>
    </row>
    <row r="7" spans="1:35">
      <c r="A7" t="s">
        <v>915</v>
      </c>
      <c r="B7" s="4">
        <f>B5*'Calculations Etc'!$B$39</f>
        <v>7.1088090205866626E-4</v>
      </c>
      <c r="C7" s="4">
        <f>C5*'Calculations Etc'!$B$39</f>
        <v>7.1082560757134252E-4</v>
      </c>
      <c r="D7" s="4">
        <f>D5*'Calculations Etc'!$B$39</f>
        <v>7.0817847393997403E-4</v>
      </c>
      <c r="E7" s="4">
        <f>E5*'Calculations Etc'!$B$39</f>
        <v>7.1292770074271453E-4</v>
      </c>
      <c r="F7" s="4">
        <f>F5*'Calculations Etc'!$B$39</f>
        <v>7.2327796635531969E-4</v>
      </c>
      <c r="G7" s="4">
        <f>G5*'Calculations Etc'!$B$39</f>
        <v>7.3640297067898081E-4</v>
      </c>
      <c r="H7" s="4">
        <f>H5*'Calculations Etc'!$B$39</f>
        <v>7.4965777680232443E-4</v>
      </c>
      <c r="I7" s="4">
        <f>I5*'Calculations Etc'!$B$39</f>
        <v>7.635163780345004E-4</v>
      </c>
      <c r="J7" s="4">
        <f>J5*'Calculations Etc'!$B$39</f>
        <v>7.6998053810688172E-4</v>
      </c>
      <c r="K7" s="4">
        <f>K5*'Calculations Etc'!$B$39</f>
        <v>7.7846098128071676E-4</v>
      </c>
      <c r="L7" s="4">
        <f>L5*'Calculations Etc'!$B$39</f>
        <v>7.808682577227367E-4</v>
      </c>
      <c r="M7" s="4">
        <f>M5*'Calculations Etc'!$B$39</f>
        <v>7.8321511393084672E-4</v>
      </c>
      <c r="N7" s="4">
        <f>N5*'Calculations Etc'!$B$39</f>
        <v>7.7901774916411888E-4</v>
      </c>
      <c r="O7" s="4">
        <f>O5*'Calculations Etc'!$B$39</f>
        <v>7.7050722069156368E-4</v>
      </c>
      <c r="P7" s="4">
        <f>P5*'Calculations Etc'!$B$39</f>
        <v>7.6276697726729975E-4</v>
      </c>
      <c r="Q7" s="4">
        <f>Q5*'Calculations Etc'!$B$39</f>
        <v>7.5648051535498386E-4</v>
      </c>
      <c r="R7" s="4">
        <f>R5*'Calculations Etc'!$B$39</f>
        <v>7.4999303610433709E-4</v>
      </c>
      <c r="S7" s="4">
        <f>S5*'Calculations Etc'!$B$39</f>
        <v>7.4469418725551682E-4</v>
      </c>
      <c r="T7" s="4">
        <f>T5*'Calculations Etc'!$B$39</f>
        <v>7.4093479321185878E-4</v>
      </c>
      <c r="U7" s="4">
        <f>U5*'Calculations Etc'!$B$39</f>
        <v>7.3683855266408612E-4</v>
      </c>
      <c r="V7" s="4">
        <f>V5*'Calculations Etc'!$B$39</f>
        <v>7.3239897676054353E-4</v>
      </c>
      <c r="W7" s="4">
        <f>W5*'Calculations Etc'!$B$39</f>
        <v>7.2965421302000121E-4</v>
      </c>
      <c r="X7" s="4">
        <f>X5*'Calculations Etc'!$B$39</f>
        <v>7.2827802229642074E-4</v>
      </c>
      <c r="Y7" s="4">
        <f>Y5*'Calculations Etc'!$B$39</f>
        <v>7.2714236719311452E-4</v>
      </c>
      <c r="Z7" s="4">
        <f>Z5*'Calculations Etc'!$B$39</f>
        <v>7.2665089074395615E-4</v>
      </c>
      <c r="AA7" s="4">
        <f>AA5*'Calculations Etc'!$B$39</f>
        <v>7.265916289212809E-4</v>
      </c>
      <c r="AB7" s="4">
        <f>AB5*'Calculations Etc'!$B$39</f>
        <v>7.2586173657750175E-4</v>
      </c>
      <c r="AC7" s="4">
        <f>AC5*'Calculations Etc'!$B$39</f>
        <v>7.2560450289426066E-4</v>
      </c>
      <c r="AD7" s="4">
        <f>AD5*'Calculations Etc'!$B$39</f>
        <v>7.2511818923188208E-4</v>
      </c>
      <c r="AE7" s="4">
        <f>AE5*'Calculations Etc'!$B$39</f>
        <v>7.2114367258087244E-4</v>
      </c>
      <c r="AF7" s="4">
        <f>AF5*'Calculations Etc'!$B$39</f>
        <v>7.1768397815672304E-4</v>
      </c>
      <c r="AG7" s="4"/>
      <c r="AH7" s="4"/>
      <c r="AI7" s="4"/>
    </row>
    <row r="8" spans="1:35">
      <c r="A8" t="s">
        <v>916</v>
      </c>
      <c r="B8" s="4">
        <f>B5*'Calculations Etc'!$B$35</f>
        <v>2.7517970402270945E-3</v>
      </c>
      <c r="C8" s="4">
        <f>C5*'Calculations Etc'!$B$35</f>
        <v>2.7515829970503575E-3</v>
      </c>
      <c r="D8" s="4">
        <f>D5*'Calculations Etc'!$B$35</f>
        <v>2.7413360281547377E-3</v>
      </c>
      <c r="E8" s="4">
        <f>E5*'Calculations Etc'!$B$35</f>
        <v>2.7597201319072818E-3</v>
      </c>
      <c r="F8" s="4">
        <f>F5*'Calculations Etc'!$B$35</f>
        <v>2.7997856762141402E-3</v>
      </c>
      <c r="G8" s="4">
        <f>G5*'Calculations Etc'!$B$35</f>
        <v>2.8505921445637966E-3</v>
      </c>
      <c r="H8" s="4">
        <f>H5*'Calculations Etc'!$B$35</f>
        <v>2.9019010714928682E-3</v>
      </c>
      <c r="I8" s="4">
        <f>I5*'Calculations Etc'!$B$35</f>
        <v>2.9555472698109689E-3</v>
      </c>
      <c r="J8" s="4">
        <f>J5*'Calculations Etc'!$B$35</f>
        <v>2.9805698249298642E-3</v>
      </c>
      <c r="K8" s="4">
        <f>K5*'Calculations Etc'!$B$35</f>
        <v>3.0133973468930964E-3</v>
      </c>
      <c r="L8" s="4">
        <f>L5*'Calculations Etc'!$B$35</f>
        <v>3.0227158363460771E-3</v>
      </c>
      <c r="M8" s="4">
        <f>M5*'Calculations Etc'!$B$35</f>
        <v>3.0318004410226319E-3</v>
      </c>
      <c r="N8" s="4">
        <f>N5*'Calculations Etc'!$B$35</f>
        <v>3.0155525774094917E-3</v>
      </c>
      <c r="O8" s="4">
        <f>O5*'Calculations Etc'!$B$35</f>
        <v>2.9826085962254075E-3</v>
      </c>
      <c r="P8" s="4">
        <f>P5*'Calculations Etc'!$B$35</f>
        <v>2.9526463636153533E-3</v>
      </c>
      <c r="Q8" s="4">
        <f>Q5*'Calculations Etc'!$B$35</f>
        <v>2.9283116723418726E-3</v>
      </c>
      <c r="R8" s="4">
        <f>R5*'Calculations Etc'!$B$35</f>
        <v>2.903198849436143E-3</v>
      </c>
      <c r="S8" s="4">
        <f>S5*'Calculations Etc'!$B$35</f>
        <v>2.8826871764729678E-3</v>
      </c>
      <c r="T8" s="4">
        <f>T5*'Calculations Etc'!$B$35</f>
        <v>2.8681346834007432E-3</v>
      </c>
      <c r="U8" s="4">
        <f>U5*'Calculations Etc'!$B$35</f>
        <v>2.8522782683771072E-3</v>
      </c>
      <c r="V8" s="4">
        <f>V5*'Calculations Etc'!$B$35</f>
        <v>2.8350928132666198E-3</v>
      </c>
      <c r="W8" s="4">
        <f>W5*'Calculations Etc'!$B$35</f>
        <v>2.8244679213677462E-3</v>
      </c>
      <c r="X8" s="4">
        <f>X5*'Calculations Etc'!$B$35</f>
        <v>2.8191407314700151E-3</v>
      </c>
      <c r="Y8" s="4">
        <f>Y5*'Calculations Etc'!$B$35</f>
        <v>2.8147446471991529E-3</v>
      </c>
      <c r="Z8" s="4">
        <f>Z5*'Calculations Etc'!$B$35</f>
        <v>2.8128421577185395E-3</v>
      </c>
      <c r="AA8" s="4">
        <f>AA5*'Calculations Etc'!$B$35</f>
        <v>2.8126127571146352E-3</v>
      </c>
      <c r="AB8" s="4">
        <f>AB5*'Calculations Etc'!$B$35</f>
        <v>2.8097873673967808E-3</v>
      </c>
      <c r="AC8" s="4">
        <f>AC5*'Calculations Etc'!$B$35</f>
        <v>2.808791624106815E-3</v>
      </c>
      <c r="AD8" s="4">
        <f>AD5*'Calculations Etc'!$B$35</f>
        <v>2.8069091196072852E-3</v>
      </c>
      <c r="AE8" s="4">
        <f>AE5*'Calculations Etc'!$B$35</f>
        <v>2.7915238938614412E-3</v>
      </c>
      <c r="AF8" s="4">
        <f>AF5*'Calculations Etc'!$B$35</f>
        <v>2.778131528348605E-3</v>
      </c>
      <c r="AG8" s="4"/>
      <c r="AH8" s="4"/>
      <c r="AI8"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tabSelected="1" workbookViewId="0">
      <selection activeCell="F8" sqref="F8"/>
    </sheetView>
  </sheetViews>
  <sheetFormatPr defaultRowHeight="14.5"/>
  <cols>
    <col min="1" max="1" width="31.179687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2.9575199626408486E-3</v>
      </c>
      <c r="C2" s="4">
        <f>$B2+$B2*(C$1-$B$1)/($AG$1-$B$1)*'NAP F28'!$B$24</f>
        <v>2.9567929428628696E-3</v>
      </c>
      <c r="D2" s="4">
        <f>$B2+$B2*(D$1-$B$1)/($AG$1-$B$1)*'NAP F28'!$B$24</f>
        <v>2.9560659230848901E-3</v>
      </c>
      <c r="E2" s="4">
        <f>$B2+$B2*(E$1-$B$1)/($AG$1-$B$1)*'NAP F28'!$B$24</f>
        <v>2.9553389033069111E-3</v>
      </c>
      <c r="F2" s="4">
        <f>$B2+$B2*(F$1-$B$1)/($AG$1-$B$1)*'NAP F28'!$B$24</f>
        <v>2.9546118835289321E-3</v>
      </c>
      <c r="G2" s="4">
        <f>$B2+$B2*(G$1-$B$1)/($AG$1-$B$1)*'NAP F28'!$B$24</f>
        <v>2.9538848637509531E-3</v>
      </c>
      <c r="H2" s="4">
        <f>$B2+$B2*(H$1-$B$1)/($AG$1-$B$1)*'NAP F28'!$B$24</f>
        <v>2.9531578439729736E-3</v>
      </c>
      <c r="I2" s="4">
        <f>$B2+$B2*(I$1-$B$1)/($AG$1-$B$1)*'NAP F28'!$B$24</f>
        <v>2.9524308241949946E-3</v>
      </c>
      <c r="J2" s="4">
        <f>$B2+$B2*(J$1-$B$1)/($AG$1-$B$1)*'NAP F28'!$B$24</f>
        <v>2.9517038044170156E-3</v>
      </c>
      <c r="K2" s="4">
        <f>$B2+$B2*(K$1-$B$1)/($AG$1-$B$1)*'NAP F28'!$B$24</f>
        <v>2.9509767846390362E-3</v>
      </c>
      <c r="L2" s="4">
        <f>$B2+$B2*(L$1-$B$1)/($AG$1-$B$1)*'NAP F28'!$B$24</f>
        <v>2.9502497648610571E-3</v>
      </c>
      <c r="M2" s="4">
        <f>$B2+$B2*(M$1-$B$1)/($AG$1-$B$1)*'NAP F28'!$B$24</f>
        <v>2.9495227450830781E-3</v>
      </c>
      <c r="N2" s="4">
        <f>$B2+$B2*(N$1-$B$1)/($AG$1-$B$1)*'NAP F28'!$B$24</f>
        <v>2.9487957253050991E-3</v>
      </c>
      <c r="O2" s="4">
        <f>$B2+$B2*(O$1-$B$1)/($AG$1-$B$1)*'NAP F28'!$B$24</f>
        <v>2.9480687055271197E-3</v>
      </c>
      <c r="P2" s="4">
        <f>$B2+$B2*(P$1-$B$1)/($AG$1-$B$1)*'NAP F28'!$B$24</f>
        <v>2.9473416857491407E-3</v>
      </c>
      <c r="Q2" s="4">
        <f>$B2+$B2*(Q$1-$B$1)/($AG$1-$B$1)*'NAP F28'!$B$24</f>
        <v>2.9466146659711616E-3</v>
      </c>
      <c r="R2" s="4">
        <f>$B2+$B2*(R$1-$B$1)/($AG$1-$B$1)*'NAP F28'!$B$24</f>
        <v>2.9458876461931822E-3</v>
      </c>
      <c r="S2" s="4">
        <f>$B2+$B2*(S$1-$B$1)/($AG$1-$B$1)*'NAP F28'!$B$24</f>
        <v>2.9451606264152032E-3</v>
      </c>
      <c r="T2" s="4">
        <f>$B2+$B2*(T$1-$B$1)/($AG$1-$B$1)*'NAP F28'!$B$24</f>
        <v>2.9444336066372242E-3</v>
      </c>
      <c r="U2" s="4">
        <f>$B2+$B2*(U$1-$B$1)/($AG$1-$B$1)*'NAP F28'!$B$24</f>
        <v>2.9437065868592452E-3</v>
      </c>
      <c r="V2" s="4">
        <f>$B2+$B2*(V$1-$B$1)/($AG$1-$B$1)*'NAP F28'!$B$24</f>
        <v>2.9429795670812657E-3</v>
      </c>
      <c r="W2" s="4">
        <f>$B2+$B2*(W$1-$B$1)/($AG$1-$B$1)*'NAP F28'!$B$24</f>
        <v>2.9422525473032867E-3</v>
      </c>
      <c r="X2" s="4">
        <f>$B2+$B2*(X$1-$B$1)/($AG$1-$B$1)*'NAP F28'!$B$24</f>
        <v>2.9415255275253077E-3</v>
      </c>
      <c r="Y2" s="4">
        <f>$B2+$B2*(Y$1-$B$1)/($AG$1-$B$1)*'NAP F28'!$B$24</f>
        <v>2.9407985077473287E-3</v>
      </c>
      <c r="Z2" s="4">
        <f>$B2+$B2*(Z$1-$B$1)/($AG$1-$B$1)*'NAP F28'!$B$24</f>
        <v>2.9400714879693492E-3</v>
      </c>
      <c r="AA2" s="4">
        <f>$B2+$B2*(AA$1-$B$1)/($AG$1-$B$1)*'NAP F28'!$B$24</f>
        <v>2.9393444681913702E-3</v>
      </c>
      <c r="AB2" s="4">
        <f>$B2+$B2*(AB$1-$B$1)/($AG$1-$B$1)*'NAP F28'!$B$24</f>
        <v>2.9386174484133912E-3</v>
      </c>
      <c r="AC2" s="4">
        <f>$B2+$B2*(AC$1-$B$1)/($AG$1-$B$1)*'NAP F28'!$B$24</f>
        <v>2.9378904286354117E-3</v>
      </c>
      <c r="AD2" s="4">
        <f>$B2+$B2*(AD$1-$B$1)/($AG$1-$B$1)*'NAP F28'!$B$24</f>
        <v>2.9371634088574327E-3</v>
      </c>
      <c r="AE2" s="4">
        <f>$B2+$B2*(AE$1-$B$1)/($AG$1-$B$1)*'NAP F28'!$B$24</f>
        <v>2.9364363890794537E-3</v>
      </c>
      <c r="AF2" s="4">
        <f>$B2+$B2*(AF$1-$B$1)/($AG$1-$B$1)*'NAP F28'!$B$24</f>
        <v>2.9357093693014747E-3</v>
      </c>
      <c r="AG2" s="4"/>
      <c r="AH2" s="4"/>
      <c r="AI2" s="4"/>
    </row>
    <row r="3" spans="1:35">
      <c r="A3" t="s">
        <v>113</v>
      </c>
      <c r="B3" s="4">
        <f>'SYFAFE (for Natural Gas)'!C12</f>
        <v>2.9143120632765266E-6</v>
      </c>
      <c r="C3" s="4">
        <f>$B$3*'SYFAFE (for Natural Gas)'!C24</f>
        <v>2.970039823107719E-6</v>
      </c>
      <c r="D3" s="4">
        <f>$B$3*'SYFAFE (for Natural Gas)'!D24</f>
        <v>2.9607095615742097E-6</v>
      </c>
      <c r="E3" s="4">
        <f>$B$3*'SYFAFE (for Natural Gas)'!E24</f>
        <v>2.9908015068602941E-6</v>
      </c>
      <c r="F3" s="4">
        <f>$B$3*'SYFAFE (for Natural Gas)'!F24</f>
        <v>3.0573801712829165E-6</v>
      </c>
      <c r="G3" s="4">
        <f>$B$3*'SYFAFE (for Natural Gas)'!G24</f>
        <v>3.1412734304491717E-6</v>
      </c>
      <c r="H3" s="4">
        <f>$B$3*'SYFAFE (for Natural Gas)'!H24</f>
        <v>3.2312986607720012E-6</v>
      </c>
      <c r="I3" s="4">
        <f>$B$3*'SYFAFE (for Natural Gas)'!I24</f>
        <v>3.3304482393239821E-6</v>
      </c>
      <c r="J3" s="4">
        <f>$B$3*'SYFAFE (for Natural Gas)'!J24</f>
        <v>3.3926975818929038E-6</v>
      </c>
      <c r="K3" s="4">
        <f>$B$3*'SYFAFE (for Natural Gas)'!K24</f>
        <v>3.4601708172081569E-6</v>
      </c>
      <c r="L3" s="4">
        <f>$B$3*'SYFAFE (for Natural Gas)'!L24</f>
        <v>3.5100084158363993E-6</v>
      </c>
      <c r="M3" s="4">
        <f>$B$3*'SYFAFE (for Natural Gas)'!M24</f>
        <v>3.5503687366932363E-6</v>
      </c>
      <c r="N3" s="4">
        <f>$B$3*'SYFAFE (for Natural Gas)'!N24</f>
        <v>3.5672545276636338E-6</v>
      </c>
      <c r="O3" s="4">
        <f>$B$3*'SYFAFE (for Natural Gas)'!O24</f>
        <v>3.5662830235716668E-6</v>
      </c>
      <c r="P3" s="4">
        <f>$B$3*'SYFAFE (for Natural Gas)'!P24</f>
        <v>3.5665182782353749E-6</v>
      </c>
      <c r="Q3" s="4">
        <f>$B$3*'SYFAFE (for Natural Gas)'!Q24</f>
        <v>3.5647719264311476E-6</v>
      </c>
      <c r="R3" s="4">
        <f>$B$3*'SYFAFE (for Natural Gas)'!R24</f>
        <v>3.5593562329209012E-6</v>
      </c>
      <c r="S3" s="4">
        <f>$B$3*'SYFAFE (for Natural Gas)'!S24</f>
        <v>3.5563720074941134E-6</v>
      </c>
      <c r="T3" s="4">
        <f>$B$3*'SYFAFE (for Natural Gas)'!T24</f>
        <v>3.5596566201660716E-6</v>
      </c>
      <c r="U3" s="4">
        <f>$B$3*'SYFAFE (for Natural Gas)'!U24</f>
        <v>3.5541996761699045E-6</v>
      </c>
      <c r="V3" s="4">
        <f>$B$3*'SYFAFE (for Natural Gas)'!V24</f>
        <v>3.5447372247954246E-6</v>
      </c>
      <c r="W3" s="4">
        <f>$B$3*'SYFAFE (for Natural Gas)'!W24</f>
        <v>3.5402299013209928E-6</v>
      </c>
      <c r="X3" s="4">
        <f>$B$3*'SYFAFE (for Natural Gas)'!X24</f>
        <v>3.5407390988912828E-6</v>
      </c>
      <c r="Y3" s="4">
        <f>$B$3*'SYFAFE (for Natural Gas)'!Y24</f>
        <v>3.5418364116589863E-6</v>
      </c>
      <c r="Z3" s="4">
        <f>$B$3*'SYFAFE (for Natural Gas)'!Z24</f>
        <v>3.5457855231028477E-6</v>
      </c>
      <c r="AA3" s="4">
        <f>$B$3*'SYFAFE (for Natural Gas)'!AA24</f>
        <v>3.5516848544478218E-6</v>
      </c>
      <c r="AB3" s="4">
        <f>$B$3*'SYFAFE (for Natural Gas)'!AB24</f>
        <v>3.5531036117546183E-6</v>
      </c>
      <c r="AC3" s="4">
        <f>$B$3*'SYFAFE (for Natural Gas)'!AC24</f>
        <v>3.5610162575340613E-6</v>
      </c>
      <c r="AD3" s="4">
        <f>$B$3*'SYFAFE (for Natural Gas)'!AD24</f>
        <v>3.5692330999308684E-6</v>
      </c>
      <c r="AE3" s="4">
        <f>$B$3*'SYFAFE (for Natural Gas)'!AE24</f>
        <v>3.5657944909697112E-6</v>
      </c>
      <c r="AF3" s="4">
        <f>$B$3*'SYFAFE (for Natural Gas)'!AF24</f>
        <v>3.565450744586578E-6</v>
      </c>
      <c r="AG3" s="4"/>
      <c r="AH3" s="4"/>
      <c r="AI3" s="4"/>
    </row>
    <row r="4" spans="1:35">
      <c r="A4" s="8" t="s">
        <v>114</v>
      </c>
      <c r="B4" s="15">
        <f>B5</f>
        <v>9.2034955727881304E-4</v>
      </c>
      <c r="C4" s="15">
        <f t="shared" ref="C4:AF4" si="0">C5</f>
        <v>9.3794857137722578E-4</v>
      </c>
      <c r="D4" s="15">
        <f t="shared" si="0"/>
        <v>9.3500204338529676E-4</v>
      </c>
      <c r="E4" s="15">
        <f t="shared" si="0"/>
        <v>9.4450518097673522E-4</v>
      </c>
      <c r="F4" s="15">
        <f t="shared" si="0"/>
        <v>9.6553094726227289E-4</v>
      </c>
      <c r="G4" s="15">
        <f t="shared" si="0"/>
        <v>9.9202472083761615E-4</v>
      </c>
      <c r="H4" s="15">
        <f t="shared" si="0"/>
        <v>1.0204549915404683E-3</v>
      </c>
      <c r="I4" s="15">
        <f t="shared" si="0"/>
        <v>1.0517667621207619E-3</v>
      </c>
      <c r="J4" s="15">
        <f t="shared" si="0"/>
        <v>1.0714253139951938E-3</v>
      </c>
      <c r="K4" s="15">
        <f t="shared" si="0"/>
        <v>1.0927335887791732E-3</v>
      </c>
      <c r="L4" s="15">
        <f t="shared" si="0"/>
        <v>1.1084724701472082E-3</v>
      </c>
      <c r="M4" s="15">
        <f t="shared" si="0"/>
        <v>1.1212183953006243E-3</v>
      </c>
      <c r="N4" s="15">
        <f t="shared" si="0"/>
        <v>1.1265509849157651E-3</v>
      </c>
      <c r="O4" s="15">
        <f t="shared" si="0"/>
        <v>1.1262441806540653E-3</v>
      </c>
      <c r="P4" s="15">
        <f t="shared" si="0"/>
        <v>1.1263184748685799E-3</v>
      </c>
      <c r="Q4" s="15">
        <f t="shared" si="0"/>
        <v>1.1257669710917103E-3</v>
      </c>
      <c r="R4" s="15">
        <f t="shared" si="0"/>
        <v>1.1240566768554406E-3</v>
      </c>
      <c r="S4" s="15">
        <f t="shared" si="0"/>
        <v>1.1231142484226817E-3</v>
      </c>
      <c r="T4" s="15">
        <f t="shared" si="0"/>
        <v>1.1241515401583754E-3</v>
      </c>
      <c r="U4" s="15">
        <f t="shared" si="0"/>
        <v>1.1224282188798294E-3</v>
      </c>
      <c r="V4" s="15">
        <f t="shared" si="0"/>
        <v>1.119439944891256E-3</v>
      </c>
      <c r="W4" s="15">
        <f t="shared" si="0"/>
        <v>1.1180165169692845E-3</v>
      </c>
      <c r="X4" s="15">
        <f t="shared" si="0"/>
        <v>1.118177323275613E-3</v>
      </c>
      <c r="Y4" s="15">
        <f t="shared" si="0"/>
        <v>1.1185238583405013E-3</v>
      </c>
      <c r="Z4" s="15">
        <f t="shared" si="0"/>
        <v>1.1197710010246366E-3</v>
      </c>
      <c r="AA4" s="15">
        <f t="shared" si="0"/>
        <v>1.1216340297167265E-3</v>
      </c>
      <c r="AB4" s="15">
        <f t="shared" si="0"/>
        <v>1.1220820780488356E-3</v>
      </c>
      <c r="AC4" s="15">
        <f t="shared" si="0"/>
        <v>1.1245809182148494E-3</v>
      </c>
      <c r="AD4" s="15">
        <f t="shared" si="0"/>
        <v>1.1271758246963568E-3</v>
      </c>
      <c r="AE4" s="15">
        <f t="shared" si="0"/>
        <v>1.1260899004142818E-3</v>
      </c>
      <c r="AF4" s="15">
        <f t="shared" si="0"/>
        <v>1.1259813441496596E-3</v>
      </c>
      <c r="AG4" s="15"/>
      <c r="AH4" s="4"/>
      <c r="AI4" s="4"/>
    </row>
    <row r="5" spans="1:35" s="8" customFormat="1">
      <c r="A5" s="3" t="s">
        <v>115</v>
      </c>
      <c r="B5" s="26">
        <f>'Calculations Etc'!B124</f>
        <v>9.2034955727881304E-4</v>
      </c>
      <c r="C5" s="26">
        <f>'Calculations Etc'!C124</f>
        <v>9.3794857137722578E-4</v>
      </c>
      <c r="D5" s="26">
        <f>'Calculations Etc'!D124</f>
        <v>9.3500204338529676E-4</v>
      </c>
      <c r="E5" s="26">
        <f>'Calculations Etc'!E124</f>
        <v>9.4450518097673522E-4</v>
      </c>
      <c r="F5" s="26">
        <f>'Calculations Etc'!F124</f>
        <v>9.6553094726227289E-4</v>
      </c>
      <c r="G5" s="26">
        <f>'Calculations Etc'!G124</f>
        <v>9.9202472083761615E-4</v>
      </c>
      <c r="H5" s="26">
        <f>'Calculations Etc'!H124</f>
        <v>1.0204549915404683E-3</v>
      </c>
      <c r="I5" s="26">
        <f>'Calculations Etc'!I124</f>
        <v>1.0517667621207619E-3</v>
      </c>
      <c r="J5" s="26">
        <f>'Calculations Etc'!J124</f>
        <v>1.0714253139951938E-3</v>
      </c>
      <c r="K5" s="26">
        <f>'Calculations Etc'!K124</f>
        <v>1.0927335887791732E-3</v>
      </c>
      <c r="L5" s="26">
        <f>'Calculations Etc'!L124</f>
        <v>1.1084724701472082E-3</v>
      </c>
      <c r="M5" s="26">
        <f>'Calculations Etc'!M124</f>
        <v>1.1212183953006243E-3</v>
      </c>
      <c r="N5" s="26">
        <f>'Calculations Etc'!N124</f>
        <v>1.1265509849157651E-3</v>
      </c>
      <c r="O5" s="26">
        <f>'Calculations Etc'!O124</f>
        <v>1.1262441806540653E-3</v>
      </c>
      <c r="P5" s="26">
        <f>'Calculations Etc'!P124</f>
        <v>1.1263184748685799E-3</v>
      </c>
      <c r="Q5" s="26">
        <f>'Calculations Etc'!Q124</f>
        <v>1.1257669710917103E-3</v>
      </c>
      <c r="R5" s="26">
        <f>'Calculations Etc'!R124</f>
        <v>1.1240566768554406E-3</v>
      </c>
      <c r="S5" s="26">
        <f>'Calculations Etc'!S124</f>
        <v>1.1231142484226817E-3</v>
      </c>
      <c r="T5" s="26">
        <f>'Calculations Etc'!T124</f>
        <v>1.1241515401583754E-3</v>
      </c>
      <c r="U5" s="26">
        <f>'Calculations Etc'!U124</f>
        <v>1.1224282188798294E-3</v>
      </c>
      <c r="V5" s="26">
        <f>'Calculations Etc'!V124</f>
        <v>1.119439944891256E-3</v>
      </c>
      <c r="W5" s="26">
        <f>'Calculations Etc'!W124</f>
        <v>1.1180165169692845E-3</v>
      </c>
      <c r="X5" s="26">
        <f>'Calculations Etc'!X124</f>
        <v>1.118177323275613E-3</v>
      </c>
      <c r="Y5" s="26">
        <f>'Calculations Etc'!Y124</f>
        <v>1.1185238583405013E-3</v>
      </c>
      <c r="Z5" s="26">
        <f>'Calculations Etc'!Z124</f>
        <v>1.1197710010246366E-3</v>
      </c>
      <c r="AA5" s="26">
        <f>'Calculations Etc'!AA124</f>
        <v>1.1216340297167265E-3</v>
      </c>
      <c r="AB5" s="26">
        <f>'Calculations Etc'!AB124</f>
        <v>1.1220820780488356E-3</v>
      </c>
      <c r="AC5" s="26">
        <f>'Calculations Etc'!AC124</f>
        <v>1.1245809182148494E-3</v>
      </c>
      <c r="AD5" s="26">
        <f>'Calculations Etc'!AD124</f>
        <v>1.1271758246963568E-3</v>
      </c>
      <c r="AE5" s="26">
        <f>'Calculations Etc'!AE124</f>
        <v>1.1260899004142818E-3</v>
      </c>
      <c r="AF5" s="26">
        <f>'Calculations Etc'!AF124</f>
        <v>1.1259813441496596E-3</v>
      </c>
      <c r="AG5" s="26"/>
      <c r="AH5" s="15"/>
      <c r="AI5" s="15"/>
    </row>
    <row r="6" spans="1:35">
      <c r="A6" t="s">
        <v>116</v>
      </c>
      <c r="B6" s="4">
        <f>B4*(1-'Calculations Etc'!$B$20)+B2*'Calculations Etc'!$B$20</f>
        <v>2.0407932802279328E-3</v>
      </c>
      <c r="C6" s="4">
        <f>C4*(1-'Calculations Etc'!$B$20)+C2*'Calculations Etc'!$B$20</f>
        <v>2.0483129756943301E-3</v>
      </c>
      <c r="D6" s="4">
        <f>D4*(1-'Calculations Etc'!$B$20)+D2*'Calculations Etc'!$B$20</f>
        <v>2.0465871772200731E-3</v>
      </c>
      <c r="E6" s="4">
        <f>E4*(1-'Calculations Etc'!$B$20)+E2*'Calculations Etc'!$B$20</f>
        <v>2.0504637282583319E-3</v>
      </c>
      <c r="F6" s="4">
        <f>F4*(1-'Calculations Etc'!$B$20)+F2*'Calculations Etc'!$B$20</f>
        <v>2.0595254622089356E-3</v>
      </c>
      <c r="G6" s="4">
        <f>G4*(1-'Calculations Etc'!$B$20)+G2*'Calculations Etc'!$B$20</f>
        <v>2.0710477994399516E-3</v>
      </c>
      <c r="H6" s="4">
        <f>H4*(1-'Calculations Etc'!$B$20)+H2*'Calculations Etc'!$B$20</f>
        <v>2.0834415603783463E-3</v>
      </c>
      <c r="I6" s="4">
        <f>I4*(1-'Calculations Etc'!$B$20)+I2*'Calculations Etc'!$B$20</f>
        <v>2.0971319962615901E-3</v>
      </c>
      <c r="J6" s="4">
        <f>J4*(1-'Calculations Etc'!$B$20)+J2*'Calculations Etc'!$B$20</f>
        <v>2.1055784837271958E-3</v>
      </c>
      <c r="K6" s="4">
        <f>K4*(1-'Calculations Etc'!$B$20)+K2*'Calculations Etc'!$B$20</f>
        <v>2.1147673465020979E-3</v>
      </c>
      <c r="L6" s="4">
        <f>L4*(1-'Calculations Etc'!$B$20)+L2*'Calculations Etc'!$B$20</f>
        <v>2.1214499822398251E-3</v>
      </c>
      <c r="M6" s="4">
        <f>M4*(1-'Calculations Etc'!$B$20)+M2*'Calculations Etc'!$B$20</f>
        <v>2.1267857876809742E-3</v>
      </c>
      <c r="N6" s="4">
        <f>N4*(1-'Calculations Etc'!$B$20)+N2*'Calculations Etc'!$B$20</f>
        <v>2.1287855921298987E-3</v>
      </c>
      <c r="O6" s="4">
        <f>O4*(1-'Calculations Etc'!$B$20)+O2*'Calculations Etc'!$B$20</f>
        <v>2.1282476693342454E-3</v>
      </c>
      <c r="P6" s="4">
        <f>P4*(1-'Calculations Etc'!$B$20)+P2*'Calculations Etc'!$B$20</f>
        <v>2.1278812408528887E-3</v>
      </c>
      <c r="Q6" s="4">
        <f>Q4*(1-'Calculations Etc'!$B$20)+Q2*'Calculations Etc'!$B$20</f>
        <v>2.1272332032754087E-3</v>
      </c>
      <c r="R6" s="4">
        <f>R4*(1-'Calculations Etc'!$B$20)+R2*'Calculations Etc'!$B$20</f>
        <v>2.1260637099911987E-3</v>
      </c>
      <c r="S6" s="4">
        <f>S4*(1-'Calculations Etc'!$B$20)+S2*'Calculations Etc'!$B$20</f>
        <v>2.1252397563185687E-3</v>
      </c>
      <c r="T6" s="4">
        <f>T4*(1-'Calculations Etc'!$B$20)+T2*'Calculations Etc'!$B$20</f>
        <v>2.1253066767217424E-3</v>
      </c>
      <c r="U6" s="4">
        <f>U4*(1-'Calculations Etc'!$B$20)+U2*'Calculations Etc'!$B$20</f>
        <v>2.1241313212685079E-3</v>
      </c>
      <c r="V6" s="4">
        <f>V4*(1-'Calculations Etc'!$B$20)+V2*'Calculations Etc'!$B$20</f>
        <v>2.1223867370957616E-3</v>
      </c>
      <c r="W6" s="4">
        <f>W4*(1-'Calculations Etc'!$B$20)+W2*'Calculations Etc'!$B$20</f>
        <v>2.121346333652986E-3</v>
      </c>
      <c r="X6" s="4">
        <f>X4*(1-'Calculations Etc'!$B$20)+X2*'Calculations Etc'!$B$20</f>
        <v>2.1210188356129453E-3</v>
      </c>
      <c r="Y6" s="4">
        <f>Y4*(1-'Calculations Etc'!$B$20)+Y2*'Calculations Etc'!$B$20</f>
        <v>2.1207749155142566E-3</v>
      </c>
      <c r="Z6" s="4">
        <f>Z4*(1-'Calculations Etc'!$B$20)+Z2*'Calculations Etc'!$B$20</f>
        <v>2.1209362688442285E-3</v>
      </c>
      <c r="AA6" s="4">
        <f>AA4*(1-'Calculations Etc'!$B$20)+AA2*'Calculations Etc'!$B$20</f>
        <v>2.1213747708777805E-3</v>
      </c>
      <c r="AB6" s="4">
        <f>AB4*(1-'Calculations Etc'!$B$20)+AB2*'Calculations Etc'!$B$20</f>
        <v>2.1211765317493414E-3</v>
      </c>
      <c r="AC6" s="4">
        <f>AC4*(1-'Calculations Etc'!$B$20)+AC2*'Calculations Etc'!$B$20</f>
        <v>2.1219011489461586E-3</v>
      </c>
      <c r="AD6" s="4">
        <f>AD4*(1-'Calculations Etc'!$B$20)+AD2*'Calculations Etc'!$B$20</f>
        <v>2.1226689959849485E-3</v>
      </c>
      <c r="AE6" s="4">
        <f>AE4*(1-'Calculations Etc'!$B$20)+AE2*'Calculations Etc'!$B$20</f>
        <v>2.1217804691801264E-3</v>
      </c>
      <c r="AF6" s="4">
        <f>AF4*(1-'Calculations Etc'!$B$20)+AF2*'Calculations Etc'!$B$20</f>
        <v>2.1213317579831577E-3</v>
      </c>
      <c r="AG6" s="4"/>
      <c r="AH6" s="4"/>
      <c r="AI6" s="4"/>
    </row>
    <row r="7" spans="1:35">
      <c r="A7" t="s">
        <v>915</v>
      </c>
      <c r="B7" s="4">
        <f>B5*'Calculations Etc'!$B$39</f>
        <v>7.1327090689108014E-4</v>
      </c>
      <c r="C7" s="4">
        <f>C5*'Calculations Etc'!$B$39</f>
        <v>7.2691014281734995E-4</v>
      </c>
      <c r="D7" s="4">
        <f>D5*'Calculations Etc'!$B$39</f>
        <v>7.2462658362360498E-4</v>
      </c>
      <c r="E7" s="4">
        <f>E5*'Calculations Etc'!$B$39</f>
        <v>7.3199151525696977E-4</v>
      </c>
      <c r="F7" s="4">
        <f>F5*'Calculations Etc'!$B$39</f>
        <v>7.4828648412826148E-4</v>
      </c>
      <c r="G7" s="4">
        <f>G5*'Calculations Etc'!$B$39</f>
        <v>7.6881915864915253E-4</v>
      </c>
      <c r="H7" s="4">
        <f>H5*'Calculations Etc'!$B$39</f>
        <v>7.9085261844386294E-4</v>
      </c>
      <c r="I7" s="4">
        <f>I5*'Calculations Etc'!$B$39</f>
        <v>8.1511924064359045E-4</v>
      </c>
      <c r="J7" s="4">
        <f>J5*'Calculations Etc'!$B$39</f>
        <v>8.3035461834627517E-4</v>
      </c>
      <c r="K7" s="4">
        <f>K5*'Calculations Etc'!$B$39</f>
        <v>8.4686853130385928E-4</v>
      </c>
      <c r="L7" s="4">
        <f>L5*'Calculations Etc'!$B$39</f>
        <v>8.5906616436408638E-4</v>
      </c>
      <c r="M7" s="4">
        <f>M5*'Calculations Etc'!$B$39</f>
        <v>8.6894425635798385E-4</v>
      </c>
      <c r="N7" s="4">
        <f>N5*'Calculations Etc'!$B$39</f>
        <v>8.7307701330971801E-4</v>
      </c>
      <c r="O7" s="4">
        <f>O5*'Calculations Etc'!$B$39</f>
        <v>8.7283924000690057E-4</v>
      </c>
      <c r="P7" s="4">
        <f>P5*'Calculations Etc'!$B$39</f>
        <v>8.7289681802314939E-4</v>
      </c>
      <c r="Q7" s="4">
        <f>Q5*'Calculations Etc'!$B$39</f>
        <v>8.7246940259607557E-4</v>
      </c>
      <c r="R7" s="4">
        <f>R5*'Calculations Etc'!$B$39</f>
        <v>8.7114392456296656E-4</v>
      </c>
      <c r="S7" s="4">
        <f>S5*'Calculations Etc'!$B$39</f>
        <v>8.7041354252757831E-4</v>
      </c>
      <c r="T7" s="4">
        <f>T5*'Calculations Etc'!$B$39</f>
        <v>8.7121744362274095E-4</v>
      </c>
      <c r="U7" s="4">
        <f>U5*'Calculations Etc'!$B$39</f>
        <v>8.6988186963186779E-4</v>
      </c>
      <c r="V7" s="4">
        <f>V5*'Calculations Etc'!$B$39</f>
        <v>8.6756595729072341E-4</v>
      </c>
      <c r="W7" s="4">
        <f>W5*'Calculations Etc'!$B$39</f>
        <v>8.6646280065119554E-4</v>
      </c>
      <c r="X7" s="4">
        <f>X5*'Calculations Etc'!$B$39</f>
        <v>8.6658742553860017E-4</v>
      </c>
      <c r="Y7" s="4">
        <f>Y5*'Calculations Etc'!$B$39</f>
        <v>8.6685599021388857E-4</v>
      </c>
      <c r="Z7" s="4">
        <f>Z5*'Calculations Etc'!$B$39</f>
        <v>8.6782252579409346E-4</v>
      </c>
      <c r="AA7" s="4">
        <f>AA5*'Calculations Etc'!$B$39</f>
        <v>8.6926637303046312E-4</v>
      </c>
      <c r="AB7" s="4">
        <f>AB5*'Calculations Etc'!$B$39</f>
        <v>8.6961361048784754E-4</v>
      </c>
      <c r="AC7" s="4">
        <f>AC5*'Calculations Etc'!$B$39</f>
        <v>8.7155021161650829E-4</v>
      </c>
      <c r="AD7" s="4">
        <f>AD5*'Calculations Etc'!$B$39</f>
        <v>8.7356126413967651E-4</v>
      </c>
      <c r="AE7" s="4">
        <f>AE5*'Calculations Etc'!$B$39</f>
        <v>8.7271967282106838E-4</v>
      </c>
      <c r="AF7" s="4">
        <f>AF5*'Calculations Etc'!$B$39</f>
        <v>8.7263554171598617E-4</v>
      </c>
      <c r="AG7" s="4"/>
      <c r="AH7" s="4"/>
      <c r="AI7" s="4"/>
    </row>
    <row r="8" spans="1:35">
      <c r="A8" t="s">
        <v>916</v>
      </c>
      <c r="B8" s="4">
        <f>B5*'Calculations Etc'!$B$35</f>
        <v>2.7610486718364388E-3</v>
      </c>
      <c r="C8" s="4">
        <f>C5*'Calculations Etc'!$B$35</f>
        <v>2.8138457141316771E-3</v>
      </c>
      <c r="D8" s="4">
        <f>D5*'Calculations Etc'!$B$35</f>
        <v>2.8050061301558901E-3</v>
      </c>
      <c r="E8" s="4">
        <f>E5*'Calculations Etc'!$B$35</f>
        <v>2.8335155429302051E-3</v>
      </c>
      <c r="F8" s="4">
        <f>F5*'Calculations Etc'!$B$35</f>
        <v>2.8965928417868181E-3</v>
      </c>
      <c r="G8" s="4">
        <f>G5*'Calculations Etc'!$B$35</f>
        <v>2.9760741625128478E-3</v>
      </c>
      <c r="H8" s="4">
        <f>H5*'Calculations Etc'!$B$35</f>
        <v>3.0613649746214044E-3</v>
      </c>
      <c r="I8" s="4">
        <f>I5*'Calculations Etc'!$B$35</f>
        <v>3.1553002863622852E-3</v>
      </c>
      <c r="J8" s="4">
        <f>J5*'Calculations Etc'!$B$35</f>
        <v>3.2142759419855806E-3</v>
      </c>
      <c r="K8" s="4">
        <f>K5*'Calculations Etc'!$B$35</f>
        <v>3.2782007663375193E-3</v>
      </c>
      <c r="L8" s="4">
        <f>L5*'Calculations Etc'!$B$35</f>
        <v>3.325417410441624E-3</v>
      </c>
      <c r="M8" s="4">
        <f>M5*'Calculations Etc'!$B$35</f>
        <v>3.3636551859018721E-3</v>
      </c>
      <c r="N8" s="4">
        <f>N5*'Calculations Etc'!$B$35</f>
        <v>3.3796529547472946E-3</v>
      </c>
      <c r="O8" s="4">
        <f>O5*'Calculations Etc'!$B$35</f>
        <v>3.3787325419621954E-3</v>
      </c>
      <c r="P8" s="4">
        <f>P5*'Calculations Etc'!$B$35</f>
        <v>3.3789554246057389E-3</v>
      </c>
      <c r="Q8" s="4">
        <f>Q5*'Calculations Etc'!$B$35</f>
        <v>3.3773009132751306E-3</v>
      </c>
      <c r="R8" s="4">
        <f>R5*'Calculations Etc'!$B$35</f>
        <v>3.3721700305663215E-3</v>
      </c>
      <c r="S8" s="4">
        <f>S5*'Calculations Etc'!$B$35</f>
        <v>3.3693427452680443E-3</v>
      </c>
      <c r="T8" s="4">
        <f>T5*'Calculations Etc'!$B$35</f>
        <v>3.3724546204751257E-3</v>
      </c>
      <c r="U8" s="4">
        <f>U5*'Calculations Etc'!$B$35</f>
        <v>3.3672846566394875E-3</v>
      </c>
      <c r="V8" s="4">
        <f>V5*'Calculations Etc'!$B$35</f>
        <v>3.3583198346737674E-3</v>
      </c>
      <c r="W8" s="4">
        <f>W5*'Calculations Etc'!$B$35</f>
        <v>3.3540495509078532E-3</v>
      </c>
      <c r="X8" s="4">
        <f>X5*'Calculations Etc'!$B$35</f>
        <v>3.3545319698268386E-3</v>
      </c>
      <c r="Y8" s="4">
        <f>Y5*'Calculations Etc'!$B$35</f>
        <v>3.3555715750215034E-3</v>
      </c>
      <c r="Z8" s="4">
        <f>Z5*'Calculations Etc'!$B$35</f>
        <v>3.3593130030739092E-3</v>
      </c>
      <c r="AA8" s="4">
        <f>AA5*'Calculations Etc'!$B$35</f>
        <v>3.3649020891501789E-3</v>
      </c>
      <c r="AB8" s="4">
        <f>AB5*'Calculations Etc'!$B$35</f>
        <v>3.3662462341465063E-3</v>
      </c>
      <c r="AC8" s="4">
        <f>AC5*'Calculations Etc'!$B$35</f>
        <v>3.3737427546445477E-3</v>
      </c>
      <c r="AD8" s="4">
        <f>AD5*'Calculations Etc'!$B$35</f>
        <v>3.3815274740890697E-3</v>
      </c>
      <c r="AE8" s="4">
        <f>AE5*'Calculations Etc'!$B$35</f>
        <v>3.3782697012428448E-3</v>
      </c>
      <c r="AF8" s="4">
        <f>AF5*'Calculations Etc'!$B$35</f>
        <v>3.3779440324489783E-3</v>
      </c>
      <c r="AG8" s="4"/>
      <c r="AH8" s="4"/>
      <c r="AI8"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election activeCell="B5" sqref="B5"/>
    </sheetView>
  </sheetViews>
  <sheetFormatPr defaultRowHeight="14.5"/>
  <cols>
    <col min="1" max="1" width="31.179687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1.4359891202642193E-3</v>
      </c>
      <c r="C2" s="15">
        <f>C$5/(1-'Calculations Etc'!$B$17)</f>
        <v>1.4359891202642193E-3</v>
      </c>
      <c r="D2" s="15">
        <f>D$5/(1-'Calculations Etc'!$B$17)</f>
        <v>1.4359891202642193E-3</v>
      </c>
      <c r="E2" s="15">
        <f>E$5/(1-'Calculations Etc'!$B$17)</f>
        <v>1.5066799580121003E-3</v>
      </c>
      <c r="F2" s="15">
        <f>F$5/(1-'Calculations Etc'!$B$17)</f>
        <v>1.5552786274469698E-3</v>
      </c>
      <c r="G2" s="15">
        <f>G$5/(1-'Calculations Etc'!$B$17)</f>
        <v>1.582822415705284E-3</v>
      </c>
      <c r="H2" s="15">
        <f>H$5/(1-'Calculations Etc'!$B$17)</f>
        <v>1.6103918431189777E-3</v>
      </c>
      <c r="I2" s="15">
        <f>I$5/(1-'Calculations Etc'!$B$17)</f>
        <v>1.6361896470119691E-3</v>
      </c>
      <c r="J2" s="15">
        <f>J$5/(1-'Calculations Etc'!$B$17)</f>
        <v>1.6530245876906686E-3</v>
      </c>
      <c r="K2" s="15">
        <f>K$5/(1-'Calculations Etc'!$B$17)</f>
        <v>1.6715946147300008E-3</v>
      </c>
      <c r="L2" s="15">
        <f>L$5/(1-'Calculations Etc'!$B$17)</f>
        <v>1.6883898736976789E-3</v>
      </c>
      <c r="M2" s="15">
        <f>M$5/(1-'Calculations Etc'!$B$17)</f>
        <v>1.7048062675392331E-3</v>
      </c>
      <c r="N2" s="15">
        <f>N$5/(1-'Calculations Etc'!$B$17)</f>
        <v>1.7200862529750188E-3</v>
      </c>
      <c r="O2" s="15">
        <f>O$5/(1-'Calculations Etc'!$B$17)</f>
        <v>1.7353604956884482E-3</v>
      </c>
      <c r="P2" s="15">
        <f>P$5/(1-'Calculations Etc'!$B$17)</f>
        <v>1.7514293864897784E-3</v>
      </c>
      <c r="Q2" s="15">
        <f>Q$5/(1-'Calculations Etc'!$B$17)</f>
        <v>1.7664805679373902E-3</v>
      </c>
      <c r="R2" s="15">
        <f>R$5/(1-'Calculations Etc'!$B$17)</f>
        <v>1.7823860483053488E-3</v>
      </c>
      <c r="S2" s="15">
        <f>S$5/(1-'Calculations Etc'!$B$17)</f>
        <v>1.7981195704861765E-3</v>
      </c>
      <c r="T2" s="15">
        <f>T$5/(1-'Calculations Etc'!$B$17)</f>
        <v>1.813813868941057E-3</v>
      </c>
      <c r="U2" s="15">
        <f>U$5/(1-'Calculations Etc'!$B$17)</f>
        <v>1.8311523381905291E-3</v>
      </c>
      <c r="V2" s="15">
        <f>V$5/(1-'Calculations Etc'!$B$17)</f>
        <v>1.8472859551286345E-3</v>
      </c>
      <c r="W2" s="15">
        <f>W$5/(1-'Calculations Etc'!$B$17)</f>
        <v>1.8648251910693681E-3</v>
      </c>
      <c r="X2" s="15">
        <f>X$5/(1-'Calculations Etc'!$B$17)</f>
        <v>1.8813267671031915E-3</v>
      </c>
      <c r="Y2" s="15">
        <f>Y$5/(1-'Calculations Etc'!$B$17)</f>
        <v>1.8983112929940019E-3</v>
      </c>
      <c r="Z2" s="15">
        <f>Z$5/(1-'Calculations Etc'!$B$17)</f>
        <v>1.9137051385765386E-3</v>
      </c>
      <c r="AA2" s="15">
        <f>AA$5/(1-'Calculations Etc'!$B$17)</f>
        <v>1.9297450072820696E-3</v>
      </c>
      <c r="AB2" s="15">
        <f>AB$5/(1-'Calculations Etc'!$B$17)</f>
        <v>1.9458392380970527E-3</v>
      </c>
      <c r="AC2" s="15">
        <f>AC$5/(1-'Calculations Etc'!$B$17)</f>
        <v>1.9649639523086461E-3</v>
      </c>
      <c r="AD2" s="15">
        <f>AD$5/(1-'Calculations Etc'!$B$17)</f>
        <v>1.9866206612652623E-3</v>
      </c>
      <c r="AE2" s="15">
        <f>AE$5/(1-'Calculations Etc'!$B$17)</f>
        <v>2.010119011913415E-3</v>
      </c>
      <c r="AF2" s="15">
        <f>AF$5/(1-'Calculations Etc'!$B$17)</f>
        <v>2.0339670037044935E-3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4.4686493000448379E-4</v>
      </c>
      <c r="C5" s="4">
        <f>D5</f>
        <v>4.4686493000448379E-4</v>
      </c>
      <c r="D5" s="4">
        <f>(INDEX('AEO 47'!$E$41:$AL$41,MATCH(D$1,'AEO 47'!$E$1:$AL$1,0))+INDEX('AEO 47'!$E$55:$AL$55,MATCH(D$1,'AEO 47'!$E$1:$AL$1,0)))/(INDEX('AEO 47'!$E$178:$AL$178,MATCH(D$1,'AEO 47'!$E$1:$AL$1,0))*'Calculations Etc'!D3*10^3)*'Calculations Etc'!D8</f>
        <v>4.4686493000448379E-4</v>
      </c>
      <c r="E5" s="4">
        <f>(INDEX('AEO 47'!$E$41:$AL$41,MATCH(E$1,'AEO 47'!$E$1:$AL$1,0))+INDEX('AEO 47'!$E$55:$AL$55,MATCH(E$1,'AEO 47'!$E$1:$AL$1,0)))/(INDEX('AEO 47'!$E$178:$AL$178,MATCH(E$1,'AEO 47'!$E$1:$AL$1,0))*'Calculations Etc'!E3*10^3)*'Calculations Etc'!E8</f>
        <v>4.6886318599151578E-4</v>
      </c>
      <c r="F5" s="4">
        <f>(INDEX('AEO 47'!$E$41:$AL$41,MATCH(F$1,'AEO 47'!$E$1:$AL$1,0))+INDEX('AEO 47'!$E$55:$AL$55,MATCH(F$1,'AEO 47'!$E$1:$AL$1,0)))/(INDEX('AEO 47'!$E$178:$AL$178,MATCH(F$1,'AEO 47'!$E$1:$AL$1,0))*'Calculations Etc'!F3*10^3)*'Calculations Etc'!F8</f>
        <v>4.8398658818785562E-4</v>
      </c>
      <c r="G5" s="4">
        <f>(INDEX('AEO 47'!$E$41:$AL$41,MATCH(G$1,'AEO 47'!$E$1:$AL$1,0))+INDEX('AEO 47'!$E$55:$AL$55,MATCH(G$1,'AEO 47'!$E$1:$AL$1,0)))/(INDEX('AEO 47'!$E$178:$AL$178,MATCH(G$1,'AEO 47'!$E$1:$AL$1,0))*'Calculations Etc'!G3*10^3)*'Calculations Etc'!G8</f>
        <v>4.9255792959874685E-4</v>
      </c>
      <c r="H5" s="4">
        <f>(INDEX('AEO 47'!$E$41:$AL$41,MATCH(H$1,'AEO 47'!$E$1:$AL$1,0))+INDEX('AEO 47'!$E$55:$AL$55,MATCH(H$1,'AEO 47'!$E$1:$AL$1,0)))/(INDEX('AEO 47'!$E$178:$AL$178,MATCH(H$1,'AEO 47'!$E$1:$AL$1,0))*'Calculations Etc'!H3*10^3)*'Calculations Etc'!H8</f>
        <v>5.0113724964903877E-4</v>
      </c>
      <c r="I5" s="4">
        <f>(INDEX('AEO 47'!$E$41:$AL$41,MATCH(I$1,'AEO 47'!$E$1:$AL$1,0))+INDEX('AEO 47'!$E$55:$AL$55,MATCH(I$1,'AEO 47'!$E$1:$AL$1,0)))/(INDEX('AEO 47'!$E$178:$AL$178,MATCH(I$1,'AEO 47'!$E$1:$AL$1,0))*'Calculations Etc'!I3*10^3)*'Calculations Etc'!I8</f>
        <v>5.0916525882280597E-4</v>
      </c>
      <c r="J5" s="4">
        <f>(INDEX('AEO 47'!$E$41:$AL$41,MATCH(J$1,'AEO 47'!$E$1:$AL$1,0))+INDEX('AEO 47'!$E$55:$AL$55,MATCH(J$1,'AEO 47'!$E$1:$AL$1,0)))/(INDEX('AEO 47'!$E$178:$AL$178,MATCH(J$1,'AEO 47'!$E$1:$AL$1,0))*'Calculations Etc'!J3*10^3)*'Calculations Etc'!J8</f>
        <v>5.1440411786557677E-4</v>
      </c>
      <c r="K5" s="4">
        <f>(INDEX('AEO 47'!$E$41:$AL$41,MATCH(K$1,'AEO 47'!$E$1:$AL$1,0))+INDEX('AEO 47'!$E$55:$AL$55,MATCH(K$1,'AEO 47'!$E$1:$AL$1,0)))/(INDEX('AEO 47'!$E$178:$AL$178,MATCH(K$1,'AEO 47'!$E$1:$AL$1,0))*'Calculations Etc'!K3*10^3)*'Calculations Etc'!K8</f>
        <v>5.2018291779937133E-4</v>
      </c>
      <c r="L5" s="4">
        <f>(INDEX('AEO 47'!$E$41:$AL$41,MATCH(L$1,'AEO 47'!$E$1:$AL$1,0))+INDEX('AEO 47'!$E$55:$AL$55,MATCH(L$1,'AEO 47'!$E$1:$AL$1,0)))/(INDEX('AEO 47'!$E$178:$AL$178,MATCH(L$1,'AEO 47'!$E$1:$AL$1,0))*'Calculations Etc'!L3*10^3)*'Calculations Etc'!L8</f>
        <v>5.2540942830497852E-4</v>
      </c>
      <c r="M5" s="4">
        <f>(INDEX('AEO 47'!$E$41:$AL$41,MATCH(M$1,'AEO 47'!$E$1:$AL$1,0))+INDEX('AEO 47'!$E$55:$AL$55,MATCH(M$1,'AEO 47'!$E$1:$AL$1,0)))/(INDEX('AEO 47'!$E$178:$AL$178,MATCH(M$1,'AEO 47'!$E$1:$AL$1,0))*'Calculations Etc'!M3*10^3)*'Calculations Etc'!M8</f>
        <v>5.305180399103244E-4</v>
      </c>
      <c r="N5" s="4">
        <f>(INDEX('AEO 47'!$E$41:$AL$41,MATCH(N$1,'AEO 47'!$E$1:$AL$1,0))+INDEX('AEO 47'!$E$55:$AL$55,MATCH(N$1,'AEO 47'!$E$1:$AL$1,0)))/(INDEX('AEO 47'!$E$178:$AL$178,MATCH(N$1,'AEO 47'!$E$1:$AL$1,0))*'Calculations Etc'!N3*10^3)*'Calculations Etc'!N8</f>
        <v>5.3527301299882213E-4</v>
      </c>
      <c r="O5" s="4">
        <f>(INDEX('AEO 47'!$E$41:$AL$41,MATCH(O$1,'AEO 47'!$E$1:$AL$1,0))+INDEX('AEO 47'!$E$55:$AL$55,MATCH(O$1,'AEO 47'!$E$1:$AL$1,0)))/(INDEX('AEO 47'!$E$178:$AL$178,MATCH(O$1,'AEO 47'!$E$1:$AL$1,0))*'Calculations Etc'!O3*10^3)*'Calculations Etc'!O8</f>
        <v>5.4002619901164666E-4</v>
      </c>
      <c r="P5" s="4">
        <f>(INDEX('AEO 47'!$E$41:$AL$41,MATCH(P$1,'AEO 47'!$E$1:$AL$1,0))+INDEX('AEO 47'!$E$55:$AL$55,MATCH(P$1,'AEO 47'!$E$1:$AL$1,0)))/(INDEX('AEO 47'!$E$178:$AL$178,MATCH(P$1,'AEO 47'!$E$1:$AL$1,0))*'Calculations Etc'!P3*10^3)*'Calculations Etc'!P8</f>
        <v>5.4502667127279093E-4</v>
      </c>
      <c r="Q5" s="4">
        <f>(INDEX('AEO 47'!$E$41:$AL$41,MATCH(Q$1,'AEO 47'!$E$1:$AL$1,0))+INDEX('AEO 47'!$E$55:$AL$55,MATCH(Q$1,'AEO 47'!$E$1:$AL$1,0)))/(INDEX('AEO 47'!$E$178:$AL$178,MATCH(Q$1,'AEO 47'!$E$1:$AL$1,0))*'Calculations Etc'!Q3*10^3)*'Calculations Etc'!Q8</f>
        <v>5.4971044293175325E-4</v>
      </c>
      <c r="R5" s="4">
        <f>(INDEX('AEO 47'!$E$41:$AL$41,MATCH(R$1,'AEO 47'!$E$1:$AL$1,0))+INDEX('AEO 47'!$E$55:$AL$55,MATCH(R$1,'AEO 47'!$E$1:$AL$1,0)))/(INDEX('AEO 47'!$E$178:$AL$178,MATCH(R$1,'AEO 47'!$E$1:$AL$1,0))*'Calculations Etc'!R3*10^3)*'Calculations Etc'!R8</f>
        <v>5.5466006355980348E-4</v>
      </c>
      <c r="S5" s="4">
        <f>(INDEX('AEO 47'!$E$41:$AL$41,MATCH(S$1,'AEO 47'!$E$1:$AL$1,0))+INDEX('AEO 47'!$E$55:$AL$55,MATCH(S$1,'AEO 47'!$E$1:$AL$1,0)))/(INDEX('AEO 47'!$E$178:$AL$178,MATCH(S$1,'AEO 47'!$E$1:$AL$1,0))*'Calculations Etc'!S3*10^3)*'Calculations Etc'!S8</f>
        <v>5.5955617258238849E-4</v>
      </c>
      <c r="T5" s="4">
        <f>(INDEX('AEO 47'!$E$41:$AL$41,MATCH(T$1,'AEO 47'!$E$1:$AL$1,0))+INDEX('AEO 47'!$E$55:$AL$55,MATCH(T$1,'AEO 47'!$E$1:$AL$1,0)))/(INDEX('AEO 47'!$E$178:$AL$178,MATCH(T$1,'AEO 47'!$E$1:$AL$1,0))*'Calculations Etc'!T3*10^3)*'Calculations Etc'!T8</f>
        <v>5.6444007558801798E-4</v>
      </c>
      <c r="U5" s="4">
        <f>(INDEX('AEO 47'!$E$41:$AL$41,MATCH(U$1,'AEO 47'!$E$1:$AL$1,0))+INDEX('AEO 47'!$E$55:$AL$55,MATCH(U$1,'AEO 47'!$E$1:$AL$1,0)))/(INDEX('AEO 47'!$E$178:$AL$178,MATCH(U$1,'AEO 47'!$E$1:$AL$1,0))*'Calculations Etc'!U3*10^3)*'Calculations Etc'!U8</f>
        <v>5.6983562750287137E-4</v>
      </c>
      <c r="V5" s="4">
        <f>(INDEX('AEO 47'!$E$41:$AL$41,MATCH(V$1,'AEO 47'!$E$1:$AL$1,0))+INDEX('AEO 47'!$E$55:$AL$55,MATCH(V$1,'AEO 47'!$E$1:$AL$1,0)))/(INDEX('AEO 47'!$E$178:$AL$178,MATCH(V$1,'AEO 47'!$E$1:$AL$1,0))*'Calculations Etc'!V3*10^3)*'Calculations Etc'!V8</f>
        <v>5.7485624186688492E-4</v>
      </c>
      <c r="W5" s="4">
        <f>(INDEX('AEO 47'!$E$41:$AL$41,MATCH(W$1,'AEO 47'!$E$1:$AL$1,0))+INDEX('AEO 47'!$E$55:$AL$55,MATCH(W$1,'AEO 47'!$E$1:$AL$1,0)))/(INDEX('AEO 47'!$E$178:$AL$178,MATCH(W$1,'AEO 47'!$E$1:$AL$1,0))*'Calculations Etc'!W3*10^3)*'Calculations Etc'!W8</f>
        <v>5.8031427029508489E-4</v>
      </c>
      <c r="X5" s="4">
        <f>(INDEX('AEO 47'!$E$41:$AL$41,MATCH(X$1,'AEO 47'!$E$1:$AL$1,0))+INDEX('AEO 47'!$E$55:$AL$55,MATCH(X$1,'AEO 47'!$E$1:$AL$1,0)))/(INDEX('AEO 47'!$E$178:$AL$178,MATCH(X$1,'AEO 47'!$E$1:$AL$1,0))*'Calculations Etc'!X3*10^3)*'Calculations Etc'!X8</f>
        <v>5.8544938971573997E-4</v>
      </c>
      <c r="Y5" s="4">
        <f>(INDEX('AEO 47'!$E$41:$AL$41,MATCH(Y$1,'AEO 47'!$E$1:$AL$1,0))+INDEX('AEO 47'!$E$55:$AL$55,MATCH(Y$1,'AEO 47'!$E$1:$AL$1,0)))/(INDEX('AEO 47'!$E$178:$AL$178,MATCH(Y$1,'AEO 47'!$E$1:$AL$1,0))*'Calculations Etc'!Y3*10^3)*'Calculations Etc'!Y8</f>
        <v>5.9073479812604864E-4</v>
      </c>
      <c r="Z5" s="4">
        <f>(INDEX('AEO 47'!$E$41:$AL$41,MATCH(Z$1,'AEO 47'!$E$1:$AL$1,0))+INDEX('AEO 47'!$E$55:$AL$55,MATCH(Z$1,'AEO 47'!$E$1:$AL$1,0)))/(INDEX('AEO 47'!$E$178:$AL$178,MATCH(Z$1,'AEO 47'!$E$1:$AL$1,0))*'Calculations Etc'!Z3*10^3)*'Calculations Etc'!Z8</f>
        <v>5.9552520331203947E-4</v>
      </c>
      <c r="AA5" s="4">
        <f>(INDEX('AEO 47'!$E$41:$AL$41,MATCH(AA$1,'AEO 47'!$E$1:$AL$1,0))+INDEX('AEO 47'!$E$55:$AL$55,MATCH(AA$1,'AEO 47'!$E$1:$AL$1,0)))/(INDEX('AEO 47'!$E$178:$AL$178,MATCH(AA$1,'AEO 47'!$E$1:$AL$1,0))*'Calculations Etc'!AA3*10^3)*'Calculations Etc'!AA8</f>
        <v>6.0051664419778891E-4</v>
      </c>
      <c r="AB5" s="4">
        <f>(INDEX('AEO 47'!$E$41:$AL$41,MATCH(AB$1,'AEO 47'!$E$1:$AL$1,0))+INDEX('AEO 47'!$E$55:$AL$55,MATCH(AB$1,'AEO 47'!$E$1:$AL$1,0)))/(INDEX('AEO 47'!$E$178:$AL$178,MATCH(AB$1,'AEO 47'!$E$1:$AL$1,0))*'Calculations Etc'!AB3*10^3)*'Calculations Etc'!AB8</f>
        <v>6.0552500200852929E-4</v>
      </c>
      <c r="AC5" s="4">
        <f>(INDEX('AEO 47'!$E$41:$AL$41,MATCH(AC$1,'AEO 47'!$E$1:$AL$1,0))+INDEX('AEO 47'!$E$55:$AL$55,MATCH(AC$1,'AEO 47'!$E$1:$AL$1,0)))/(INDEX('AEO 47'!$E$178:$AL$178,MATCH(AC$1,'AEO 47'!$E$1:$AL$1,0))*'Calculations Etc'!AC3*10^3)*'Calculations Etc'!AC8</f>
        <v>6.1147641484092378E-4</v>
      </c>
      <c r="AD5" s="4">
        <f>(INDEX('AEO 47'!$E$41:$AL$41,MATCH(AD$1,'AEO 47'!$E$1:$AL$1,0))+INDEX('AEO 47'!$E$55:$AL$55,MATCH(AD$1,'AEO 47'!$E$1:$AL$1,0)))/(INDEX('AEO 47'!$E$178:$AL$178,MATCH(AD$1,'AEO 47'!$E$1:$AL$1,0))*'Calculations Etc'!AD3*10^3)*'Calculations Etc'!AD8</f>
        <v>6.1821575819350101E-4</v>
      </c>
      <c r="AE5" s="4">
        <f>(INDEX('AEO 47'!$E$41:$AL$41,MATCH(AE$1,'AEO 47'!$E$1:$AL$1,0))+INDEX('AEO 47'!$E$55:$AL$55,MATCH(AE$1,'AEO 47'!$E$1:$AL$1,0)))/(INDEX('AEO 47'!$E$178:$AL$178,MATCH(AE$1,'AEO 47'!$E$1:$AL$1,0))*'Calculations Etc'!AE3*10^3)*'Calculations Etc'!AE8</f>
        <v>6.2552820135161862E-4</v>
      </c>
      <c r="AF5" s="4">
        <f>(INDEX('AEO 47'!$E$41:$AL$41,MATCH(AF$1,'AEO 47'!$E$1:$AL$1,0))+INDEX('AEO 47'!$E$55:$AL$55,MATCH(AF$1,'AEO 47'!$E$1:$AL$1,0)))/(INDEX('AEO 47'!$E$178:$AL$178,MATCH(AF$1,'AEO 47'!$E$1:$AL$1,0))*'Calculations Etc'!AF3*10^3)*'Calculations Etc'!AF8</f>
        <v>6.329494492093371E-4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1.3405947900134512E-3</v>
      </c>
      <c r="C8" s="4">
        <f>C$5*'Calculations Etc'!$B$35</f>
        <v>1.3405947900134512E-3</v>
      </c>
      <c r="D8" s="4">
        <f>D$5*'Calculations Etc'!$B$35</f>
        <v>1.3405947900134512E-3</v>
      </c>
      <c r="E8" s="4">
        <f>E$5*'Calculations Etc'!$B$35</f>
        <v>1.4065895579745472E-3</v>
      </c>
      <c r="F8" s="4">
        <f>F$5*'Calculations Etc'!$B$35</f>
        <v>1.4519597645635666E-3</v>
      </c>
      <c r="G8" s="4">
        <f>G$5*'Calculations Etc'!$B$35</f>
        <v>1.4776737887962402E-3</v>
      </c>
      <c r="H8" s="4">
        <f>H$5*'Calculations Etc'!$B$35</f>
        <v>1.503411748947116E-3</v>
      </c>
      <c r="I8" s="4">
        <f>I$5*'Calculations Etc'!$B$35</f>
        <v>1.5274957764684176E-3</v>
      </c>
      <c r="J8" s="4">
        <f>J$5*'Calculations Etc'!$B$35</f>
        <v>1.54321235359673E-3</v>
      </c>
      <c r="K8" s="4">
        <f>K$5*'Calculations Etc'!$B$35</f>
        <v>1.5605487533981138E-3</v>
      </c>
      <c r="L8" s="4">
        <f>L$5*'Calculations Etc'!$B$35</f>
        <v>1.5762282849149352E-3</v>
      </c>
      <c r="M8" s="4">
        <f>M$5*'Calculations Etc'!$B$35</f>
        <v>1.591554119730973E-3</v>
      </c>
      <c r="N8" s="4">
        <f>N$5*'Calculations Etc'!$B$35</f>
        <v>1.6058190389964661E-3</v>
      </c>
      <c r="O8" s="4">
        <f>O$5*'Calculations Etc'!$B$35</f>
        <v>1.6200785970349398E-3</v>
      </c>
      <c r="P8" s="4">
        <f>P$5*'Calculations Etc'!$B$35</f>
        <v>1.6350800138183726E-3</v>
      </c>
      <c r="Q8" s="4">
        <f>Q$5*'Calculations Etc'!$B$35</f>
        <v>1.6491313287952595E-3</v>
      </c>
      <c r="R8" s="4">
        <f>R$5*'Calculations Etc'!$B$35</f>
        <v>1.6639801906794102E-3</v>
      </c>
      <c r="S8" s="4">
        <f>S$5*'Calculations Etc'!$B$35</f>
        <v>1.6786685177471651E-3</v>
      </c>
      <c r="T8" s="4">
        <f>T$5*'Calculations Etc'!$B$35</f>
        <v>1.6933202267640536E-3</v>
      </c>
      <c r="U8" s="4">
        <f>U$5*'Calculations Etc'!$B$35</f>
        <v>1.7095068825086139E-3</v>
      </c>
      <c r="V8" s="4">
        <f>V$5*'Calculations Etc'!$B$35</f>
        <v>1.7245687256006545E-3</v>
      </c>
      <c r="W8" s="4">
        <f>W$5*'Calculations Etc'!$B$35</f>
        <v>1.7409428108852544E-3</v>
      </c>
      <c r="X8" s="4">
        <f>X$5*'Calculations Etc'!$B$35</f>
        <v>1.7563481691472197E-3</v>
      </c>
      <c r="Y8" s="4">
        <f>Y$5*'Calculations Etc'!$B$35</f>
        <v>1.7722043943781457E-3</v>
      </c>
      <c r="Z8" s="4">
        <f>Z$5*'Calculations Etc'!$B$35</f>
        <v>1.7865756099361182E-3</v>
      </c>
      <c r="AA8" s="4">
        <f>AA$5*'Calculations Etc'!$B$35</f>
        <v>1.8015499325933664E-3</v>
      </c>
      <c r="AB8" s="4">
        <f>AB$5*'Calculations Etc'!$B$35</f>
        <v>1.8165750060255875E-3</v>
      </c>
      <c r="AC8" s="4">
        <f>AC$5*'Calculations Etc'!$B$35</f>
        <v>1.834429244522771E-3</v>
      </c>
      <c r="AD8" s="4">
        <f>AD$5*'Calculations Etc'!$B$35</f>
        <v>1.8546472745805027E-3</v>
      </c>
      <c r="AE8" s="4">
        <f>AE$5*'Calculations Etc'!$B$35</f>
        <v>1.8765846040548555E-3</v>
      </c>
      <c r="AF8" s="4">
        <f>AF$5*'Calculations Etc'!$B$35</f>
        <v>1.8988483476280111E-3</v>
      </c>
      <c r="AG8" s="4"/>
      <c r="AH8" s="4"/>
      <c r="AI8"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topLeftCell="A4" workbookViewId="0">
      <selection activeCell="N10" sqref="N10"/>
    </sheetView>
  </sheetViews>
  <sheetFormatPr defaultRowHeight="14.5"/>
  <cols>
    <col min="1" max="1" width="31.17968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3.3085456615314856E-4</v>
      </c>
      <c r="C2" s="15">
        <f>C$5/(1-'Calculations Etc'!$B$17)</f>
        <v>3.3085456615314856E-4</v>
      </c>
      <c r="D2" s="15">
        <f>D$5/(1-'Calculations Etc'!$B$17)</f>
        <v>3.3085456615314856E-4</v>
      </c>
      <c r="E2" s="15">
        <f>E$5/(1-'Calculations Etc'!$B$17)</f>
        <v>3.4349985577950546E-4</v>
      </c>
      <c r="F2" s="15">
        <f>F$5/(1-'Calculations Etc'!$B$17)</f>
        <v>3.428069316002334E-4</v>
      </c>
      <c r="G2" s="15">
        <f>G$5/(1-'Calculations Etc'!$B$17)</f>
        <v>3.4714893235694721E-4</v>
      </c>
      <c r="H2" s="15">
        <f>H$5/(1-'Calculations Etc'!$B$17)</f>
        <v>3.5186144577042608E-4</v>
      </c>
      <c r="I2" s="15">
        <f>I$5/(1-'Calculations Etc'!$B$17)</f>
        <v>3.5050202721332582E-4</v>
      </c>
      <c r="J2" s="15">
        <f>J$5/(1-'Calculations Etc'!$B$17)</f>
        <v>3.5121218425225879E-4</v>
      </c>
      <c r="K2" s="15">
        <f>K$5/(1-'Calculations Etc'!$B$17)</f>
        <v>3.4958033238498298E-4</v>
      </c>
      <c r="L2" s="15">
        <f>L$5/(1-'Calculations Etc'!$B$17)</f>
        <v>3.4909794004524595E-4</v>
      </c>
      <c r="M2" s="15">
        <f>M$5/(1-'Calculations Etc'!$B$17)</f>
        <v>3.4878762933988813E-4</v>
      </c>
      <c r="N2" s="15">
        <f>N$5/(1-'Calculations Etc'!$B$17)</f>
        <v>3.4861797413039263E-4</v>
      </c>
      <c r="O2" s="15">
        <f>O$5/(1-'Calculations Etc'!$B$17)</f>
        <v>3.4855804754192136E-4</v>
      </c>
      <c r="P2" s="15">
        <f>P$5/(1-'Calculations Etc'!$B$17)</f>
        <v>3.4889442261638572E-4</v>
      </c>
      <c r="Q2" s="15">
        <f>Q$5/(1-'Calculations Etc'!$B$17)</f>
        <v>3.4923213057663213E-4</v>
      </c>
      <c r="R2" s="15">
        <f>R$5/(1-'Calculations Etc'!$B$17)</f>
        <v>3.4966518890590023E-4</v>
      </c>
      <c r="S2" s="15">
        <f>S$5/(1-'Calculations Etc'!$B$17)</f>
        <v>3.5000254350673205E-4</v>
      </c>
      <c r="T2" s="15">
        <f>T$5/(1-'Calculations Etc'!$B$17)</f>
        <v>3.5043635148356662E-4</v>
      </c>
      <c r="U2" s="15">
        <f>U$5/(1-'Calculations Etc'!$B$17)</f>
        <v>3.5140083912779403E-4</v>
      </c>
      <c r="V2" s="15">
        <f>V$5/(1-'Calculations Etc'!$B$17)</f>
        <v>3.5233068869072016E-4</v>
      </c>
      <c r="W2" s="15">
        <f>W$5/(1-'Calculations Etc'!$B$17)</f>
        <v>3.5354310703992781E-4</v>
      </c>
      <c r="X2" s="15">
        <f>X$5/(1-'Calculations Etc'!$B$17)</f>
        <v>3.5458482853498722E-4</v>
      </c>
      <c r="Y2" s="15">
        <f>Y$5/(1-'Calculations Etc'!$B$17)</f>
        <v>3.5573223485983144E-4</v>
      </c>
      <c r="Z2" s="15">
        <f>Z$5/(1-'Calculations Etc'!$B$17)</f>
        <v>3.5657282490909799E-4</v>
      </c>
      <c r="AA2" s="15">
        <f>AA$5/(1-'Calculations Etc'!$B$17)</f>
        <v>3.5766058704808044E-4</v>
      </c>
      <c r="AB2" s="15">
        <f>AB$5/(1-'Calculations Etc'!$B$17)</f>
        <v>3.5869050398857027E-4</v>
      </c>
      <c r="AC2" s="15">
        <f>AC$5/(1-'Calculations Etc'!$B$17)</f>
        <v>3.6019571716878627E-4</v>
      </c>
      <c r="AD2" s="15">
        <f>AD$5/(1-'Calculations Etc'!$B$17)</f>
        <v>3.6235078593822791E-4</v>
      </c>
      <c r="AE2" s="15">
        <f>AE$5/(1-'Calculations Etc'!$B$17)</f>
        <v>3.6485275456034193E-4</v>
      </c>
      <c r="AF2" s="15">
        <f>AF$5/(1-'Calculations Etc'!$B$17)</f>
        <v>3.6744821049473507E-4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1.0295851163446625E-4</v>
      </c>
      <c r="C5" s="4">
        <f>D5</f>
        <v>1.0295851163446625E-4</v>
      </c>
      <c r="D5" s="4">
        <f>INDEX('AEO 47'!$E$69:$AL$69,MATCH(D$1,'AEO 47'!$E$1:$AL$1,0))/(INDEX('AEO 47'!$E$178:$AL$178,MATCH(D$1,'AEO 47'!$E$1:$AL$1,0))*'Calculations Etc'!D4*10^3)*'Calculations Etc'!D8</f>
        <v>1.0295851163446625E-4</v>
      </c>
      <c r="E5" s="4">
        <f>INDEX('AEO 47'!$E$69:$AL$69,MATCH(E$1,'AEO 47'!$E$1:$AL$1,0))/(INDEX('AEO 47'!$E$178:$AL$178,MATCH(E$1,'AEO 47'!$E$1:$AL$1,0))*'Calculations Etc'!E4*10^3)*'Calculations Etc'!E8</f>
        <v>1.0689359469604871E-4</v>
      </c>
      <c r="F5" s="4">
        <f>INDEX('AEO 47'!$E$69:$AL$69,MATCH(F$1,'AEO 47'!$E$1:$AL$1,0))/(INDEX('AEO 47'!$E$178:$AL$178,MATCH(F$1,'AEO 47'!$E$1:$AL$1,0))*'Calculations Etc'!F4*10^3)*'Calculations Etc'!F8</f>
        <v>1.066779638737122E-4</v>
      </c>
      <c r="G5" s="4">
        <f>INDEX('AEO 47'!$E$69:$AL$69,MATCH(G$1,'AEO 47'!$E$1:$AL$1,0))/(INDEX('AEO 47'!$E$178:$AL$178,MATCH(G$1,'AEO 47'!$E$1:$AL$1,0))*'Calculations Etc'!G4*10^3)*'Calculations Etc'!G8</f>
        <v>1.0802914950377556E-4</v>
      </c>
      <c r="H5" s="4">
        <f>INDEX('AEO 47'!$E$69:$AL$69,MATCH(H$1,'AEO 47'!$E$1:$AL$1,0))/(INDEX('AEO 47'!$E$178:$AL$178,MATCH(H$1,'AEO 47'!$E$1:$AL$1,0))*'Calculations Etc'!H4*10^3)*'Calculations Etc'!H8</f>
        <v>1.0949563483221034E-4</v>
      </c>
      <c r="I5" s="4">
        <f>INDEX('AEO 47'!$E$69:$AL$69,MATCH(I$1,'AEO 47'!$E$1:$AL$1,0))/(INDEX('AEO 47'!$E$178:$AL$178,MATCH(I$1,'AEO 47'!$E$1:$AL$1,0))*'Calculations Etc'!I4*10^3)*'Calculations Etc'!I8</f>
        <v>1.0907259786779821E-4</v>
      </c>
      <c r="J5" s="4">
        <f>INDEX('AEO 47'!$E$69:$AL$69,MATCH(J$1,'AEO 47'!$E$1:$AL$1,0))/(INDEX('AEO 47'!$E$178:$AL$178,MATCH(J$1,'AEO 47'!$E$1:$AL$1,0))*'Calculations Etc'!J4*10^3)*'Calculations Etc'!J8</f>
        <v>1.0929359137744026E-4</v>
      </c>
      <c r="K5" s="4">
        <f>INDEX('AEO 47'!$E$69:$AL$69,MATCH(K$1,'AEO 47'!$E$1:$AL$1,0))/(INDEX('AEO 47'!$E$178:$AL$178,MATCH(K$1,'AEO 47'!$E$1:$AL$1,0))*'Calculations Etc'!K4*10^3)*'Calculations Etc'!K8</f>
        <v>1.0878577599070967E-4</v>
      </c>
      <c r="L5" s="4">
        <f>INDEX('AEO 47'!$E$69:$AL$69,MATCH(L$1,'AEO 47'!$E$1:$AL$1,0))/(INDEX('AEO 47'!$E$178:$AL$178,MATCH(L$1,'AEO 47'!$E$1:$AL$1,0))*'Calculations Etc'!L4*10^3)*'Calculations Etc'!L8</f>
        <v>1.0863566049464545E-4</v>
      </c>
      <c r="M5" s="4">
        <f>INDEX('AEO 47'!$E$69:$AL$69,MATCH(M$1,'AEO 47'!$E$1:$AL$1,0))/(INDEX('AEO 47'!$E$178:$AL$178,MATCH(M$1,'AEO 47'!$E$1:$AL$1,0))*'Calculations Etc'!M4*10^3)*'Calculations Etc'!M8</f>
        <v>1.0853909501955059E-4</v>
      </c>
      <c r="N5" s="4">
        <f>INDEX('AEO 47'!$E$69:$AL$69,MATCH(N$1,'AEO 47'!$E$1:$AL$1,0))/(INDEX('AEO 47'!$E$178:$AL$178,MATCH(N$1,'AEO 47'!$E$1:$AL$1,0))*'Calculations Etc'!N4*10^3)*'Calculations Etc'!N8</f>
        <v>1.0848630007685482E-4</v>
      </c>
      <c r="O5" s="4">
        <f>INDEX('AEO 47'!$E$69:$AL$69,MATCH(O$1,'AEO 47'!$E$1:$AL$1,0))/(INDEX('AEO 47'!$E$178:$AL$178,MATCH(O$1,'AEO 47'!$E$1:$AL$1,0))*'Calculations Etc'!O4*10^3)*'Calculations Etc'!O8</f>
        <v>1.0846765154366975E-4</v>
      </c>
      <c r="P5" s="4">
        <f>INDEX('AEO 47'!$E$69:$AL$69,MATCH(P$1,'AEO 47'!$E$1:$AL$1,0))/(INDEX('AEO 47'!$E$178:$AL$178,MATCH(P$1,'AEO 47'!$E$1:$AL$1,0))*'Calculations Etc'!P4*10^3)*'Calculations Etc'!P8</f>
        <v>1.0857232798026986E-4</v>
      </c>
      <c r="Q5" s="4">
        <f>INDEX('AEO 47'!$E$69:$AL$69,MATCH(Q$1,'AEO 47'!$E$1:$AL$1,0))/(INDEX('AEO 47'!$E$178:$AL$178,MATCH(Q$1,'AEO 47'!$E$1:$AL$1,0))*'Calculations Etc'!Q4*10^3)*'Calculations Etc'!Q8</f>
        <v>1.0867741919710979E-4</v>
      </c>
      <c r="R5" s="4">
        <f>INDEX('AEO 47'!$E$69:$AL$69,MATCH(R$1,'AEO 47'!$E$1:$AL$1,0))/(INDEX('AEO 47'!$E$178:$AL$178,MATCH(R$1,'AEO 47'!$E$1:$AL$1,0))*'Calculations Etc'!R4*10^3)*'Calculations Etc'!R8</f>
        <v>1.0881218246046978E-4</v>
      </c>
      <c r="S5" s="4">
        <f>INDEX('AEO 47'!$E$69:$AL$69,MATCH(S$1,'AEO 47'!$E$1:$AL$1,0))/(INDEX('AEO 47'!$E$178:$AL$178,MATCH(S$1,'AEO 47'!$E$1:$AL$1,0))*'Calculations Etc'!S4*10^3)*'Calculations Etc'!S8</f>
        <v>1.089171637155225E-4</v>
      </c>
      <c r="T5" s="4">
        <f>INDEX('AEO 47'!$E$69:$AL$69,MATCH(T$1,'AEO 47'!$E$1:$AL$1,0))/(INDEX('AEO 47'!$E$178:$AL$178,MATCH(T$1,'AEO 47'!$E$1:$AL$1,0))*'Calculations Etc'!T4*10^3)*'Calculations Etc'!T8</f>
        <v>1.0905216026143498E-4</v>
      </c>
      <c r="U5" s="4">
        <f>INDEX('AEO 47'!$E$69:$AL$69,MATCH(U$1,'AEO 47'!$E$1:$AL$1,0))/(INDEX('AEO 47'!$E$178:$AL$178,MATCH(U$1,'AEO 47'!$E$1:$AL$1,0))*'Calculations Etc'!U4*10^3)*'Calculations Etc'!U8</f>
        <v>1.0935229881927349E-4</v>
      </c>
      <c r="V5" s="4">
        <f>INDEX('AEO 47'!$E$69:$AL$69,MATCH(V$1,'AEO 47'!$E$1:$AL$1,0))/(INDEX('AEO 47'!$E$178:$AL$178,MATCH(V$1,'AEO 47'!$E$1:$AL$1,0))*'Calculations Etc'!V4*10^3)*'Calculations Etc'!V8</f>
        <v>1.0964165836523942E-4</v>
      </c>
      <c r="W5" s="4">
        <f>INDEX('AEO 47'!$E$69:$AL$69,MATCH(W$1,'AEO 47'!$E$1:$AL$1,0))/(INDEX('AEO 47'!$E$178:$AL$178,MATCH(W$1,'AEO 47'!$E$1:$AL$1,0))*'Calculations Etc'!W4*10^3)*'Calculations Etc'!W8</f>
        <v>1.1001895038863243E-4</v>
      </c>
      <c r="X5" s="4">
        <f>INDEX('AEO 47'!$E$69:$AL$69,MATCH(X$1,'AEO 47'!$E$1:$AL$1,0))/(INDEX('AEO 47'!$E$178:$AL$178,MATCH(X$1,'AEO 47'!$E$1:$AL$1,0))*'Calculations Etc'!X4*10^3)*'Calculations Etc'!X8</f>
        <v>1.1034312332031052E-4</v>
      </c>
      <c r="Y5" s="4">
        <f>INDEX('AEO 47'!$E$69:$AL$69,MATCH(Y$1,'AEO 47'!$E$1:$AL$1,0))/(INDEX('AEO 47'!$E$178:$AL$178,MATCH(Y$1,'AEO 47'!$E$1:$AL$1,0))*'Calculations Etc'!Y4*10^3)*'Calculations Etc'!Y8</f>
        <v>1.1070018427558006E-4</v>
      </c>
      <c r="Z5" s="4">
        <f>INDEX('AEO 47'!$E$69:$AL$69,MATCH(Z$1,'AEO 47'!$E$1:$AL$1,0))/(INDEX('AEO 47'!$E$178:$AL$178,MATCH(Z$1,'AEO 47'!$E$1:$AL$1,0))*'Calculations Etc'!Z4*10^3)*'Calculations Etc'!Z8</f>
        <v>1.1096176718608209E-4</v>
      </c>
      <c r="AA5" s="4">
        <f>INDEX('AEO 47'!$E$69:$AL$69,MATCH(AA$1,'AEO 47'!$E$1:$AL$1,0))/(INDEX('AEO 47'!$E$178:$AL$178,MATCH(AA$1,'AEO 47'!$E$1:$AL$1,0))*'Calculations Etc'!AA4*10^3)*'Calculations Etc'!AA8</f>
        <v>1.1130026748893151E-4</v>
      </c>
      <c r="AB5" s="4">
        <f>INDEX('AEO 47'!$E$69:$AL$69,MATCH(AB$1,'AEO 47'!$E$1:$AL$1,0))/(INDEX('AEO 47'!$E$178:$AL$178,MATCH(AB$1,'AEO 47'!$E$1:$AL$1,0))*'Calculations Etc'!AB4*10^3)*'Calculations Etc'!AB8</f>
        <v>1.1162076696558336E-4</v>
      </c>
      <c r="AC5" s="4">
        <f>INDEX('AEO 47'!$E$69:$AL$69,MATCH(AC$1,'AEO 47'!$E$1:$AL$1,0))/(INDEX('AEO 47'!$E$178:$AL$178,MATCH(AC$1,'AEO 47'!$E$1:$AL$1,0))*'Calculations Etc'!AC4*10^3)*'Calculations Etc'!AC8</f>
        <v>1.1208917370552807E-4</v>
      </c>
      <c r="AD5" s="4">
        <f>INDEX('AEO 47'!$E$69:$AL$69,MATCH(AD$1,'AEO 47'!$E$1:$AL$1,0))/(INDEX('AEO 47'!$E$178:$AL$178,MATCH(AD$1,'AEO 47'!$E$1:$AL$1,0))*'Calculations Etc'!AD4*10^3)*'Calculations Etc'!AD8</f>
        <v>1.1275980876899861E-4</v>
      </c>
      <c r="AE5" s="4">
        <f>INDEX('AEO 47'!$E$69:$AL$69,MATCH(AE$1,'AEO 47'!$E$1:$AL$1,0))/(INDEX('AEO 47'!$E$178:$AL$178,MATCH(AE$1,'AEO 47'!$E$1:$AL$1,0))*'Calculations Etc'!AE4*10^3)*'Calculations Etc'!AE8</f>
        <v>1.1353839547095683E-4</v>
      </c>
      <c r="AF5" s="4">
        <f>INDEX('AEO 47'!$E$69:$AL$69,MATCH(AF$1,'AEO 47'!$E$1:$AL$1,0))/(INDEX('AEO 47'!$E$178:$AL$178,MATCH(AF$1,'AEO 47'!$E$1:$AL$1,0))*'Calculations Etc'!AF4*10^3)*'Calculations Etc'!AF8</f>
        <v>1.1434607445548764E-4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3.0887553490339871E-4</v>
      </c>
      <c r="C8" s="4">
        <f>C$5*'Calculations Etc'!$B$35</f>
        <v>3.0887553490339871E-4</v>
      </c>
      <c r="D8" s="4">
        <f>D$5*'Calculations Etc'!$B$35</f>
        <v>3.0887553490339871E-4</v>
      </c>
      <c r="E8" s="4">
        <f>E$5*'Calculations Etc'!$B$35</f>
        <v>3.2068078408814608E-4</v>
      </c>
      <c r="F8" s="4">
        <f>F$5*'Calculations Etc'!$B$35</f>
        <v>3.2003389162113657E-4</v>
      </c>
      <c r="G8" s="4">
        <f>G$5*'Calculations Etc'!$B$35</f>
        <v>3.2408744851132663E-4</v>
      </c>
      <c r="H8" s="4">
        <f>H$5*'Calculations Etc'!$B$35</f>
        <v>3.2848690449663098E-4</v>
      </c>
      <c r="I8" s="4">
        <f>I$5*'Calculations Etc'!$B$35</f>
        <v>3.2721779360339457E-4</v>
      </c>
      <c r="J8" s="4">
        <f>J$5*'Calculations Etc'!$B$35</f>
        <v>3.2788077413232076E-4</v>
      </c>
      <c r="K8" s="4">
        <f>K$5*'Calculations Etc'!$B$35</f>
        <v>3.2635732797212899E-4</v>
      </c>
      <c r="L8" s="4">
        <f>L$5*'Calculations Etc'!$B$35</f>
        <v>3.2590698148393627E-4</v>
      </c>
      <c r="M8" s="4">
        <f>M$5*'Calculations Etc'!$B$35</f>
        <v>3.256172850586517E-4</v>
      </c>
      <c r="N8" s="4">
        <f>N$5*'Calculations Etc'!$B$35</f>
        <v>3.254589002305644E-4</v>
      </c>
      <c r="O8" s="4">
        <f>O$5*'Calculations Etc'!$B$35</f>
        <v>3.254029546310092E-4</v>
      </c>
      <c r="P8" s="4">
        <f>P$5*'Calculations Etc'!$B$35</f>
        <v>3.2571698394080951E-4</v>
      </c>
      <c r="Q8" s="4">
        <f>Q$5*'Calculations Etc'!$B$35</f>
        <v>3.2603225759132931E-4</v>
      </c>
      <c r="R8" s="4">
        <f>R$5*'Calculations Etc'!$B$35</f>
        <v>3.2643654738140929E-4</v>
      </c>
      <c r="S8" s="4">
        <f>S$5*'Calculations Etc'!$B$35</f>
        <v>3.2675149114656744E-4</v>
      </c>
      <c r="T8" s="4">
        <f>T$5*'Calculations Etc'!$B$35</f>
        <v>3.2715648078430489E-4</v>
      </c>
      <c r="U8" s="4">
        <f>U$5*'Calculations Etc'!$B$35</f>
        <v>3.2805689645782043E-4</v>
      </c>
      <c r="V8" s="4">
        <f>V$5*'Calculations Etc'!$B$35</f>
        <v>3.2892497509571822E-4</v>
      </c>
      <c r="W8" s="4">
        <f>W$5*'Calculations Etc'!$B$35</f>
        <v>3.3005685116589727E-4</v>
      </c>
      <c r="X8" s="4">
        <f>X$5*'Calculations Etc'!$B$35</f>
        <v>3.3102936996093151E-4</v>
      </c>
      <c r="Y8" s="4">
        <f>Y$5*'Calculations Etc'!$B$35</f>
        <v>3.3210055282674011E-4</v>
      </c>
      <c r="Z8" s="4">
        <f>Z$5*'Calculations Etc'!$B$35</f>
        <v>3.328853015582462E-4</v>
      </c>
      <c r="AA8" s="4">
        <f>AA$5*'Calculations Etc'!$B$35</f>
        <v>3.339008024667945E-4</v>
      </c>
      <c r="AB8" s="4">
        <f>AB$5*'Calculations Etc'!$B$35</f>
        <v>3.3486230089675001E-4</v>
      </c>
      <c r="AC8" s="4">
        <f>AC$5*'Calculations Etc'!$B$35</f>
        <v>3.3626752111658419E-4</v>
      </c>
      <c r="AD8" s="4">
        <f>AD$5*'Calculations Etc'!$B$35</f>
        <v>3.3827942630699581E-4</v>
      </c>
      <c r="AE8" s="4">
        <f>AE$5*'Calculations Etc'!$B$35</f>
        <v>3.4061518641287044E-4</v>
      </c>
      <c r="AF8" s="4">
        <f>AF$5*'Calculations Etc'!$B$35</f>
        <v>3.4303822336646285E-4</v>
      </c>
      <c r="AG8" s="4"/>
      <c r="AH8" s="4"/>
      <c r="AI8"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workbookViewId="0"/>
  </sheetViews>
  <sheetFormatPr defaultRowHeight="14.5"/>
  <cols>
    <col min="1" max="1" width="31.179687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Etc'!E68</f>
        <v>1.2490429545241593E-3</v>
      </c>
      <c r="C2" s="15">
        <f>'Calculations Etc'!F68</f>
        <v>1.2479838852561889E-3</v>
      </c>
      <c r="D2" s="15">
        <f>'Calculations Etc'!G68</f>
        <v>1.2471665685815224E-3</v>
      </c>
      <c r="E2" s="15">
        <f>'Calculations Etc'!H68</f>
        <v>1.2466464519590526E-3</v>
      </c>
      <c r="F2" s="15">
        <f>'Calculations Etc'!I68</f>
        <v>1.2461776274382624E-3</v>
      </c>
      <c r="G2" s="15">
        <f>'Calculations Etc'!J68</f>
        <v>1.2458210503215087E-3</v>
      </c>
      <c r="H2" s="15">
        <f>'Calculations Etc'!K68</f>
        <v>1.2454261907779705E-3</v>
      </c>
      <c r="I2" s="15">
        <f>'Calculations Etc'!L68</f>
        <v>1.2450097660041024E-3</v>
      </c>
      <c r="J2" s="15">
        <f>'Calculations Etc'!M68</f>
        <v>1.2449523012062393E-3</v>
      </c>
      <c r="K2" s="15">
        <f>'Calculations Etc'!N68</f>
        <v>1.2448581170389291E-3</v>
      </c>
      <c r="L2" s="15">
        <f>'Calculations Etc'!O68</f>
        <v>1.244492708563932E-3</v>
      </c>
      <c r="M2" s="15">
        <f>'Calculations Etc'!P68</f>
        <v>1.2445150475500222E-3</v>
      </c>
      <c r="N2" s="15">
        <f>'Calculations Etc'!Q68</f>
        <v>1.244362963786191E-3</v>
      </c>
      <c r="O2" s="15">
        <f>'Calculations Etc'!R68</f>
        <v>1.2442462668418766E-3</v>
      </c>
      <c r="P2" s="15">
        <f>'Calculations Etc'!S68</f>
        <v>1.2440271982043711E-3</v>
      </c>
      <c r="Q2" s="15">
        <f>'Calculations Etc'!T68</f>
        <v>1.2439416368347936E-3</v>
      </c>
      <c r="R2" s="15">
        <f>'Calculations Etc'!U68</f>
        <v>1.2436776543099449E-3</v>
      </c>
      <c r="S2" s="15">
        <f>'Calculations Etc'!V68</f>
        <v>1.2434044966707469E-3</v>
      </c>
      <c r="T2" s="15">
        <f>'Calculations Etc'!W68</f>
        <v>1.2431106233009778E-3</v>
      </c>
      <c r="U2" s="15">
        <f>'Calculations Etc'!X68</f>
        <v>1.242818522097998E-3</v>
      </c>
      <c r="V2" s="15">
        <f>'Calculations Etc'!Y68</f>
        <v>1.2424141228640053E-3</v>
      </c>
      <c r="W2" s="15">
        <f>'Calculations Etc'!Z68</f>
        <v>1.2420321636298346E-3</v>
      </c>
      <c r="X2" s="15">
        <f>'Calculations Etc'!AA68</f>
        <v>1.241620319407161E-3</v>
      </c>
      <c r="Y2" s="15">
        <f>'Calculations Etc'!AB68</f>
        <v>1.2411620718582406E-3</v>
      </c>
      <c r="Z2" s="15">
        <f>'Calculations Etc'!AC68</f>
        <v>1.240669038843074E-3</v>
      </c>
      <c r="AA2" s="15">
        <f>'Calculations Etc'!AD68</f>
        <v>1.2401023941352315E-3</v>
      </c>
      <c r="AB2" s="15">
        <f>'Calculations Etc'!AE68</f>
        <v>1.2395514545691941E-3</v>
      </c>
      <c r="AC2" s="15">
        <f>'Calculations Etc'!AF68</f>
        <v>1.2389760811407262E-3</v>
      </c>
      <c r="AD2" s="15">
        <f>'Calculations Etc'!AG68</f>
        <v>1.2383487405617649E-3</v>
      </c>
      <c r="AE2" s="15">
        <f>'Calculations Etc'!AH68</f>
        <v>1.2375986561341948E-3</v>
      </c>
      <c r="AF2" s="15">
        <f>'Calculations Etc'!AI68</f>
        <v>1.236792153822779E-3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'Calculations Etc'!E69</f>
        <v>3.8868922094850749E-4</v>
      </c>
      <c r="C5" s="45">
        <f>'Calculations Etc'!F69</f>
        <v>3.8835964956971156E-4</v>
      </c>
      <c r="D5" s="45">
        <f>'Calculations Etc'!G69</f>
        <v>3.8810530909215343E-4</v>
      </c>
      <c r="E5" s="45">
        <f>'Calculations Etc'!H69</f>
        <v>3.8794345419032003E-4</v>
      </c>
      <c r="F5" s="45">
        <f>'Calculations Etc'!I69</f>
        <v>3.8779756085887974E-4</v>
      </c>
      <c r="G5" s="45">
        <f>'Calculations Etc'!J69</f>
        <v>3.8768659775611613E-4</v>
      </c>
      <c r="H5" s="45">
        <f>'Calculations Etc'!K69</f>
        <v>3.8756372155893972E-4</v>
      </c>
      <c r="I5" s="45">
        <f>'Calculations Etc'!L69</f>
        <v>3.8743413448561116E-4</v>
      </c>
      <c r="J5" s="45">
        <f>'Calculations Etc'!M69</f>
        <v>3.8741625203614658E-4</v>
      </c>
      <c r="K5" s="45">
        <f>'Calculations Etc'!N69</f>
        <v>3.8738694289951122E-4</v>
      </c>
      <c r="L5" s="45">
        <f>'Calculations Etc'!O69</f>
        <v>3.8727323156960051E-4</v>
      </c>
      <c r="M5" s="45">
        <f>'Calculations Etc'!P69</f>
        <v>3.872801832305252E-4</v>
      </c>
      <c r="N5" s="45">
        <f>'Calculations Etc'!Q69</f>
        <v>3.8723285633958973E-4</v>
      </c>
      <c r="O5" s="45">
        <f>'Calculations Etc'!R69</f>
        <v>3.8719654146009873E-4</v>
      </c>
      <c r="P5" s="45">
        <f>'Calculations Etc'!S69</f>
        <v>3.8712836957078314E-4</v>
      </c>
      <c r="Q5" s="45">
        <f>'Calculations Etc'!T69</f>
        <v>3.8710174375942578E-4</v>
      </c>
      <c r="R5" s="45">
        <f>'Calculations Etc'!U69</f>
        <v>3.8701959513390749E-4</v>
      </c>
      <c r="S5" s="45">
        <f>'Calculations Etc'!V69</f>
        <v>3.8693459130790495E-4</v>
      </c>
      <c r="T5" s="45">
        <f>'Calculations Etc'!W69</f>
        <v>3.8684314096127021E-4</v>
      </c>
      <c r="U5" s="45">
        <f>'Calculations Etc'!X69</f>
        <v>3.8675224209457141E-4</v>
      </c>
      <c r="V5" s="45">
        <f>'Calculations Etc'!Y69</f>
        <v>3.8662639724460569E-4</v>
      </c>
      <c r="W5" s="45">
        <f>'Calculations Etc'!Z69</f>
        <v>3.8650753548999096E-4</v>
      </c>
      <c r="X5" s="45">
        <f>'Calculations Etc'!AA69</f>
        <v>3.8637937383671609E-4</v>
      </c>
      <c r="Y5" s="45">
        <f>'Calculations Etc'!AB69</f>
        <v>3.8623677194928995E-4</v>
      </c>
      <c r="Z5" s="45">
        <f>'Calculations Etc'!AC69</f>
        <v>3.8608334518532407E-4</v>
      </c>
      <c r="AA5" s="45">
        <f>'Calculations Etc'!AD69</f>
        <v>3.8590701122559256E-4</v>
      </c>
      <c r="AB5" s="45">
        <f>'Calculations Etc'!AE69</f>
        <v>3.8573556454320505E-4</v>
      </c>
      <c r="AC5" s="45">
        <f>'Calculations Etc'!AF69</f>
        <v>3.8555651429608934E-4</v>
      </c>
      <c r="AD5" s="45">
        <f>'Calculations Etc'!AG69</f>
        <v>3.8536129241038667E-4</v>
      </c>
      <c r="AE5" s="45">
        <f>'Calculations Etc'!AH69</f>
        <v>3.8512787391125356E-4</v>
      </c>
      <c r="AF5" s="45">
        <f>'Calculations Etc'!AI69</f>
        <v>3.8487689875144672E-4</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1.1660676628455222E-3</v>
      </c>
      <c r="C8" s="4">
        <f>C$5*'Calculations Etc'!$B$35</f>
        <v>1.1650789487091344E-3</v>
      </c>
      <c r="D8" s="4">
        <f>D$5*'Calculations Etc'!$B$35</f>
        <v>1.16431592727646E-3</v>
      </c>
      <c r="E8" s="4">
        <f>E$5*'Calculations Etc'!$B$35</f>
        <v>1.1638303625709598E-3</v>
      </c>
      <c r="F8" s="4">
        <f>F$5*'Calculations Etc'!$B$35</f>
        <v>1.1633926825766389E-3</v>
      </c>
      <c r="G8" s="4">
        <f>G$5*'Calculations Etc'!$B$35</f>
        <v>1.1630597932683483E-3</v>
      </c>
      <c r="H8" s="4">
        <f>H$5*'Calculations Etc'!$B$35</f>
        <v>1.162691164676819E-3</v>
      </c>
      <c r="I8" s="4">
        <f>I$5*'Calculations Etc'!$B$35</f>
        <v>1.1623024034568333E-3</v>
      </c>
      <c r="J8" s="4">
        <f>J$5*'Calculations Etc'!$B$35</f>
        <v>1.1622487561084396E-3</v>
      </c>
      <c r="K8" s="4">
        <f>K$5*'Calculations Etc'!$B$35</f>
        <v>1.1621608286985334E-3</v>
      </c>
      <c r="L8" s="4">
        <f>L$5*'Calculations Etc'!$B$35</f>
        <v>1.1618196947088013E-3</v>
      </c>
      <c r="M8" s="4">
        <f>M$5*'Calculations Etc'!$B$35</f>
        <v>1.1618405496915754E-3</v>
      </c>
      <c r="N8" s="4">
        <f>N$5*'Calculations Etc'!$B$35</f>
        <v>1.161698569018769E-3</v>
      </c>
      <c r="O8" s="4">
        <f>O$5*'Calculations Etc'!$B$35</f>
        <v>1.1615896243802959E-3</v>
      </c>
      <c r="P8" s="4">
        <f>P$5*'Calculations Etc'!$B$35</f>
        <v>1.1613851087123493E-3</v>
      </c>
      <c r="Q8" s="4">
        <f>Q$5*'Calculations Etc'!$B$35</f>
        <v>1.1613052312782772E-3</v>
      </c>
      <c r="R8" s="4">
        <f>R$5*'Calculations Etc'!$B$35</f>
        <v>1.1610587854017224E-3</v>
      </c>
      <c r="S8" s="4">
        <f>S$5*'Calculations Etc'!$B$35</f>
        <v>1.1608037739237146E-3</v>
      </c>
      <c r="T8" s="4">
        <f>T$5*'Calculations Etc'!$B$35</f>
        <v>1.1605294228838104E-3</v>
      </c>
      <c r="U8" s="4">
        <f>U$5*'Calculations Etc'!$B$35</f>
        <v>1.1602567262837141E-3</v>
      </c>
      <c r="V8" s="4">
        <f>V$5*'Calculations Etc'!$B$35</f>
        <v>1.1598791917338169E-3</v>
      </c>
      <c r="W8" s="4">
        <f>W$5*'Calculations Etc'!$B$35</f>
        <v>1.1595226064699726E-3</v>
      </c>
      <c r="X8" s="4">
        <f>X$5*'Calculations Etc'!$B$35</f>
        <v>1.1591381215101482E-3</v>
      </c>
      <c r="Y8" s="4">
        <f>Y$5*'Calculations Etc'!$B$35</f>
        <v>1.1587103158478696E-3</v>
      </c>
      <c r="Z8" s="4">
        <f>Z$5*'Calculations Etc'!$B$35</f>
        <v>1.158250035555972E-3</v>
      </c>
      <c r="AA8" s="4">
        <f>AA$5*'Calculations Etc'!$B$35</f>
        <v>1.1577210336767775E-3</v>
      </c>
      <c r="AB8" s="4">
        <f>AB$5*'Calculations Etc'!$B$35</f>
        <v>1.1572066936296149E-3</v>
      </c>
      <c r="AC8" s="4">
        <f>AC$5*'Calculations Etc'!$B$35</f>
        <v>1.1566695428882679E-3</v>
      </c>
      <c r="AD8" s="4">
        <f>AD$5*'Calculations Etc'!$B$35</f>
        <v>1.1560838772311599E-3</v>
      </c>
      <c r="AE8" s="4">
        <f>AE$5*'Calculations Etc'!$B$35</f>
        <v>1.1553836217337605E-3</v>
      </c>
      <c r="AF8" s="4">
        <f>AF$5*'Calculations Etc'!$B$35</f>
        <v>1.15463069625434E-3</v>
      </c>
      <c r="AG8" s="4"/>
      <c r="AH8" s="4"/>
      <c r="AI8" s="4"/>
    </row>
    <row r="10" spans="1:35">
      <c r="B10" s="6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workbookViewId="0"/>
  </sheetViews>
  <sheetFormatPr defaultRowHeight="14.5"/>
  <cols>
    <col min="1" max="1" width="31.1796875" customWidth="1"/>
    <col min="3" max="3" width="10.7265625" bestFit="1" customWidth="1"/>
    <col min="6" max="6" width="10.7265625" bestFit="1"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INDEX('AEO 7'!$C$51:$AJ$51,MATCH(B$1,'AEO 7'!$C$1:$AJ$1,0))/10^3</f>
        <v>3.4893709999999998E-3</v>
      </c>
      <c r="C5" s="45">
        <f>INDEX('AEO 7'!$C$51:$AJ$51,MATCH(C$1,'AEO 7'!$C$1:$AJ$1,0))/10^3</f>
        <v>3.5120030000000001E-3</v>
      </c>
      <c r="D5" s="45">
        <f>INDEX('AEO 7'!$C$51:$AJ$51,MATCH(D$1,'AEO 7'!$C$1:$AJ$1,0))/10^3</f>
        <v>3.5347819999999998E-3</v>
      </c>
      <c r="E5" s="45">
        <f>INDEX('AEO 7'!$C$51:$AJ$51,MATCH(E$1,'AEO 7'!$C$1:$AJ$1,0))/10^3</f>
        <v>3.55771E-3</v>
      </c>
      <c r="F5" s="45">
        <f>INDEX('AEO 7'!$C$51:$AJ$51,MATCH(F$1,'AEO 7'!$C$1:$AJ$1,0))/10^3</f>
        <v>3.580785E-3</v>
      </c>
      <c r="G5" s="45">
        <f>INDEX('AEO 7'!$C$51:$AJ$51,MATCH(G$1,'AEO 7'!$C$1:$AJ$1,0))/10^3</f>
        <v>3.6040100000000004E-3</v>
      </c>
      <c r="H5" s="45">
        <f>INDEX('AEO 7'!$C$51:$AJ$51,MATCH(H$1,'AEO 7'!$C$1:$AJ$1,0))/10^3</f>
        <v>3.6273859999999998E-3</v>
      </c>
      <c r="I5" s="45">
        <f>INDEX('AEO 7'!$C$51:$AJ$51,MATCH(I$1,'AEO 7'!$C$1:$AJ$1,0))/10^3</f>
        <v>3.6509140000000003E-3</v>
      </c>
      <c r="J5" s="45">
        <f>INDEX('AEO 7'!$C$51:$AJ$51,MATCH(J$1,'AEO 7'!$C$1:$AJ$1,0))/10^3</f>
        <v>3.6745939999999998E-3</v>
      </c>
      <c r="K5" s="45">
        <f>INDEX('AEO 7'!$C$51:$AJ$51,MATCH(K$1,'AEO 7'!$C$1:$AJ$1,0))/10^3</f>
        <v>3.6984279999999997E-3</v>
      </c>
      <c r="L5" s="45">
        <f>INDEX('AEO 7'!$C$51:$AJ$51,MATCH(L$1,'AEO 7'!$C$1:$AJ$1,0))/10^3</f>
        <v>3.7224160000000001E-3</v>
      </c>
      <c r="M5" s="45">
        <f>INDEX('AEO 7'!$C$51:$AJ$51,MATCH(M$1,'AEO 7'!$C$1:$AJ$1,0))/10^3</f>
        <v>3.7465599999999999E-3</v>
      </c>
      <c r="N5" s="45">
        <f>INDEX('AEO 7'!$C$51:$AJ$51,MATCH(N$1,'AEO 7'!$C$1:$AJ$1,0))/10^3</f>
        <v>3.77086E-3</v>
      </c>
      <c r="O5" s="45">
        <f>INDEX('AEO 7'!$C$51:$AJ$51,MATCH(O$1,'AEO 7'!$C$1:$AJ$1,0))/10^3</f>
        <v>3.7953179999999998E-3</v>
      </c>
      <c r="P5" s="45">
        <f>INDEX('AEO 7'!$C$51:$AJ$51,MATCH(P$1,'AEO 7'!$C$1:$AJ$1,0))/10^3</f>
        <v>3.819935E-3</v>
      </c>
      <c r="Q5" s="45">
        <f>INDEX('AEO 7'!$C$51:$AJ$51,MATCH(Q$1,'AEO 7'!$C$1:$AJ$1,0))/10^3</f>
        <v>3.8447119999999997E-3</v>
      </c>
      <c r="R5" s="45">
        <f>INDEX('AEO 7'!$C$51:$AJ$51,MATCH(R$1,'AEO 7'!$C$1:$AJ$1,0))/10^3</f>
        <v>3.8696489999999997E-3</v>
      </c>
      <c r="S5" s="45">
        <f>INDEX('AEO 7'!$C$51:$AJ$51,MATCH(S$1,'AEO 7'!$C$1:$AJ$1,0))/10^3</f>
        <v>3.894748E-3</v>
      </c>
      <c r="T5" s="45">
        <f>INDEX('AEO 7'!$C$51:$AJ$51,MATCH(T$1,'AEO 7'!$C$1:$AJ$1,0))/10^3</f>
        <v>3.9200089999999995E-3</v>
      </c>
      <c r="U5" s="45">
        <f>INDEX('AEO 7'!$C$51:$AJ$51,MATCH(U$1,'AEO 7'!$C$1:$AJ$1,0))/10^3</f>
        <v>3.9454349999999997E-3</v>
      </c>
      <c r="V5" s="45">
        <f>INDEX('AEO 7'!$C$51:$AJ$51,MATCH(V$1,'AEO 7'!$C$1:$AJ$1,0))/10^3</f>
        <v>3.9710250000000004E-3</v>
      </c>
      <c r="W5" s="45">
        <f>INDEX('AEO 7'!$C$51:$AJ$51,MATCH(W$1,'AEO 7'!$C$1:$AJ$1,0))/10^3</f>
        <v>3.9967819999999999E-3</v>
      </c>
      <c r="X5" s="45">
        <f>INDEX('AEO 7'!$C$51:$AJ$51,MATCH(X$1,'AEO 7'!$C$1:$AJ$1,0))/10^3</f>
        <v>4.0227050000000006E-3</v>
      </c>
      <c r="Y5" s="45">
        <f>INDEX('AEO 7'!$C$51:$AJ$51,MATCH(Y$1,'AEO 7'!$C$1:$AJ$1,0))/10^3</f>
        <v>4.0487970000000007E-3</v>
      </c>
      <c r="Z5" s="45">
        <f>INDEX('AEO 7'!$C$51:$AJ$51,MATCH(Z$1,'AEO 7'!$C$1:$AJ$1,0))/10^3</f>
        <v>4.0750580000000003E-3</v>
      </c>
      <c r="AA5" s="45">
        <f>INDEX('AEO 7'!$C$51:$AJ$51,MATCH(AA$1,'AEO 7'!$C$1:$AJ$1,0))/10^3</f>
        <v>4.1014889999999998E-3</v>
      </c>
      <c r="AB5" s="45">
        <f>INDEX('AEO 7'!$C$51:$AJ$51,MATCH(AB$1,'AEO 7'!$C$1:$AJ$1,0))/10^3</f>
        <v>4.1280910000000004E-3</v>
      </c>
      <c r="AC5" s="45">
        <f>INDEX('AEO 7'!$C$51:$AJ$51,MATCH(AC$1,'AEO 7'!$C$1:$AJ$1,0))/10^3</f>
        <v>4.1548660000000001E-3</v>
      </c>
      <c r="AD5" s="45">
        <f>INDEX('AEO 7'!$C$51:$AJ$51,MATCH(AD$1,'AEO 7'!$C$1:$AJ$1,0))/10^3</f>
        <v>4.1818150000000002E-3</v>
      </c>
      <c r="AE5" s="45">
        <f>INDEX('AEO 7'!$C$51:$AJ$51,MATCH(AE$1,'AEO 7'!$C$1:$AJ$1,0))/10^3</f>
        <v>4.2089390000000001E-3</v>
      </c>
      <c r="AF5" s="45">
        <f>INDEX('AEO 7'!$C$51:$AJ$51,MATCH(AF$1,'AEO 7'!$C$1:$AJ$1,0))/10^3</f>
        <v>4.2362379999999998E-3</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defaultRowHeight="14.5"/>
  <cols>
    <col min="1" max="1" width="31.179687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B$5/(1-'Calculations Etc'!$B$17)</f>
        <v>4.0472344714188497E-5</v>
      </c>
      <c r="C2" s="15">
        <f>C$5/(1-'Calculations Etc'!$B$17)</f>
        <v>4.0472344714188497E-5</v>
      </c>
      <c r="D2" s="15">
        <f>D$5/(1-'Calculations Etc'!$B$17)</f>
        <v>4.0472344714188497E-5</v>
      </c>
      <c r="E2" s="15">
        <f>E$5/(1-'Calculations Etc'!$B$17)</f>
        <v>4.0472344714188497E-5</v>
      </c>
      <c r="F2" s="15">
        <f>F$5/(1-'Calculations Etc'!$B$17)</f>
        <v>4.0472344714188497E-5</v>
      </c>
      <c r="G2" s="15">
        <f>G$5/(1-'Calculations Etc'!$B$17)</f>
        <v>4.0472344714188497E-5</v>
      </c>
      <c r="H2" s="15">
        <f>H$5/(1-'Calculations Etc'!$B$17)</f>
        <v>4.0472344714188497E-5</v>
      </c>
      <c r="I2" s="15">
        <f>I$5/(1-'Calculations Etc'!$B$17)</f>
        <v>4.0472344714188497E-5</v>
      </c>
      <c r="J2" s="15">
        <f>J$5/(1-'Calculations Etc'!$B$17)</f>
        <v>4.0472344714188497E-5</v>
      </c>
      <c r="K2" s="15">
        <f>K$5/(1-'Calculations Etc'!$B$17)</f>
        <v>4.0472344714188497E-5</v>
      </c>
      <c r="L2" s="15">
        <f>L$5/(1-'Calculations Etc'!$B$17)</f>
        <v>4.0472344714188497E-5</v>
      </c>
      <c r="M2" s="15">
        <f>M$5/(1-'Calculations Etc'!$B$17)</f>
        <v>4.0472344714188497E-5</v>
      </c>
      <c r="N2" s="15">
        <f>N$5/(1-'Calculations Etc'!$B$17)</f>
        <v>4.0472344714188497E-5</v>
      </c>
      <c r="O2" s="15">
        <f>O$5/(1-'Calculations Etc'!$B$17)</f>
        <v>4.0472344714188497E-5</v>
      </c>
      <c r="P2" s="15">
        <f>P$5/(1-'Calculations Etc'!$B$17)</f>
        <v>4.0472344714188497E-5</v>
      </c>
      <c r="Q2" s="15">
        <f>Q$5/(1-'Calculations Etc'!$B$17)</f>
        <v>4.0472344714188497E-5</v>
      </c>
      <c r="R2" s="15">
        <f>R$5/(1-'Calculations Etc'!$B$17)</f>
        <v>4.0472344714188497E-5</v>
      </c>
      <c r="S2" s="15">
        <f>S$5/(1-'Calculations Etc'!$B$17)</f>
        <v>4.0472344714188497E-5</v>
      </c>
      <c r="T2" s="15">
        <f>T$5/(1-'Calculations Etc'!$B$17)</f>
        <v>4.0472344714188497E-5</v>
      </c>
      <c r="U2" s="15">
        <f>U$5/(1-'Calculations Etc'!$B$17)</f>
        <v>4.0472344714188497E-5</v>
      </c>
      <c r="V2" s="15">
        <f>V$5/(1-'Calculations Etc'!$B$17)</f>
        <v>4.0472344714188497E-5</v>
      </c>
      <c r="W2" s="15">
        <f>W$5/(1-'Calculations Etc'!$B$17)</f>
        <v>4.0472344714188497E-5</v>
      </c>
      <c r="X2" s="15">
        <f>X$5/(1-'Calculations Etc'!$B$17)</f>
        <v>4.0472344714188497E-5</v>
      </c>
      <c r="Y2" s="15">
        <f>Y$5/(1-'Calculations Etc'!$B$17)</f>
        <v>4.0472344714188497E-5</v>
      </c>
      <c r="Z2" s="15">
        <f>Z$5/(1-'Calculations Etc'!$B$17)</f>
        <v>4.0472344714188497E-5</v>
      </c>
      <c r="AA2" s="15">
        <f>AA$5/(1-'Calculations Etc'!$B$17)</f>
        <v>4.0472344714188497E-5</v>
      </c>
      <c r="AB2" s="15">
        <f>AB$5/(1-'Calculations Etc'!$B$17)</f>
        <v>4.0472344714188497E-5</v>
      </c>
      <c r="AC2" s="15">
        <f>AC$5/(1-'Calculations Etc'!$B$17)</f>
        <v>4.0472344714188497E-5</v>
      </c>
      <c r="AD2" s="15">
        <f>AD$5/(1-'Calculations Etc'!$B$17)</f>
        <v>4.0472344714188497E-5</v>
      </c>
      <c r="AE2" s="15">
        <f>AE$5/(1-'Calculations Etc'!$B$17)</f>
        <v>4.0472344714188497E-5</v>
      </c>
      <c r="AF2" s="15">
        <f>AF$5/(1-'Calculations Etc'!$B$17)</f>
        <v>4.0472344714188497E-5</v>
      </c>
      <c r="AG2" s="15"/>
      <c r="AH2" s="15"/>
      <c r="AI2" s="15"/>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115</v>
      </c>
      <c r="B5" s="4">
        <f>SUM('NRBS 40'!D5,'NRBS 40'!D7:D8)/(INDEX('AEO 7'!$C$64:$AJ$64,MATCH(B$1,'AEO 7'!$C$1:$AJ$1,0))*10^9)</f>
        <v>1.2594574173720378E-5</v>
      </c>
      <c r="C5" s="4">
        <f t="shared" ref="C5:AE5" si="0">$B5</f>
        <v>1.2594574173720378E-5</v>
      </c>
      <c r="D5" s="4">
        <f t="shared" si="0"/>
        <v>1.2594574173720378E-5</v>
      </c>
      <c r="E5" s="4">
        <f t="shared" si="0"/>
        <v>1.2594574173720378E-5</v>
      </c>
      <c r="F5" s="4">
        <f t="shared" si="0"/>
        <v>1.2594574173720378E-5</v>
      </c>
      <c r="G5" s="4">
        <f t="shared" si="0"/>
        <v>1.2594574173720378E-5</v>
      </c>
      <c r="H5" s="4">
        <f t="shared" si="0"/>
        <v>1.2594574173720378E-5</v>
      </c>
      <c r="I5" s="4">
        <f t="shared" si="0"/>
        <v>1.2594574173720378E-5</v>
      </c>
      <c r="J5" s="4">
        <f t="shared" si="0"/>
        <v>1.2594574173720378E-5</v>
      </c>
      <c r="K5" s="4">
        <f t="shared" si="0"/>
        <v>1.2594574173720378E-5</v>
      </c>
      <c r="L5" s="4">
        <f t="shared" si="0"/>
        <v>1.2594574173720378E-5</v>
      </c>
      <c r="M5" s="4">
        <f t="shared" si="0"/>
        <v>1.2594574173720378E-5</v>
      </c>
      <c r="N5" s="4">
        <f t="shared" si="0"/>
        <v>1.2594574173720378E-5</v>
      </c>
      <c r="O5" s="4">
        <f t="shared" si="0"/>
        <v>1.2594574173720378E-5</v>
      </c>
      <c r="P5" s="4">
        <f t="shared" si="0"/>
        <v>1.2594574173720378E-5</v>
      </c>
      <c r="Q5" s="4">
        <f t="shared" si="0"/>
        <v>1.2594574173720378E-5</v>
      </c>
      <c r="R5" s="4">
        <f t="shared" si="0"/>
        <v>1.2594574173720378E-5</v>
      </c>
      <c r="S5" s="4">
        <f t="shared" si="0"/>
        <v>1.2594574173720378E-5</v>
      </c>
      <c r="T5" s="4">
        <f t="shared" si="0"/>
        <v>1.2594574173720378E-5</v>
      </c>
      <c r="U5" s="4">
        <f t="shared" si="0"/>
        <v>1.2594574173720378E-5</v>
      </c>
      <c r="V5" s="4">
        <f t="shared" si="0"/>
        <v>1.2594574173720378E-5</v>
      </c>
      <c r="W5" s="4">
        <f t="shared" si="0"/>
        <v>1.2594574173720378E-5</v>
      </c>
      <c r="X5" s="4">
        <f t="shared" si="0"/>
        <v>1.2594574173720378E-5</v>
      </c>
      <c r="Y5" s="4">
        <f t="shared" si="0"/>
        <v>1.2594574173720378E-5</v>
      </c>
      <c r="Z5" s="4">
        <f t="shared" si="0"/>
        <v>1.2594574173720378E-5</v>
      </c>
      <c r="AA5" s="4">
        <f t="shared" si="0"/>
        <v>1.2594574173720378E-5</v>
      </c>
      <c r="AB5" s="4">
        <f t="shared" si="0"/>
        <v>1.2594574173720378E-5</v>
      </c>
      <c r="AC5" s="4">
        <f t="shared" si="0"/>
        <v>1.2594574173720378E-5</v>
      </c>
      <c r="AD5" s="4">
        <f t="shared" si="0"/>
        <v>1.2594574173720378E-5</v>
      </c>
      <c r="AE5" s="4">
        <f t="shared" si="0"/>
        <v>1.2594574173720378E-5</v>
      </c>
      <c r="AF5" s="4">
        <f>$B5</f>
        <v>1.2594574173720378E-5</v>
      </c>
      <c r="AG5" s="4"/>
      <c r="AH5" s="4"/>
      <c r="AI5" s="4"/>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916</v>
      </c>
      <c r="B8" s="4">
        <f>B$5*'Calculations Etc'!$B$35</f>
        <v>3.7783722521161126E-5</v>
      </c>
      <c r="C8" s="4">
        <f>C$5*'Calculations Etc'!$B$35</f>
        <v>3.7783722521161126E-5</v>
      </c>
      <c r="D8" s="4">
        <f>D$5*'Calculations Etc'!$B$35</f>
        <v>3.7783722521161126E-5</v>
      </c>
      <c r="E8" s="4">
        <f>E$5*'Calculations Etc'!$B$35</f>
        <v>3.7783722521161126E-5</v>
      </c>
      <c r="F8" s="4">
        <f>F$5*'Calculations Etc'!$B$35</f>
        <v>3.7783722521161126E-5</v>
      </c>
      <c r="G8" s="4">
        <f>G$5*'Calculations Etc'!$B$35</f>
        <v>3.7783722521161126E-5</v>
      </c>
      <c r="H8" s="4">
        <f>H$5*'Calculations Etc'!$B$35</f>
        <v>3.7783722521161126E-5</v>
      </c>
      <c r="I8" s="4">
        <f>I$5*'Calculations Etc'!$B$35</f>
        <v>3.7783722521161126E-5</v>
      </c>
      <c r="J8" s="4">
        <f>J$5*'Calculations Etc'!$B$35</f>
        <v>3.7783722521161126E-5</v>
      </c>
      <c r="K8" s="4">
        <f>K$5*'Calculations Etc'!$B$35</f>
        <v>3.7783722521161126E-5</v>
      </c>
      <c r="L8" s="4">
        <f>L$5*'Calculations Etc'!$B$35</f>
        <v>3.7783722521161126E-5</v>
      </c>
      <c r="M8" s="4">
        <f>M$5*'Calculations Etc'!$B$35</f>
        <v>3.7783722521161126E-5</v>
      </c>
      <c r="N8" s="4">
        <f>N$5*'Calculations Etc'!$B$35</f>
        <v>3.7783722521161126E-5</v>
      </c>
      <c r="O8" s="4">
        <f>O$5*'Calculations Etc'!$B$35</f>
        <v>3.7783722521161126E-5</v>
      </c>
      <c r="P8" s="4">
        <f>P$5*'Calculations Etc'!$B$35</f>
        <v>3.7783722521161126E-5</v>
      </c>
      <c r="Q8" s="4">
        <f>Q$5*'Calculations Etc'!$B$35</f>
        <v>3.7783722521161126E-5</v>
      </c>
      <c r="R8" s="4">
        <f>R$5*'Calculations Etc'!$B$35</f>
        <v>3.7783722521161126E-5</v>
      </c>
      <c r="S8" s="4">
        <f>S$5*'Calculations Etc'!$B$35</f>
        <v>3.7783722521161126E-5</v>
      </c>
      <c r="T8" s="4">
        <f>T$5*'Calculations Etc'!$B$35</f>
        <v>3.7783722521161126E-5</v>
      </c>
      <c r="U8" s="4">
        <f>U$5*'Calculations Etc'!$B$35</f>
        <v>3.7783722521161126E-5</v>
      </c>
      <c r="V8" s="4">
        <f>V$5*'Calculations Etc'!$B$35</f>
        <v>3.7783722521161126E-5</v>
      </c>
      <c r="W8" s="4">
        <f>W$5*'Calculations Etc'!$B$35</f>
        <v>3.7783722521161126E-5</v>
      </c>
      <c r="X8" s="4">
        <f>X$5*'Calculations Etc'!$B$35</f>
        <v>3.7783722521161126E-5</v>
      </c>
      <c r="Y8" s="4">
        <f>Y$5*'Calculations Etc'!$B$35</f>
        <v>3.7783722521161126E-5</v>
      </c>
      <c r="Z8" s="4">
        <f>Z$5*'Calculations Etc'!$B$35</f>
        <v>3.7783722521161126E-5</v>
      </c>
      <c r="AA8" s="4">
        <f>AA$5*'Calculations Etc'!$B$35</f>
        <v>3.7783722521161126E-5</v>
      </c>
      <c r="AB8" s="4">
        <f>AB$5*'Calculations Etc'!$B$35</f>
        <v>3.7783722521161126E-5</v>
      </c>
      <c r="AC8" s="4">
        <f>AC$5*'Calculations Etc'!$B$35</f>
        <v>3.7783722521161126E-5</v>
      </c>
      <c r="AD8" s="4">
        <f>AD$5*'Calculations Etc'!$B$35</f>
        <v>3.7783722521161126E-5</v>
      </c>
      <c r="AE8" s="4">
        <f>AE$5*'Calculations Etc'!$B$35</f>
        <v>3.7783722521161126E-5</v>
      </c>
      <c r="AF8" s="4">
        <f>AF$5*'Calculations Etc'!$B$35</f>
        <v>3.7783722521161126E-5</v>
      </c>
      <c r="AG8" s="4"/>
      <c r="AH8" s="4"/>
      <c r="AI8" s="4"/>
    </row>
    <row r="9" spans="1:36">
      <c r="AJ9"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defaultRowHeight="14.5"/>
  <cols>
    <col min="1" max="1" width="31.1796875" customWidth="1"/>
  </cols>
  <sheetData>
    <row r="1" spans="1:37">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1.5975871779246573E-2</v>
      </c>
      <c r="C2" s="15">
        <f>C$5/(1-'Calculations Etc'!$B$17)</f>
        <v>1.5975871779246573E-2</v>
      </c>
      <c r="D2" s="15">
        <f>D$5/(1-'Calculations Etc'!$B$17)</f>
        <v>1.5975871779246573E-2</v>
      </c>
      <c r="E2" s="15">
        <f>E$5/(1-'Calculations Etc'!$B$17)</f>
        <v>1.5975871779246573E-2</v>
      </c>
      <c r="F2" s="15">
        <f>F$5/(1-'Calculations Etc'!$B$17)</f>
        <v>1.5975871779246573E-2</v>
      </c>
      <c r="G2" s="15">
        <f>G$5/(1-'Calculations Etc'!$B$17)</f>
        <v>1.5975871779246573E-2</v>
      </c>
      <c r="H2" s="15">
        <f>H$5/(1-'Calculations Etc'!$B$17)</f>
        <v>1.5975871779246573E-2</v>
      </c>
      <c r="I2" s="15">
        <f>I$5/(1-'Calculations Etc'!$B$17)</f>
        <v>1.5975871779246573E-2</v>
      </c>
      <c r="J2" s="15">
        <f>J$5/(1-'Calculations Etc'!$B$17)</f>
        <v>1.5975871779246573E-2</v>
      </c>
      <c r="K2" s="15">
        <f>K$5/(1-'Calculations Etc'!$B$17)</f>
        <v>1.5975871779246573E-2</v>
      </c>
      <c r="L2" s="15">
        <f>L$5/(1-'Calculations Etc'!$B$17)</f>
        <v>1.5975871779246573E-2</v>
      </c>
      <c r="M2" s="15">
        <f>M$5/(1-'Calculations Etc'!$B$17)</f>
        <v>1.5975871779246573E-2</v>
      </c>
      <c r="N2" s="15">
        <f>N$5/(1-'Calculations Etc'!$B$17)</f>
        <v>1.5975871779246573E-2</v>
      </c>
      <c r="O2" s="15">
        <f>O$5/(1-'Calculations Etc'!$B$17)</f>
        <v>1.5975871779246573E-2</v>
      </c>
      <c r="P2" s="15">
        <f>P$5/(1-'Calculations Etc'!$B$17)</f>
        <v>1.5975871779246573E-2</v>
      </c>
      <c r="Q2" s="15">
        <f>Q$5/(1-'Calculations Etc'!$B$17)</f>
        <v>1.5975871779246573E-2</v>
      </c>
      <c r="R2" s="15">
        <f>R$5/(1-'Calculations Etc'!$B$17)</f>
        <v>1.5975871779246573E-2</v>
      </c>
      <c r="S2" s="15">
        <f>S$5/(1-'Calculations Etc'!$B$17)</f>
        <v>1.5975871779246573E-2</v>
      </c>
      <c r="T2" s="15">
        <f>T$5/(1-'Calculations Etc'!$B$17)</f>
        <v>1.5975871779246573E-2</v>
      </c>
      <c r="U2" s="15">
        <f>U$5/(1-'Calculations Etc'!$B$17)</f>
        <v>1.5975871779246573E-2</v>
      </c>
      <c r="V2" s="15">
        <f>V$5/(1-'Calculations Etc'!$B$17)</f>
        <v>1.5975871779246573E-2</v>
      </c>
      <c r="W2" s="15">
        <f>W$5/(1-'Calculations Etc'!$B$17)</f>
        <v>1.5975871779246573E-2</v>
      </c>
      <c r="X2" s="15">
        <f>X$5/(1-'Calculations Etc'!$B$17)</f>
        <v>1.5975871779246573E-2</v>
      </c>
      <c r="Y2" s="15">
        <f>Y$5/(1-'Calculations Etc'!$B$17)</f>
        <v>1.5975871779246573E-2</v>
      </c>
      <c r="Z2" s="15">
        <f>Z$5/(1-'Calculations Etc'!$B$17)</f>
        <v>1.5975871779246573E-2</v>
      </c>
      <c r="AA2" s="15">
        <f>AA$5/(1-'Calculations Etc'!$B$17)</f>
        <v>1.5975871779246573E-2</v>
      </c>
      <c r="AB2" s="15">
        <f>AB$5/(1-'Calculations Etc'!$B$17)</f>
        <v>1.5975871779246573E-2</v>
      </c>
      <c r="AC2" s="15">
        <f>AC$5/(1-'Calculations Etc'!$B$17)</f>
        <v>1.5975871779246573E-2</v>
      </c>
      <c r="AD2" s="15">
        <f>AD$5/(1-'Calculations Etc'!$B$17)</f>
        <v>1.5975871779246573E-2</v>
      </c>
      <c r="AE2" s="15">
        <f>AE$5/(1-'Calculations Etc'!$B$17)</f>
        <v>1.5975871779246573E-2</v>
      </c>
      <c r="AF2" s="15">
        <f>AF$5/(1-'Calculations Etc'!$B$17)</f>
        <v>1.5975871779246573E-2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916</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defaultRowHeight="14.5"/>
  <cols>
    <col min="1" max="1" width="31.179687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4.4632798257046398E-3</v>
      </c>
      <c r="C2" s="4">
        <f>C$4/(1-'Calculations Etc'!$B$16)</f>
        <v>4.4632798257046398E-3</v>
      </c>
      <c r="D2" s="4">
        <f>D$4/(1-'Calculations Etc'!$B$16)</f>
        <v>4.4632798257046398E-3</v>
      </c>
      <c r="E2" s="4">
        <f>E$4/(1-'Calculations Etc'!$B$16)</f>
        <v>4.4632798257046398E-3</v>
      </c>
      <c r="F2" s="4">
        <f>F$4/(1-'Calculations Etc'!$B$16)</f>
        <v>4.4632798257046398E-3</v>
      </c>
      <c r="G2" s="4">
        <f>G$4/(1-'Calculations Etc'!$B$16)</f>
        <v>4.4632798257046398E-3</v>
      </c>
      <c r="H2" s="4">
        <f>H$4/(1-'Calculations Etc'!$B$16)</f>
        <v>4.4632798257046398E-3</v>
      </c>
      <c r="I2" s="4">
        <f>I$4/(1-'Calculations Etc'!$B$16)</f>
        <v>4.4632798257046398E-3</v>
      </c>
      <c r="J2" s="4">
        <f>J$4/(1-'Calculations Etc'!$B$16)</f>
        <v>4.4632798257046398E-3</v>
      </c>
      <c r="K2" s="4">
        <f>K$4/(1-'Calculations Etc'!$B$16)</f>
        <v>4.4632798257046398E-3</v>
      </c>
      <c r="L2" s="4">
        <f>L$4/(1-'Calculations Etc'!$B$16)</f>
        <v>4.4632798257046398E-3</v>
      </c>
      <c r="M2" s="4">
        <f>M$4/(1-'Calculations Etc'!$B$16)</f>
        <v>4.4632798257046398E-3</v>
      </c>
      <c r="N2" s="4">
        <f>N$4/(1-'Calculations Etc'!$B$16)</f>
        <v>4.4632798257046398E-3</v>
      </c>
      <c r="O2" s="4">
        <f>O$4/(1-'Calculations Etc'!$B$16)</f>
        <v>4.4632798257046398E-3</v>
      </c>
      <c r="P2" s="4">
        <f>P$4/(1-'Calculations Etc'!$B$16)</f>
        <v>4.4632798257046398E-3</v>
      </c>
      <c r="Q2" s="4">
        <f>Q$4/(1-'Calculations Etc'!$B$16)</f>
        <v>4.4632798257046398E-3</v>
      </c>
      <c r="R2" s="4">
        <f>R$4/(1-'Calculations Etc'!$B$16)</f>
        <v>4.4632798257046398E-3</v>
      </c>
      <c r="S2" s="4">
        <f>S$4/(1-'Calculations Etc'!$B$16)</f>
        <v>4.4632798257046398E-3</v>
      </c>
      <c r="T2" s="4">
        <f>T$4/(1-'Calculations Etc'!$B$16)</f>
        <v>4.4632798257046398E-3</v>
      </c>
      <c r="U2" s="4">
        <f>U$4/(1-'Calculations Etc'!$B$16)</f>
        <v>4.4632798257046398E-3</v>
      </c>
      <c r="V2" s="4">
        <f>V$4/(1-'Calculations Etc'!$B$16)</f>
        <v>4.4632798257046398E-3</v>
      </c>
      <c r="W2" s="4">
        <f>W$4/(1-'Calculations Etc'!$B$16)</f>
        <v>4.4632798257046398E-3</v>
      </c>
      <c r="X2" s="4">
        <f>X$4/(1-'Calculations Etc'!$B$16)</f>
        <v>4.4632798257046398E-3</v>
      </c>
      <c r="Y2" s="4">
        <f>Y$4/(1-'Calculations Etc'!$B$16)</f>
        <v>4.4632798257046398E-3</v>
      </c>
      <c r="Z2" s="4">
        <f>Z$4/(1-'Calculations Etc'!$B$16)</f>
        <v>4.4632798257046398E-3</v>
      </c>
      <c r="AA2" s="4">
        <f>AA$4/(1-'Calculations Etc'!$B$16)</f>
        <v>4.4632798257046398E-3</v>
      </c>
      <c r="AB2" s="4">
        <f>AB$4/(1-'Calculations Etc'!$B$16)</f>
        <v>4.4632798257046398E-3</v>
      </c>
      <c r="AC2" s="4">
        <f>AC$4/(1-'Calculations Etc'!$B$16)</f>
        <v>4.4632798257046398E-3</v>
      </c>
      <c r="AD2" s="4">
        <f>AD$4/(1-'Calculations Etc'!$B$16)</f>
        <v>4.4632798257046398E-3</v>
      </c>
      <c r="AE2" s="4">
        <f>AE$4/(1-'Calculations Etc'!$B$16)</f>
        <v>4.4632798257046398E-3</v>
      </c>
      <c r="AF2" s="4">
        <f>AF$4/(1-'Calculations Etc'!$B$16)</f>
        <v>4.4632798257046398E-3</v>
      </c>
      <c r="AG2" s="4"/>
      <c r="AH2" s="4"/>
      <c r="AI2" s="4"/>
      <c r="AJ2" s="4"/>
    </row>
    <row r="3" spans="1:36">
      <c r="A3" t="s">
        <v>113</v>
      </c>
      <c r="B3" s="4">
        <f>B$4</f>
        <v>1.4016911849320359E-3</v>
      </c>
      <c r="C3" s="4">
        <f t="shared" ref="C3:AF3" si="0">C$4</f>
        <v>1.4016911849320359E-3</v>
      </c>
      <c r="D3" s="4">
        <f t="shared" si="0"/>
        <v>1.4016911849320359E-3</v>
      </c>
      <c r="E3" s="4">
        <f t="shared" si="0"/>
        <v>1.4016911849320359E-3</v>
      </c>
      <c r="F3" s="4">
        <f t="shared" si="0"/>
        <v>1.4016911849320359E-3</v>
      </c>
      <c r="G3" s="4">
        <f t="shared" si="0"/>
        <v>1.4016911849320359E-3</v>
      </c>
      <c r="H3" s="4">
        <f t="shared" si="0"/>
        <v>1.4016911849320359E-3</v>
      </c>
      <c r="I3" s="4">
        <f t="shared" si="0"/>
        <v>1.4016911849320359E-3</v>
      </c>
      <c r="J3" s="4">
        <f t="shared" si="0"/>
        <v>1.4016911849320359E-3</v>
      </c>
      <c r="K3" s="4">
        <f t="shared" si="0"/>
        <v>1.4016911849320359E-3</v>
      </c>
      <c r="L3" s="4">
        <f t="shared" si="0"/>
        <v>1.4016911849320359E-3</v>
      </c>
      <c r="M3" s="4">
        <f t="shared" si="0"/>
        <v>1.4016911849320359E-3</v>
      </c>
      <c r="N3" s="4">
        <f t="shared" si="0"/>
        <v>1.4016911849320359E-3</v>
      </c>
      <c r="O3" s="4">
        <f t="shared" si="0"/>
        <v>1.4016911849320359E-3</v>
      </c>
      <c r="P3" s="4">
        <f t="shared" si="0"/>
        <v>1.4016911849320359E-3</v>
      </c>
      <c r="Q3" s="4">
        <f t="shared" si="0"/>
        <v>1.4016911849320359E-3</v>
      </c>
      <c r="R3" s="4">
        <f t="shared" si="0"/>
        <v>1.4016911849320359E-3</v>
      </c>
      <c r="S3" s="4">
        <f t="shared" si="0"/>
        <v>1.4016911849320359E-3</v>
      </c>
      <c r="T3" s="4">
        <f t="shared" si="0"/>
        <v>1.4016911849320359E-3</v>
      </c>
      <c r="U3" s="4">
        <f t="shared" si="0"/>
        <v>1.4016911849320359E-3</v>
      </c>
      <c r="V3" s="4">
        <f t="shared" si="0"/>
        <v>1.4016911849320359E-3</v>
      </c>
      <c r="W3" s="4">
        <f t="shared" si="0"/>
        <v>1.4016911849320359E-3</v>
      </c>
      <c r="X3" s="4">
        <f t="shared" si="0"/>
        <v>1.4016911849320359E-3</v>
      </c>
      <c r="Y3" s="4">
        <f t="shared" si="0"/>
        <v>1.4016911849320359E-3</v>
      </c>
      <c r="Z3" s="4">
        <f t="shared" si="0"/>
        <v>1.4016911849320359E-3</v>
      </c>
      <c r="AA3" s="4">
        <f t="shared" si="0"/>
        <v>1.4016911849320359E-3</v>
      </c>
      <c r="AB3" s="4">
        <f t="shared" si="0"/>
        <v>1.4016911849320359E-3</v>
      </c>
      <c r="AC3" s="4">
        <f t="shared" si="0"/>
        <v>1.4016911849320359E-3</v>
      </c>
      <c r="AD3" s="4">
        <f t="shared" si="0"/>
        <v>1.4016911849320359E-3</v>
      </c>
      <c r="AE3" s="4">
        <f t="shared" si="0"/>
        <v>1.4016911849320359E-3</v>
      </c>
      <c r="AF3" s="4">
        <f t="shared" si="0"/>
        <v>1.4016911849320359E-3</v>
      </c>
      <c r="AG3" s="4"/>
      <c r="AH3" s="4"/>
      <c r="AI3" s="4"/>
      <c r="AJ3" s="4"/>
    </row>
    <row r="4" spans="1:36">
      <c r="A4" t="s">
        <v>114</v>
      </c>
      <c r="B4" s="45">
        <f>INDEX('NTS 1-40'!$8:$8,MATCH(NTS_YR,'NTS 1-40'!$2:$2,0))/(INDEX('AEO 35'!$E$20:$AL$20,MATCH(B$1,'AEO 35'!$E$1:$AL$1,0))*10^6)</f>
        <v>1.4016911849320359E-3</v>
      </c>
      <c r="C4" s="45">
        <f>$B$4</f>
        <v>1.4016911849320359E-3</v>
      </c>
      <c r="D4" s="45">
        <f t="shared" ref="D4:AF4" si="1">$B$4</f>
        <v>1.4016911849320359E-3</v>
      </c>
      <c r="E4" s="45">
        <f t="shared" si="1"/>
        <v>1.4016911849320359E-3</v>
      </c>
      <c r="F4" s="45">
        <f t="shared" si="1"/>
        <v>1.4016911849320359E-3</v>
      </c>
      <c r="G4" s="45">
        <f t="shared" si="1"/>
        <v>1.4016911849320359E-3</v>
      </c>
      <c r="H4" s="45">
        <f t="shared" si="1"/>
        <v>1.4016911849320359E-3</v>
      </c>
      <c r="I4" s="45">
        <f t="shared" si="1"/>
        <v>1.4016911849320359E-3</v>
      </c>
      <c r="J4" s="45">
        <f t="shared" si="1"/>
        <v>1.4016911849320359E-3</v>
      </c>
      <c r="K4" s="45">
        <f t="shared" si="1"/>
        <v>1.4016911849320359E-3</v>
      </c>
      <c r="L4" s="45">
        <f t="shared" si="1"/>
        <v>1.4016911849320359E-3</v>
      </c>
      <c r="M4" s="45">
        <f t="shared" si="1"/>
        <v>1.4016911849320359E-3</v>
      </c>
      <c r="N4" s="45">
        <f t="shared" si="1"/>
        <v>1.4016911849320359E-3</v>
      </c>
      <c r="O4" s="45">
        <f t="shared" si="1"/>
        <v>1.4016911849320359E-3</v>
      </c>
      <c r="P4" s="45">
        <f t="shared" si="1"/>
        <v>1.4016911849320359E-3</v>
      </c>
      <c r="Q4" s="45">
        <f t="shared" si="1"/>
        <v>1.4016911849320359E-3</v>
      </c>
      <c r="R4" s="45">
        <f t="shared" si="1"/>
        <v>1.4016911849320359E-3</v>
      </c>
      <c r="S4" s="45">
        <f t="shared" si="1"/>
        <v>1.4016911849320359E-3</v>
      </c>
      <c r="T4" s="45">
        <f t="shared" si="1"/>
        <v>1.4016911849320359E-3</v>
      </c>
      <c r="U4" s="45">
        <f t="shared" si="1"/>
        <v>1.4016911849320359E-3</v>
      </c>
      <c r="V4" s="45">
        <f t="shared" si="1"/>
        <v>1.4016911849320359E-3</v>
      </c>
      <c r="W4" s="45">
        <f t="shared" si="1"/>
        <v>1.4016911849320359E-3</v>
      </c>
      <c r="X4" s="45">
        <f t="shared" si="1"/>
        <v>1.4016911849320359E-3</v>
      </c>
      <c r="Y4" s="45">
        <f t="shared" si="1"/>
        <v>1.4016911849320359E-3</v>
      </c>
      <c r="Z4" s="45">
        <f t="shared" si="1"/>
        <v>1.4016911849320359E-3</v>
      </c>
      <c r="AA4" s="45">
        <f t="shared" si="1"/>
        <v>1.4016911849320359E-3</v>
      </c>
      <c r="AB4" s="45">
        <f t="shared" si="1"/>
        <v>1.4016911849320359E-3</v>
      </c>
      <c r="AC4" s="45">
        <f t="shared" si="1"/>
        <v>1.4016911849320359E-3</v>
      </c>
      <c r="AD4" s="45">
        <f t="shared" si="1"/>
        <v>1.4016911849320359E-3</v>
      </c>
      <c r="AE4" s="45">
        <f t="shared" si="1"/>
        <v>1.4016911849320359E-3</v>
      </c>
      <c r="AF4" s="45">
        <f t="shared" si="1"/>
        <v>1.4016911849320359E-3</v>
      </c>
      <c r="AG4" s="4"/>
      <c r="AH4" s="4"/>
      <c r="AI4" s="4"/>
      <c r="AJ4" s="4"/>
    </row>
    <row r="5" spans="1:36">
      <c r="A5" t="s">
        <v>115</v>
      </c>
      <c r="B5" s="4">
        <f>B$4</f>
        <v>1.4016911849320359E-3</v>
      </c>
      <c r="C5" s="4">
        <f t="shared" ref="C5:AF5" si="2">C$4</f>
        <v>1.4016911849320359E-3</v>
      </c>
      <c r="D5" s="4">
        <f t="shared" si="2"/>
        <v>1.4016911849320359E-3</v>
      </c>
      <c r="E5" s="4">
        <f t="shared" si="2"/>
        <v>1.4016911849320359E-3</v>
      </c>
      <c r="F5" s="4">
        <f t="shared" si="2"/>
        <v>1.4016911849320359E-3</v>
      </c>
      <c r="G5" s="4">
        <f t="shared" si="2"/>
        <v>1.4016911849320359E-3</v>
      </c>
      <c r="H5" s="4">
        <f t="shared" si="2"/>
        <v>1.4016911849320359E-3</v>
      </c>
      <c r="I5" s="4">
        <f t="shared" si="2"/>
        <v>1.4016911849320359E-3</v>
      </c>
      <c r="J5" s="4">
        <f t="shared" si="2"/>
        <v>1.4016911849320359E-3</v>
      </c>
      <c r="K5" s="4">
        <f t="shared" si="2"/>
        <v>1.4016911849320359E-3</v>
      </c>
      <c r="L5" s="4">
        <f t="shared" si="2"/>
        <v>1.4016911849320359E-3</v>
      </c>
      <c r="M5" s="4">
        <f t="shared" si="2"/>
        <v>1.4016911849320359E-3</v>
      </c>
      <c r="N5" s="4">
        <f t="shared" si="2"/>
        <v>1.4016911849320359E-3</v>
      </c>
      <c r="O5" s="4">
        <f t="shared" si="2"/>
        <v>1.4016911849320359E-3</v>
      </c>
      <c r="P5" s="4">
        <f t="shared" si="2"/>
        <v>1.4016911849320359E-3</v>
      </c>
      <c r="Q5" s="4">
        <f t="shared" si="2"/>
        <v>1.4016911849320359E-3</v>
      </c>
      <c r="R5" s="4">
        <f t="shared" si="2"/>
        <v>1.4016911849320359E-3</v>
      </c>
      <c r="S5" s="4">
        <f t="shared" si="2"/>
        <v>1.4016911849320359E-3</v>
      </c>
      <c r="T5" s="4">
        <f t="shared" si="2"/>
        <v>1.4016911849320359E-3</v>
      </c>
      <c r="U5" s="4">
        <f t="shared" si="2"/>
        <v>1.4016911849320359E-3</v>
      </c>
      <c r="V5" s="4">
        <f t="shared" si="2"/>
        <v>1.4016911849320359E-3</v>
      </c>
      <c r="W5" s="4">
        <f t="shared" si="2"/>
        <v>1.4016911849320359E-3</v>
      </c>
      <c r="X5" s="4">
        <f t="shared" si="2"/>
        <v>1.4016911849320359E-3</v>
      </c>
      <c r="Y5" s="4">
        <f t="shared" si="2"/>
        <v>1.4016911849320359E-3</v>
      </c>
      <c r="Z5" s="4">
        <f t="shared" si="2"/>
        <v>1.4016911849320359E-3</v>
      </c>
      <c r="AA5" s="4">
        <f t="shared" si="2"/>
        <v>1.4016911849320359E-3</v>
      </c>
      <c r="AB5" s="4">
        <f t="shared" si="2"/>
        <v>1.4016911849320359E-3</v>
      </c>
      <c r="AC5" s="4">
        <f t="shared" si="2"/>
        <v>1.4016911849320359E-3</v>
      </c>
      <c r="AD5" s="4">
        <f t="shared" si="2"/>
        <v>1.4016911849320359E-3</v>
      </c>
      <c r="AE5" s="4">
        <f t="shared" si="2"/>
        <v>1.4016911849320359E-3</v>
      </c>
      <c r="AF5" s="4">
        <f t="shared" si="2"/>
        <v>1.4016911849320359E-3</v>
      </c>
      <c r="AG5" s="4"/>
      <c r="AH5" s="4"/>
      <c r="AI5" s="4"/>
      <c r="AJ5" s="4"/>
    </row>
    <row r="6" spans="1:36">
      <c r="A6" t="s">
        <v>116</v>
      </c>
      <c r="B6" s="4">
        <f>B$4/(1-'Calculations Etc'!$B$16)*'Calculations Etc'!$B$20+B$4*(1-'Calculations Etc'!$B$20)</f>
        <v>3.0855649373569679E-3</v>
      </c>
      <c r="C6" s="4">
        <f>C$4/(1-'Calculations Etc'!$B$16)*'Calculations Etc'!$B$20+C$4*(1-'Calculations Etc'!$B$20)</f>
        <v>3.0855649373569679E-3</v>
      </c>
      <c r="D6" s="4">
        <f>D$4/(1-'Calculations Etc'!$B$16)*'Calculations Etc'!$B$20+D$4*(1-'Calculations Etc'!$B$20)</f>
        <v>3.0855649373569679E-3</v>
      </c>
      <c r="E6" s="4">
        <f>E$4/(1-'Calculations Etc'!$B$16)*'Calculations Etc'!$B$20+E$4*(1-'Calculations Etc'!$B$20)</f>
        <v>3.0855649373569679E-3</v>
      </c>
      <c r="F6" s="4">
        <f>F$4/(1-'Calculations Etc'!$B$16)*'Calculations Etc'!$B$20+F$4*(1-'Calculations Etc'!$B$20)</f>
        <v>3.0855649373569679E-3</v>
      </c>
      <c r="G6" s="4">
        <f>G$4/(1-'Calculations Etc'!$B$16)*'Calculations Etc'!$B$20+G$4*(1-'Calculations Etc'!$B$20)</f>
        <v>3.0855649373569679E-3</v>
      </c>
      <c r="H6" s="4">
        <f>H$4/(1-'Calculations Etc'!$B$16)*'Calculations Etc'!$B$20+H$4*(1-'Calculations Etc'!$B$20)</f>
        <v>3.0855649373569679E-3</v>
      </c>
      <c r="I6" s="4">
        <f>I$4/(1-'Calculations Etc'!$B$16)*'Calculations Etc'!$B$20+I$4*(1-'Calculations Etc'!$B$20)</f>
        <v>3.0855649373569679E-3</v>
      </c>
      <c r="J6" s="4">
        <f>J$4/(1-'Calculations Etc'!$B$16)*'Calculations Etc'!$B$20+J$4*(1-'Calculations Etc'!$B$20)</f>
        <v>3.0855649373569679E-3</v>
      </c>
      <c r="K6" s="4">
        <f>K$4/(1-'Calculations Etc'!$B$16)*'Calculations Etc'!$B$20+K$4*(1-'Calculations Etc'!$B$20)</f>
        <v>3.0855649373569679E-3</v>
      </c>
      <c r="L6" s="4">
        <f>L$4/(1-'Calculations Etc'!$B$16)*'Calculations Etc'!$B$20+L$4*(1-'Calculations Etc'!$B$20)</f>
        <v>3.0855649373569679E-3</v>
      </c>
      <c r="M6" s="4">
        <f>M$4/(1-'Calculations Etc'!$B$16)*'Calculations Etc'!$B$20+M$4*(1-'Calculations Etc'!$B$20)</f>
        <v>3.0855649373569679E-3</v>
      </c>
      <c r="N6" s="4">
        <f>N$4/(1-'Calculations Etc'!$B$16)*'Calculations Etc'!$B$20+N$4*(1-'Calculations Etc'!$B$20)</f>
        <v>3.0855649373569679E-3</v>
      </c>
      <c r="O6" s="4">
        <f>O$4/(1-'Calculations Etc'!$B$16)*'Calculations Etc'!$B$20+O$4*(1-'Calculations Etc'!$B$20)</f>
        <v>3.0855649373569679E-3</v>
      </c>
      <c r="P6" s="4">
        <f>P$4/(1-'Calculations Etc'!$B$16)*'Calculations Etc'!$B$20+P$4*(1-'Calculations Etc'!$B$20)</f>
        <v>3.0855649373569679E-3</v>
      </c>
      <c r="Q6" s="4">
        <f>Q$4/(1-'Calculations Etc'!$B$16)*'Calculations Etc'!$B$20+Q$4*(1-'Calculations Etc'!$B$20)</f>
        <v>3.0855649373569679E-3</v>
      </c>
      <c r="R6" s="4">
        <f>R$4/(1-'Calculations Etc'!$B$16)*'Calculations Etc'!$B$20+R$4*(1-'Calculations Etc'!$B$20)</f>
        <v>3.0855649373569679E-3</v>
      </c>
      <c r="S6" s="4">
        <f>S$4/(1-'Calculations Etc'!$B$16)*'Calculations Etc'!$B$20+S$4*(1-'Calculations Etc'!$B$20)</f>
        <v>3.0855649373569679E-3</v>
      </c>
      <c r="T6" s="4">
        <f>T$4/(1-'Calculations Etc'!$B$16)*'Calculations Etc'!$B$20+T$4*(1-'Calculations Etc'!$B$20)</f>
        <v>3.0855649373569679E-3</v>
      </c>
      <c r="U6" s="4">
        <f>U$4/(1-'Calculations Etc'!$B$16)*'Calculations Etc'!$B$20+U$4*(1-'Calculations Etc'!$B$20)</f>
        <v>3.0855649373569679E-3</v>
      </c>
      <c r="V6" s="4">
        <f>V$4/(1-'Calculations Etc'!$B$16)*'Calculations Etc'!$B$20+V$4*(1-'Calculations Etc'!$B$20)</f>
        <v>3.0855649373569679E-3</v>
      </c>
      <c r="W6" s="4">
        <f>W$4/(1-'Calculations Etc'!$B$16)*'Calculations Etc'!$B$20+W$4*(1-'Calculations Etc'!$B$20)</f>
        <v>3.0855649373569679E-3</v>
      </c>
      <c r="X6" s="4">
        <f>X$4/(1-'Calculations Etc'!$B$16)*'Calculations Etc'!$B$20+X$4*(1-'Calculations Etc'!$B$20)</f>
        <v>3.0855649373569679E-3</v>
      </c>
      <c r="Y6" s="4">
        <f>Y$4/(1-'Calculations Etc'!$B$16)*'Calculations Etc'!$B$20+Y$4*(1-'Calculations Etc'!$B$20)</f>
        <v>3.0855649373569679E-3</v>
      </c>
      <c r="Z6" s="4">
        <f>Z$4/(1-'Calculations Etc'!$B$16)*'Calculations Etc'!$B$20+Z$4*(1-'Calculations Etc'!$B$20)</f>
        <v>3.0855649373569679E-3</v>
      </c>
      <c r="AA6" s="4">
        <f>AA$4/(1-'Calculations Etc'!$B$16)*'Calculations Etc'!$B$20+AA$4*(1-'Calculations Etc'!$B$20)</f>
        <v>3.0855649373569679E-3</v>
      </c>
      <c r="AB6" s="4">
        <f>AB$4/(1-'Calculations Etc'!$B$16)*'Calculations Etc'!$B$20+AB$4*(1-'Calculations Etc'!$B$20)</f>
        <v>3.0855649373569679E-3</v>
      </c>
      <c r="AC6" s="4">
        <f>AC$4/(1-'Calculations Etc'!$B$16)*'Calculations Etc'!$B$20+AC$4*(1-'Calculations Etc'!$B$20)</f>
        <v>3.0855649373569679E-3</v>
      </c>
      <c r="AD6" s="4">
        <f>AD$4/(1-'Calculations Etc'!$B$16)*'Calculations Etc'!$B$20+AD$4*(1-'Calculations Etc'!$B$20)</f>
        <v>3.0855649373569679E-3</v>
      </c>
      <c r="AE6" s="4">
        <f>AE$4/(1-'Calculations Etc'!$B$16)*'Calculations Etc'!$B$20+AE$4*(1-'Calculations Etc'!$B$20)</f>
        <v>3.0855649373569679E-3</v>
      </c>
      <c r="AF6" s="4">
        <f>AF$4/(1-'Calculations Etc'!$B$16)*'Calculations Etc'!$B$20+AF$4*(1-'Calculations Etc'!$B$20)</f>
        <v>3.0855649373569679E-3</v>
      </c>
      <c r="AG6" s="4"/>
      <c r="AH6" s="4"/>
      <c r="AI6" s="4"/>
      <c r="AJ6" s="4"/>
    </row>
    <row r="7" spans="1:36">
      <c r="A7" t="s">
        <v>915</v>
      </c>
      <c r="B7" s="4">
        <f>B4*'Calculations Etc'!$B$39</f>
        <v>1.0863106683223279E-3</v>
      </c>
      <c r="C7" s="4">
        <f>C4*'Calculations Etc'!$B$39</f>
        <v>1.0863106683223279E-3</v>
      </c>
      <c r="D7" s="4">
        <f>D4*'Calculations Etc'!$B$39</f>
        <v>1.0863106683223279E-3</v>
      </c>
      <c r="E7" s="4">
        <f>E4*'Calculations Etc'!$B$39</f>
        <v>1.0863106683223279E-3</v>
      </c>
      <c r="F7" s="4">
        <f>F4*'Calculations Etc'!$B$39</f>
        <v>1.0863106683223279E-3</v>
      </c>
      <c r="G7" s="4">
        <f>G4*'Calculations Etc'!$B$39</f>
        <v>1.0863106683223279E-3</v>
      </c>
      <c r="H7" s="4">
        <f>H4*'Calculations Etc'!$B$39</f>
        <v>1.0863106683223279E-3</v>
      </c>
      <c r="I7" s="4">
        <f>I4*'Calculations Etc'!$B$39</f>
        <v>1.0863106683223279E-3</v>
      </c>
      <c r="J7" s="4">
        <f>J4*'Calculations Etc'!$B$39</f>
        <v>1.0863106683223279E-3</v>
      </c>
      <c r="K7" s="4">
        <f>K4*'Calculations Etc'!$B$39</f>
        <v>1.0863106683223279E-3</v>
      </c>
      <c r="L7" s="4">
        <f>L4*'Calculations Etc'!$B$39</f>
        <v>1.0863106683223279E-3</v>
      </c>
      <c r="M7" s="4">
        <f>M4*'Calculations Etc'!$B$39</f>
        <v>1.0863106683223279E-3</v>
      </c>
      <c r="N7" s="4">
        <f>N4*'Calculations Etc'!$B$39</f>
        <v>1.0863106683223279E-3</v>
      </c>
      <c r="O7" s="4">
        <f>O4*'Calculations Etc'!$B$39</f>
        <v>1.0863106683223279E-3</v>
      </c>
      <c r="P7" s="4">
        <f>P4*'Calculations Etc'!$B$39</f>
        <v>1.0863106683223279E-3</v>
      </c>
      <c r="Q7" s="4">
        <f>Q4*'Calculations Etc'!$B$39</f>
        <v>1.0863106683223279E-3</v>
      </c>
      <c r="R7" s="4">
        <f>R4*'Calculations Etc'!$B$39</f>
        <v>1.0863106683223279E-3</v>
      </c>
      <c r="S7" s="4">
        <f>S4*'Calculations Etc'!$B$39</f>
        <v>1.0863106683223279E-3</v>
      </c>
      <c r="T7" s="4">
        <f>T4*'Calculations Etc'!$B$39</f>
        <v>1.0863106683223279E-3</v>
      </c>
      <c r="U7" s="4">
        <f>U4*'Calculations Etc'!$B$39</f>
        <v>1.0863106683223279E-3</v>
      </c>
      <c r="V7" s="4">
        <f>V4*'Calculations Etc'!$B$39</f>
        <v>1.0863106683223279E-3</v>
      </c>
      <c r="W7" s="4">
        <f>W4*'Calculations Etc'!$B$39</f>
        <v>1.0863106683223279E-3</v>
      </c>
      <c r="X7" s="4">
        <f>X4*'Calculations Etc'!$B$39</f>
        <v>1.0863106683223279E-3</v>
      </c>
      <c r="Y7" s="4">
        <f>Y4*'Calculations Etc'!$B$39</f>
        <v>1.0863106683223279E-3</v>
      </c>
      <c r="Z7" s="4">
        <f>Z4*'Calculations Etc'!$B$39</f>
        <v>1.0863106683223279E-3</v>
      </c>
      <c r="AA7" s="4">
        <f>AA4*'Calculations Etc'!$B$39</f>
        <v>1.0863106683223279E-3</v>
      </c>
      <c r="AB7" s="4">
        <f>AB4*'Calculations Etc'!$B$39</f>
        <v>1.0863106683223279E-3</v>
      </c>
      <c r="AC7" s="4">
        <f>AC4*'Calculations Etc'!$B$39</f>
        <v>1.0863106683223279E-3</v>
      </c>
      <c r="AD7" s="4">
        <f>AD4*'Calculations Etc'!$B$39</f>
        <v>1.0863106683223279E-3</v>
      </c>
      <c r="AE7" s="4">
        <f>AE4*'Calculations Etc'!$B$39</f>
        <v>1.0863106683223279E-3</v>
      </c>
      <c r="AF7" s="4">
        <f>AF4*'Calculations Etc'!$B$39</f>
        <v>1.0863106683223279E-3</v>
      </c>
      <c r="AG7" s="4"/>
      <c r="AH7" s="4"/>
      <c r="AI7" s="4"/>
    </row>
    <row r="8" spans="1:36">
      <c r="A8" t="s">
        <v>916</v>
      </c>
      <c r="B8" s="4">
        <f>B4*'Calculations Etc'!$B$35</f>
        <v>4.2050735547961068E-3</v>
      </c>
      <c r="C8" s="4">
        <f>C4*'Calculations Etc'!$B$35</f>
        <v>4.2050735547961068E-3</v>
      </c>
      <c r="D8" s="4">
        <f>D4*'Calculations Etc'!$B$35</f>
        <v>4.2050735547961068E-3</v>
      </c>
      <c r="E8" s="4">
        <f>E4*'Calculations Etc'!$B$35</f>
        <v>4.2050735547961068E-3</v>
      </c>
      <c r="F8" s="4">
        <f>F4*'Calculations Etc'!$B$35</f>
        <v>4.2050735547961068E-3</v>
      </c>
      <c r="G8" s="4">
        <f>G4*'Calculations Etc'!$B$35</f>
        <v>4.2050735547961068E-3</v>
      </c>
      <c r="H8" s="4">
        <f>H4*'Calculations Etc'!$B$35</f>
        <v>4.2050735547961068E-3</v>
      </c>
      <c r="I8" s="4">
        <f>I4*'Calculations Etc'!$B$35</f>
        <v>4.2050735547961068E-3</v>
      </c>
      <c r="J8" s="4">
        <f>J4*'Calculations Etc'!$B$35</f>
        <v>4.2050735547961068E-3</v>
      </c>
      <c r="K8" s="4">
        <f>K4*'Calculations Etc'!$B$35</f>
        <v>4.2050735547961068E-3</v>
      </c>
      <c r="L8" s="4">
        <f>L4*'Calculations Etc'!$B$35</f>
        <v>4.2050735547961068E-3</v>
      </c>
      <c r="M8" s="4">
        <f>M4*'Calculations Etc'!$B$35</f>
        <v>4.2050735547961068E-3</v>
      </c>
      <c r="N8" s="4">
        <f>N4*'Calculations Etc'!$B$35</f>
        <v>4.2050735547961068E-3</v>
      </c>
      <c r="O8" s="4">
        <f>O4*'Calculations Etc'!$B$35</f>
        <v>4.2050735547961068E-3</v>
      </c>
      <c r="P8" s="4">
        <f>P4*'Calculations Etc'!$B$35</f>
        <v>4.2050735547961068E-3</v>
      </c>
      <c r="Q8" s="4">
        <f>Q4*'Calculations Etc'!$B$35</f>
        <v>4.2050735547961068E-3</v>
      </c>
      <c r="R8" s="4">
        <f>R4*'Calculations Etc'!$B$35</f>
        <v>4.2050735547961068E-3</v>
      </c>
      <c r="S8" s="4">
        <f>S4*'Calculations Etc'!$B$35</f>
        <v>4.2050735547961068E-3</v>
      </c>
      <c r="T8" s="4">
        <f>T4*'Calculations Etc'!$B$35</f>
        <v>4.2050735547961068E-3</v>
      </c>
      <c r="U8" s="4">
        <f>U4*'Calculations Etc'!$B$35</f>
        <v>4.2050735547961068E-3</v>
      </c>
      <c r="V8" s="4">
        <f>V4*'Calculations Etc'!$B$35</f>
        <v>4.2050735547961068E-3</v>
      </c>
      <c r="W8" s="4">
        <f>W4*'Calculations Etc'!$B$35</f>
        <v>4.2050735547961068E-3</v>
      </c>
      <c r="X8" s="4">
        <f>X4*'Calculations Etc'!$B$35</f>
        <v>4.2050735547961068E-3</v>
      </c>
      <c r="Y8" s="4">
        <f>Y4*'Calculations Etc'!$B$35</f>
        <v>4.2050735547961068E-3</v>
      </c>
      <c r="Z8" s="4">
        <f>Z4*'Calculations Etc'!$B$35</f>
        <v>4.2050735547961068E-3</v>
      </c>
      <c r="AA8" s="4">
        <f>AA4*'Calculations Etc'!$B$35</f>
        <v>4.2050735547961068E-3</v>
      </c>
      <c r="AB8" s="4">
        <f>AB4*'Calculations Etc'!$B$35</f>
        <v>4.2050735547961068E-3</v>
      </c>
      <c r="AC8" s="4">
        <f>AC4*'Calculations Etc'!$B$35</f>
        <v>4.2050735547961068E-3</v>
      </c>
      <c r="AD8" s="4">
        <f>AD4*'Calculations Etc'!$B$35</f>
        <v>4.2050735547961068E-3</v>
      </c>
      <c r="AE8" s="4">
        <f>AE4*'Calculations Etc'!$B$35</f>
        <v>4.2050735547961068E-3</v>
      </c>
      <c r="AF8" s="4">
        <f>AF4*'Calculations Etc'!$B$35</f>
        <v>4.2050735547961068E-3</v>
      </c>
      <c r="AG8" s="4"/>
      <c r="AH8" s="4"/>
      <c r="AI8" s="4"/>
    </row>
    <row r="14" spans="1:36">
      <c r="B14" s="14"/>
    </row>
    <row r="15" spans="1:36">
      <c r="B15"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defaultRowHeight="14.5"/>
  <cols>
    <col min="1" max="1" width="31.1796875" customWidth="1"/>
  </cols>
  <sheetData>
    <row r="1" spans="1:36">
      <c r="A1" s="1" t="s">
        <v>918</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916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topLeftCell="R1" workbookViewId="0">
      <selection sqref="A1:AH14"/>
    </sheetView>
  </sheetViews>
  <sheetFormatPr defaultRowHeight="14.5"/>
  <cols>
    <col min="3" max="3" width="24.54296875" customWidth="1"/>
  </cols>
  <sheetData>
    <row r="1" spans="1:37">
      <c r="A1" s="1" t="s">
        <v>926</v>
      </c>
      <c r="B1" s="1" t="s">
        <v>927</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928</v>
      </c>
      <c r="B2" t="s">
        <v>929</v>
      </c>
      <c r="C2" t="s">
        <v>114</v>
      </c>
      <c r="D2" s="4">
        <f>'BNVFE-LDVs-psgr'!B4</f>
        <v>3.9851775812357079E-4</v>
      </c>
      <c r="E2" s="4">
        <f>'BNVFE-LDVs-psgr'!C4</f>
        <v>4.1245238248791824E-4</v>
      </c>
      <c r="F2" s="4">
        <f>'BNVFE-LDVs-psgr'!D4</f>
        <v>4.1996419698319429E-4</v>
      </c>
      <c r="G2" s="4">
        <f>'BNVFE-LDVs-psgr'!E4</f>
        <v>4.2487319850780349E-4</v>
      </c>
      <c r="H2" s="4">
        <f>'BNVFE-LDVs-psgr'!F4</f>
        <v>4.284100729130481E-4</v>
      </c>
      <c r="I2" s="4">
        <f>'BNVFE-LDVs-psgr'!G4</f>
        <v>4.3229475648161309E-4</v>
      </c>
      <c r="J2" s="4">
        <f>'BNVFE-LDVs-psgr'!H4</f>
        <v>4.3562407119964938E-4</v>
      </c>
      <c r="K2" s="4">
        <f>'BNVFE-LDVs-psgr'!I4</f>
        <v>4.3560812002075292E-4</v>
      </c>
      <c r="L2" s="4">
        <f>'BNVFE-LDVs-psgr'!J4</f>
        <v>4.3525902639902458E-4</v>
      </c>
      <c r="M2" s="4">
        <f>'BNVFE-LDVs-psgr'!K4</f>
        <v>4.3494323063744613E-4</v>
      </c>
      <c r="N2" s="4">
        <f>'BNVFE-LDVs-psgr'!L4</f>
        <v>4.3556364713577859E-4</v>
      </c>
      <c r="O2" s="4">
        <f>'BNVFE-LDVs-psgr'!M4</f>
        <v>4.3522567663302421E-4</v>
      </c>
      <c r="P2" s="4">
        <f>'BNVFE-LDVs-psgr'!N4</f>
        <v>4.3485093567965249E-4</v>
      </c>
      <c r="Q2" s="4">
        <f>'BNVFE-LDVs-psgr'!O4</f>
        <v>4.3444409287052158E-4</v>
      </c>
      <c r="R2" s="4">
        <f>'BNVFE-LDVs-psgr'!P4</f>
        <v>4.3426236094515938E-4</v>
      </c>
      <c r="S2" s="4">
        <f>'BNVFE-LDVs-psgr'!Q4</f>
        <v>4.3334550299972978E-4</v>
      </c>
      <c r="T2" s="4">
        <f>'BNVFE-LDVs-psgr'!R4</f>
        <v>4.3240292886877814E-4</v>
      </c>
      <c r="U2" s="4">
        <f>'BNVFE-LDVs-psgr'!S4</f>
        <v>4.3170566760387615E-4</v>
      </c>
      <c r="V2" s="4">
        <f>'BNVFE-LDVs-psgr'!T4</f>
        <v>4.3118788640723155E-4</v>
      </c>
      <c r="W2" s="4">
        <f>'BNVFE-LDVs-psgr'!U4</f>
        <v>4.3031928754038741E-4</v>
      </c>
      <c r="X2" s="4">
        <f>'BNVFE-LDVs-psgr'!V4</f>
        <v>4.2960602061293765E-4</v>
      </c>
      <c r="Y2" s="4">
        <f>'BNVFE-LDVs-psgr'!W4</f>
        <v>4.2897495422723389E-4</v>
      </c>
      <c r="Z2" s="4">
        <f>'BNVFE-LDVs-psgr'!X4</f>
        <v>4.2827390653701544E-4</v>
      </c>
      <c r="AA2" s="4">
        <f>'BNVFE-LDVs-psgr'!Y4</f>
        <v>4.2760003777643344E-4</v>
      </c>
      <c r="AB2" s="4">
        <f>'BNVFE-LDVs-psgr'!Z4</f>
        <v>4.2704184487275684E-4</v>
      </c>
      <c r="AC2" s="4">
        <f>'BNVFE-LDVs-psgr'!AA4</f>
        <v>4.2657106481093477E-4</v>
      </c>
      <c r="AD2" s="4">
        <f>'BNVFE-LDVs-psgr'!AB4</f>
        <v>4.2590283562668826E-4</v>
      </c>
      <c r="AE2" s="4">
        <f>'BNVFE-LDVs-psgr'!AC4</f>
        <v>4.2527588921106548E-4</v>
      </c>
      <c r="AF2" s="4">
        <f>'BNVFE-LDVs-psgr'!AD4</f>
        <v>4.2453197785940827E-4</v>
      </c>
      <c r="AG2" s="4">
        <f>'BNVFE-LDVs-psgr'!AE4</f>
        <v>4.2394708700212782E-4</v>
      </c>
      <c r="AH2" s="4">
        <f>'BNVFE-LDVs-psgr'!AF4</f>
        <v>4.233617188619921E-4</v>
      </c>
      <c r="AI2" s="4"/>
      <c r="AJ2" s="4"/>
      <c r="AK2" s="4"/>
    </row>
    <row r="3" spans="1:37">
      <c r="A3" t="s">
        <v>928</v>
      </c>
      <c r="B3" t="s">
        <v>930</v>
      </c>
      <c r="C3" t="s">
        <v>114</v>
      </c>
      <c r="D3" s="4">
        <f>'BNVFE-LDVs-frgt'!B4</f>
        <v>9.2380125600871724E-5</v>
      </c>
      <c r="E3" s="4">
        <f>'BNVFE-LDVs-frgt'!C4</f>
        <v>9.219309829263994E-5</v>
      </c>
      <c r="F3" s="4">
        <f>'BNVFE-LDVs-frgt'!D4</f>
        <v>9.1559103172633992E-5</v>
      </c>
      <c r="G3" s="4">
        <f>'BNVFE-LDVs-frgt'!E4</f>
        <v>9.1353641791139538E-5</v>
      </c>
      <c r="H3" s="4">
        <f>'BNVFE-LDVs-frgt'!F4</f>
        <v>9.1309772714612039E-5</v>
      </c>
      <c r="I3" s="4">
        <f>'BNVFE-LDVs-frgt'!G4</f>
        <v>9.1727283528872551E-5</v>
      </c>
      <c r="J3" s="4">
        <f>'BNVFE-LDVs-frgt'!H4</f>
        <v>9.2100032073698612E-5</v>
      </c>
      <c r="K3" s="4">
        <f>'BNVFE-LDVs-frgt'!I4</f>
        <v>9.2305136532437853E-5</v>
      </c>
      <c r="L3" s="4">
        <f>'BNVFE-LDVs-frgt'!J4</f>
        <v>9.1620615504101768E-5</v>
      </c>
      <c r="M3" s="4">
        <f>'BNVFE-LDVs-frgt'!K4</f>
        <v>9.1326863616208426E-5</v>
      </c>
      <c r="N3" s="4">
        <f>'BNVFE-LDVs-frgt'!L4</f>
        <v>9.0946057693078308E-5</v>
      </c>
      <c r="O3" s="4">
        <f>'BNVFE-LDVs-frgt'!M4</f>
        <v>9.0400981470945208E-5</v>
      </c>
      <c r="P3" s="4">
        <f>'BNVFE-LDVs-frgt'!N4</f>
        <v>8.9778862849115799E-5</v>
      </c>
      <c r="Q3" s="4">
        <f>'BNVFE-LDVs-frgt'!O4</f>
        <v>8.9156599246297398E-5</v>
      </c>
      <c r="R3" s="4">
        <f>'BNVFE-LDVs-frgt'!P4</f>
        <v>8.8631662360611819E-5</v>
      </c>
      <c r="S3" s="4">
        <f>'BNVFE-LDVs-frgt'!Q4</f>
        <v>8.7943084749779726E-5</v>
      </c>
      <c r="T3" s="4">
        <f>'BNVFE-LDVs-frgt'!R4</f>
        <v>8.7573294998797346E-5</v>
      </c>
      <c r="U3" s="4">
        <f>'BNVFE-LDVs-frgt'!S4</f>
        <v>8.7069226169957413E-5</v>
      </c>
      <c r="V3" s="4">
        <f>'BNVFE-LDVs-frgt'!T4</f>
        <v>8.6871435981294458E-5</v>
      </c>
      <c r="W3" s="4">
        <f>'BNVFE-LDVs-frgt'!U4</f>
        <v>8.6747571549133394E-5</v>
      </c>
      <c r="X3" s="4">
        <f>'BNVFE-LDVs-frgt'!V4</f>
        <v>8.6669857452234005E-5</v>
      </c>
      <c r="Y3" s="4">
        <f>'BNVFE-LDVs-frgt'!W4</f>
        <v>8.662306841739351E-5</v>
      </c>
      <c r="Z3" s="4">
        <f>'BNVFE-LDVs-frgt'!X4</f>
        <v>8.6546781831867863E-5</v>
      </c>
      <c r="AA3" s="4">
        <f>'BNVFE-LDVs-frgt'!Y4</f>
        <v>8.6512992189387129E-5</v>
      </c>
      <c r="AB3" s="4">
        <f>'BNVFE-LDVs-frgt'!Z4</f>
        <v>8.6486778796134947E-5</v>
      </c>
      <c r="AC3" s="4">
        <f>'BNVFE-LDVs-frgt'!AA4</f>
        <v>8.6441703335980475E-5</v>
      </c>
      <c r="AD3" s="4">
        <f>'BNVFE-LDVs-frgt'!AB4</f>
        <v>8.6431601732089286E-5</v>
      </c>
      <c r="AE3" s="4">
        <f>'BNVFE-LDVs-frgt'!AC4</f>
        <v>8.6243095042905357E-5</v>
      </c>
      <c r="AF3" s="4">
        <f>'BNVFE-LDVs-frgt'!AD4</f>
        <v>8.6035767614588875E-5</v>
      </c>
      <c r="AG3" s="4">
        <f>'BNVFE-LDVs-frgt'!AE4</f>
        <v>8.5821368562436881E-5</v>
      </c>
      <c r="AH3" s="4">
        <f>'BNVFE-LDVs-frgt'!AF4</f>
        <v>8.559520997794513E-5</v>
      </c>
      <c r="AI3" s="4"/>
      <c r="AJ3" s="4"/>
      <c r="AK3" s="4"/>
    </row>
    <row r="4" spans="1:37">
      <c r="A4" t="s">
        <v>475</v>
      </c>
      <c r="B4" t="s">
        <v>929</v>
      </c>
      <c r="C4" t="s">
        <v>115</v>
      </c>
      <c r="D4" s="4">
        <f>'BNVFE-HDVs-psgr'!B5</f>
        <v>9.1726568007569835E-4</v>
      </c>
      <c r="E4" s="4">
        <f>'BNVFE-HDVs-psgr'!C5</f>
        <v>9.171943323501193E-4</v>
      </c>
      <c r="F4" s="4">
        <f>'BNVFE-HDVs-psgr'!D5</f>
        <v>9.1377867605157937E-4</v>
      </c>
      <c r="G4" s="4">
        <f>'BNVFE-HDVs-psgr'!E5</f>
        <v>9.199067106357607E-4</v>
      </c>
      <c r="H4" s="4">
        <f>'BNVFE-HDVs-psgr'!F5</f>
        <v>9.3326189207138021E-4</v>
      </c>
      <c r="I4" s="4">
        <f>'BNVFE-HDVs-psgr'!G5</f>
        <v>9.501973815212656E-4</v>
      </c>
      <c r="J4" s="4">
        <f>'BNVFE-HDVs-psgr'!H5</f>
        <v>9.673003571642895E-4</v>
      </c>
      <c r="K4" s="4">
        <f>'BNVFE-HDVs-psgr'!I5</f>
        <v>9.8518242327032312E-4</v>
      </c>
      <c r="L4" s="4">
        <f>'BNVFE-HDVs-psgr'!J5</f>
        <v>9.9352327497662161E-4</v>
      </c>
      <c r="M4" s="4">
        <f>'BNVFE-HDVs-psgr'!K5</f>
        <v>1.004465782297699E-3</v>
      </c>
      <c r="N4" s="4">
        <f>'BNVFE-HDVs-psgr'!L5</f>
        <v>1.0075719454486925E-3</v>
      </c>
      <c r="O4" s="4">
        <f>'BNVFE-HDVs-psgr'!M5</f>
        <v>1.0106001470075441E-3</v>
      </c>
      <c r="P4" s="4">
        <f>'BNVFE-HDVs-psgr'!N5</f>
        <v>1.0051841924698308E-3</v>
      </c>
      <c r="Q4" s="4">
        <f>'BNVFE-HDVs-psgr'!O5</f>
        <v>9.942028654084693E-4</v>
      </c>
      <c r="R4" s="4">
        <f>'BNVFE-HDVs-psgr'!P5</f>
        <v>9.8421545453845124E-4</v>
      </c>
      <c r="S4" s="4">
        <f>'BNVFE-HDVs-psgr'!Q5</f>
        <v>9.7610389078062426E-4</v>
      </c>
      <c r="T4" s="4">
        <f>'BNVFE-HDVs-psgr'!R5</f>
        <v>9.6773294981204782E-4</v>
      </c>
      <c r="U4" s="4">
        <f>'BNVFE-HDVs-psgr'!S5</f>
        <v>9.6089572549098935E-4</v>
      </c>
      <c r="V4" s="4">
        <f>'BNVFE-HDVs-psgr'!T5</f>
        <v>9.5604489446691457E-4</v>
      </c>
      <c r="W4" s="4">
        <f>'BNVFE-HDVs-psgr'!U5</f>
        <v>9.5075942279236917E-4</v>
      </c>
      <c r="X4" s="4">
        <f>'BNVFE-HDVs-psgr'!V5</f>
        <v>9.4503093775554002E-4</v>
      </c>
      <c r="Y4" s="4">
        <f>'BNVFE-HDVs-psgr'!W5</f>
        <v>9.4148930712258214E-4</v>
      </c>
      <c r="Z4" s="4">
        <f>'BNVFE-HDVs-psgr'!X5</f>
        <v>9.3971357715667185E-4</v>
      </c>
      <c r="AA4" s="4">
        <f>'BNVFE-HDVs-psgr'!Y5</f>
        <v>9.3824821573305103E-4</v>
      </c>
      <c r="AB4" s="4">
        <f>'BNVFE-HDVs-psgr'!Z5</f>
        <v>9.376140525728466E-4</v>
      </c>
      <c r="AC4" s="4">
        <f>'BNVFE-HDVs-psgr'!AA5</f>
        <v>9.3753758570487859E-4</v>
      </c>
      <c r="AD4" s="4">
        <f>'BNVFE-HDVs-psgr'!AB5</f>
        <v>9.3659578913226032E-4</v>
      </c>
      <c r="AE4" s="4">
        <f>'BNVFE-HDVs-psgr'!AC5</f>
        <v>9.3626387470227177E-4</v>
      </c>
      <c r="AF4" s="4">
        <f>'BNVFE-HDVs-psgr'!AD5</f>
        <v>9.3563637320242849E-4</v>
      </c>
      <c r="AG4" s="4">
        <f>'BNVFE-HDVs-psgr'!AE5</f>
        <v>9.3050796462048051E-4</v>
      </c>
      <c r="AH4" s="4">
        <f>'BNVFE-HDVs-psgr'!AF5</f>
        <v>9.2604384278286843E-4</v>
      </c>
      <c r="AI4" s="4"/>
      <c r="AJ4" s="4"/>
      <c r="AK4" s="4"/>
    </row>
    <row r="5" spans="1:37">
      <c r="A5" t="s">
        <v>475</v>
      </c>
      <c r="B5" t="s">
        <v>930</v>
      </c>
      <c r="C5" t="s">
        <v>115</v>
      </c>
      <c r="D5" s="4">
        <f>'BNVFE-HDVs-frgt'!B5</f>
        <v>9.2034955727881304E-4</v>
      </c>
      <c r="E5" s="4">
        <f>'BNVFE-HDVs-frgt'!C5</f>
        <v>9.3794857137722578E-4</v>
      </c>
      <c r="F5" s="4">
        <f>'BNVFE-HDVs-frgt'!D5</f>
        <v>9.3500204338529676E-4</v>
      </c>
      <c r="G5" s="4">
        <f>'BNVFE-HDVs-frgt'!E5</f>
        <v>9.4450518097673522E-4</v>
      </c>
      <c r="H5" s="4">
        <f>'BNVFE-HDVs-frgt'!F5</f>
        <v>9.6553094726227289E-4</v>
      </c>
      <c r="I5" s="4">
        <f>'BNVFE-HDVs-frgt'!G5</f>
        <v>9.9202472083761615E-4</v>
      </c>
      <c r="J5" s="4">
        <f>'BNVFE-HDVs-frgt'!H5</f>
        <v>1.0204549915404683E-3</v>
      </c>
      <c r="K5" s="4">
        <f>'BNVFE-HDVs-frgt'!I5</f>
        <v>1.0517667621207619E-3</v>
      </c>
      <c r="L5" s="4">
        <f>'BNVFE-HDVs-frgt'!J5</f>
        <v>1.0714253139951938E-3</v>
      </c>
      <c r="M5" s="4">
        <f>'BNVFE-HDVs-frgt'!K5</f>
        <v>1.0927335887791732E-3</v>
      </c>
      <c r="N5" s="4">
        <f>'BNVFE-HDVs-frgt'!L5</f>
        <v>1.1084724701472082E-3</v>
      </c>
      <c r="O5" s="4">
        <f>'BNVFE-HDVs-frgt'!M5</f>
        <v>1.1212183953006243E-3</v>
      </c>
      <c r="P5" s="4">
        <f>'BNVFE-HDVs-frgt'!N5</f>
        <v>1.1265509849157651E-3</v>
      </c>
      <c r="Q5" s="4">
        <f>'BNVFE-HDVs-frgt'!O5</f>
        <v>1.1262441806540653E-3</v>
      </c>
      <c r="R5" s="4">
        <f>'BNVFE-HDVs-frgt'!P5</f>
        <v>1.1263184748685799E-3</v>
      </c>
      <c r="S5" s="4">
        <f>'BNVFE-HDVs-frgt'!Q5</f>
        <v>1.1257669710917103E-3</v>
      </c>
      <c r="T5" s="4">
        <f>'BNVFE-HDVs-frgt'!R5</f>
        <v>1.1240566768554406E-3</v>
      </c>
      <c r="U5" s="4">
        <f>'BNVFE-HDVs-frgt'!S5</f>
        <v>1.1231142484226817E-3</v>
      </c>
      <c r="V5" s="4">
        <f>'BNVFE-HDVs-frgt'!T5</f>
        <v>1.1241515401583754E-3</v>
      </c>
      <c r="W5" s="4">
        <f>'BNVFE-HDVs-frgt'!U5</f>
        <v>1.1224282188798294E-3</v>
      </c>
      <c r="X5" s="4">
        <f>'BNVFE-HDVs-frgt'!V5</f>
        <v>1.119439944891256E-3</v>
      </c>
      <c r="Y5" s="4">
        <f>'BNVFE-HDVs-frgt'!W5</f>
        <v>1.1180165169692845E-3</v>
      </c>
      <c r="Z5" s="4">
        <f>'BNVFE-HDVs-frgt'!X5</f>
        <v>1.118177323275613E-3</v>
      </c>
      <c r="AA5" s="4">
        <f>'BNVFE-HDVs-frgt'!Y5</f>
        <v>1.1185238583405013E-3</v>
      </c>
      <c r="AB5" s="4">
        <f>'BNVFE-HDVs-frgt'!Z5</f>
        <v>1.1197710010246366E-3</v>
      </c>
      <c r="AC5" s="4">
        <f>'BNVFE-HDVs-frgt'!AA5</f>
        <v>1.1216340297167265E-3</v>
      </c>
      <c r="AD5" s="4">
        <f>'BNVFE-HDVs-frgt'!AB5</f>
        <v>1.1220820780488356E-3</v>
      </c>
      <c r="AE5" s="4">
        <f>'BNVFE-HDVs-frgt'!AC5</f>
        <v>1.1245809182148494E-3</v>
      </c>
      <c r="AF5" s="4">
        <f>'BNVFE-HDVs-frgt'!AD5</f>
        <v>1.1271758246963568E-3</v>
      </c>
      <c r="AG5" s="4">
        <f>'BNVFE-HDVs-frgt'!AE5</f>
        <v>1.1260899004142818E-3</v>
      </c>
      <c r="AH5" s="4">
        <f>'BNVFE-HDVs-frgt'!AF5</f>
        <v>1.1259813441496596E-3</v>
      </c>
      <c r="AI5" s="4"/>
      <c r="AJ5" s="4"/>
      <c r="AK5" s="4"/>
    </row>
    <row r="6" spans="1:37">
      <c r="A6" t="s">
        <v>472</v>
      </c>
      <c r="B6" t="s">
        <v>929</v>
      </c>
      <c r="C6" t="s">
        <v>115</v>
      </c>
      <c r="D6" s="4">
        <f>'BNVFE-aircraft-psgr'!B5</f>
        <v>4.4686493000448379E-4</v>
      </c>
      <c r="E6" s="4">
        <f>'BNVFE-aircraft-psgr'!C5</f>
        <v>4.4686493000448379E-4</v>
      </c>
      <c r="F6" s="4">
        <f>'BNVFE-aircraft-psgr'!D5</f>
        <v>4.4686493000448379E-4</v>
      </c>
      <c r="G6" s="4">
        <f>'BNVFE-aircraft-psgr'!E5</f>
        <v>4.6886318599151578E-4</v>
      </c>
      <c r="H6" s="4">
        <f>'BNVFE-aircraft-psgr'!F5</f>
        <v>4.8398658818785562E-4</v>
      </c>
      <c r="I6" s="4">
        <f>'BNVFE-aircraft-psgr'!G5</f>
        <v>4.9255792959874685E-4</v>
      </c>
      <c r="J6" s="4">
        <f>'BNVFE-aircraft-psgr'!H5</f>
        <v>5.0113724964903877E-4</v>
      </c>
      <c r="K6" s="4">
        <f>'BNVFE-aircraft-psgr'!I5</f>
        <v>5.0916525882280597E-4</v>
      </c>
      <c r="L6" s="4">
        <f>'BNVFE-aircraft-psgr'!J5</f>
        <v>5.1440411786557677E-4</v>
      </c>
      <c r="M6" s="4">
        <f>'BNVFE-aircraft-psgr'!K5</f>
        <v>5.2018291779937133E-4</v>
      </c>
      <c r="N6" s="4">
        <f>'BNVFE-aircraft-psgr'!L5</f>
        <v>5.2540942830497852E-4</v>
      </c>
      <c r="O6" s="4">
        <f>'BNVFE-aircraft-psgr'!M5</f>
        <v>5.305180399103244E-4</v>
      </c>
      <c r="P6" s="4">
        <f>'BNVFE-aircraft-psgr'!N5</f>
        <v>5.3527301299882213E-4</v>
      </c>
      <c r="Q6" s="4">
        <f>'BNVFE-aircraft-psgr'!O5</f>
        <v>5.4002619901164666E-4</v>
      </c>
      <c r="R6" s="4">
        <f>'BNVFE-aircraft-psgr'!P5</f>
        <v>5.4502667127279093E-4</v>
      </c>
      <c r="S6" s="4">
        <f>'BNVFE-aircraft-psgr'!Q5</f>
        <v>5.4971044293175325E-4</v>
      </c>
      <c r="T6" s="4">
        <f>'BNVFE-aircraft-psgr'!R5</f>
        <v>5.5466006355980348E-4</v>
      </c>
      <c r="U6" s="4">
        <f>'BNVFE-aircraft-psgr'!S5</f>
        <v>5.5955617258238849E-4</v>
      </c>
      <c r="V6" s="4">
        <f>'BNVFE-aircraft-psgr'!T5</f>
        <v>5.6444007558801798E-4</v>
      </c>
      <c r="W6" s="4">
        <f>'BNVFE-aircraft-psgr'!U5</f>
        <v>5.6983562750287137E-4</v>
      </c>
      <c r="X6" s="4">
        <f>'BNVFE-aircraft-psgr'!V5</f>
        <v>5.7485624186688492E-4</v>
      </c>
      <c r="Y6" s="4">
        <f>'BNVFE-aircraft-psgr'!W5</f>
        <v>5.8031427029508489E-4</v>
      </c>
      <c r="Z6" s="4">
        <f>'BNVFE-aircraft-psgr'!X5</f>
        <v>5.8544938971573997E-4</v>
      </c>
      <c r="AA6" s="4">
        <f>'BNVFE-aircraft-psgr'!Y5</f>
        <v>5.9073479812604864E-4</v>
      </c>
      <c r="AB6" s="4">
        <f>'BNVFE-aircraft-psgr'!Z5</f>
        <v>5.9552520331203947E-4</v>
      </c>
      <c r="AC6" s="4">
        <f>'BNVFE-aircraft-psgr'!AA5</f>
        <v>6.0051664419778891E-4</v>
      </c>
      <c r="AD6" s="4">
        <f>'BNVFE-aircraft-psgr'!AB5</f>
        <v>6.0552500200852929E-4</v>
      </c>
      <c r="AE6" s="4">
        <f>'BNVFE-aircraft-psgr'!AC5</f>
        <v>6.1147641484092378E-4</v>
      </c>
      <c r="AF6" s="4">
        <f>'BNVFE-aircraft-psgr'!AD5</f>
        <v>6.1821575819350101E-4</v>
      </c>
      <c r="AG6" s="4">
        <f>'BNVFE-aircraft-psgr'!AE5</f>
        <v>6.2552820135161862E-4</v>
      </c>
      <c r="AH6" s="4">
        <f>'BNVFE-aircraft-psgr'!AF5</f>
        <v>6.329494492093371E-4</v>
      </c>
      <c r="AI6" s="4"/>
      <c r="AJ6" s="4"/>
      <c r="AK6" s="4"/>
    </row>
    <row r="7" spans="1:37">
      <c r="A7" t="s">
        <v>472</v>
      </c>
      <c r="B7" t="s">
        <v>930</v>
      </c>
      <c r="C7" t="s">
        <v>115</v>
      </c>
      <c r="D7" s="4">
        <f>'BNVFE-aircraft-frgt'!B5</f>
        <v>1.0295851163446625E-4</v>
      </c>
      <c r="E7" s="4">
        <f>'BNVFE-aircraft-frgt'!C5</f>
        <v>1.0295851163446625E-4</v>
      </c>
      <c r="F7" s="4">
        <f>'BNVFE-aircraft-frgt'!D5</f>
        <v>1.0295851163446625E-4</v>
      </c>
      <c r="G7" s="4">
        <f>'BNVFE-aircraft-frgt'!E5</f>
        <v>1.0689359469604871E-4</v>
      </c>
      <c r="H7" s="4">
        <f>'BNVFE-aircraft-frgt'!F5</f>
        <v>1.066779638737122E-4</v>
      </c>
      <c r="I7" s="4">
        <f>'BNVFE-aircraft-frgt'!G5</f>
        <v>1.0802914950377556E-4</v>
      </c>
      <c r="J7" s="4">
        <f>'BNVFE-aircraft-frgt'!H5</f>
        <v>1.0949563483221034E-4</v>
      </c>
      <c r="K7" s="4">
        <f>'BNVFE-aircraft-frgt'!I5</f>
        <v>1.0907259786779821E-4</v>
      </c>
      <c r="L7" s="4">
        <f>'BNVFE-aircraft-frgt'!J5</f>
        <v>1.0929359137744026E-4</v>
      </c>
      <c r="M7" s="4">
        <f>'BNVFE-aircraft-frgt'!K5</f>
        <v>1.0878577599070967E-4</v>
      </c>
      <c r="N7" s="4">
        <f>'BNVFE-aircraft-frgt'!L5</f>
        <v>1.0863566049464545E-4</v>
      </c>
      <c r="O7" s="4">
        <f>'BNVFE-aircraft-frgt'!M5</f>
        <v>1.0853909501955059E-4</v>
      </c>
      <c r="P7" s="4">
        <f>'BNVFE-aircraft-frgt'!N5</f>
        <v>1.0848630007685482E-4</v>
      </c>
      <c r="Q7" s="4">
        <f>'BNVFE-aircraft-frgt'!O5</f>
        <v>1.0846765154366975E-4</v>
      </c>
      <c r="R7" s="4">
        <f>'BNVFE-aircraft-frgt'!P5</f>
        <v>1.0857232798026986E-4</v>
      </c>
      <c r="S7" s="4">
        <f>'BNVFE-aircraft-frgt'!Q5</f>
        <v>1.0867741919710979E-4</v>
      </c>
      <c r="T7" s="4">
        <f>'BNVFE-aircraft-frgt'!R5</f>
        <v>1.0881218246046978E-4</v>
      </c>
      <c r="U7" s="4">
        <f>'BNVFE-aircraft-frgt'!S5</f>
        <v>1.089171637155225E-4</v>
      </c>
      <c r="V7" s="4">
        <f>'BNVFE-aircraft-frgt'!T5</f>
        <v>1.0905216026143498E-4</v>
      </c>
      <c r="W7" s="4">
        <f>'BNVFE-aircraft-frgt'!U5</f>
        <v>1.0935229881927349E-4</v>
      </c>
      <c r="X7" s="4">
        <f>'BNVFE-aircraft-frgt'!V5</f>
        <v>1.0964165836523942E-4</v>
      </c>
      <c r="Y7" s="4">
        <f>'BNVFE-aircraft-frgt'!W5</f>
        <v>1.1001895038863243E-4</v>
      </c>
      <c r="Z7" s="4">
        <f>'BNVFE-aircraft-frgt'!X5</f>
        <v>1.1034312332031052E-4</v>
      </c>
      <c r="AA7" s="4">
        <f>'BNVFE-aircraft-frgt'!Y5</f>
        <v>1.1070018427558006E-4</v>
      </c>
      <c r="AB7" s="4">
        <f>'BNVFE-aircraft-frgt'!Z5</f>
        <v>1.1096176718608209E-4</v>
      </c>
      <c r="AC7" s="4">
        <f>'BNVFE-aircraft-frgt'!AA5</f>
        <v>1.1130026748893151E-4</v>
      </c>
      <c r="AD7" s="4">
        <f>'BNVFE-aircraft-frgt'!AB5</f>
        <v>1.1162076696558336E-4</v>
      </c>
      <c r="AE7" s="4">
        <f>'BNVFE-aircraft-frgt'!AC5</f>
        <v>1.1208917370552807E-4</v>
      </c>
      <c r="AF7" s="4">
        <f>'BNVFE-aircraft-frgt'!AD5</f>
        <v>1.1275980876899861E-4</v>
      </c>
      <c r="AG7" s="4">
        <f>'BNVFE-aircraft-frgt'!AE5</f>
        <v>1.1353839547095683E-4</v>
      </c>
      <c r="AH7" s="4">
        <f>'BNVFE-aircraft-frgt'!AF5</f>
        <v>1.1434607445548764E-4</v>
      </c>
      <c r="AI7" s="4"/>
      <c r="AJ7" s="4"/>
      <c r="AK7" s="4"/>
    </row>
    <row r="8" spans="1:37">
      <c r="A8" t="s">
        <v>931</v>
      </c>
      <c r="B8" t="s">
        <v>929</v>
      </c>
      <c r="C8" t="s">
        <v>115</v>
      </c>
      <c r="D8" s="4">
        <f>'BNVFE-rail-psgr'!B5</f>
        <v>3.8868922094850749E-4</v>
      </c>
      <c r="E8" s="4">
        <f>'BNVFE-rail-psgr'!C5</f>
        <v>3.8835964956971156E-4</v>
      </c>
      <c r="F8" s="4">
        <f>'BNVFE-rail-psgr'!D5</f>
        <v>3.8810530909215343E-4</v>
      </c>
      <c r="G8" s="4">
        <f>'BNVFE-rail-psgr'!E5</f>
        <v>3.8794345419032003E-4</v>
      </c>
      <c r="H8" s="4">
        <f>'BNVFE-rail-psgr'!F5</f>
        <v>3.8779756085887974E-4</v>
      </c>
      <c r="I8" s="4">
        <f>'BNVFE-rail-psgr'!G5</f>
        <v>3.8768659775611613E-4</v>
      </c>
      <c r="J8" s="4">
        <f>'BNVFE-rail-psgr'!H5</f>
        <v>3.8756372155893972E-4</v>
      </c>
      <c r="K8" s="4">
        <f>'BNVFE-rail-psgr'!I5</f>
        <v>3.8743413448561116E-4</v>
      </c>
      <c r="L8" s="4">
        <f>'BNVFE-rail-psgr'!J5</f>
        <v>3.8741625203614658E-4</v>
      </c>
      <c r="M8" s="4">
        <f>'BNVFE-rail-psgr'!K5</f>
        <v>3.8738694289951122E-4</v>
      </c>
      <c r="N8" s="4">
        <f>'BNVFE-rail-psgr'!L5</f>
        <v>3.8727323156960051E-4</v>
      </c>
      <c r="O8" s="4">
        <f>'BNVFE-rail-psgr'!M5</f>
        <v>3.872801832305252E-4</v>
      </c>
      <c r="P8" s="4">
        <f>'BNVFE-rail-psgr'!N5</f>
        <v>3.8723285633958973E-4</v>
      </c>
      <c r="Q8" s="4">
        <f>'BNVFE-rail-psgr'!O5</f>
        <v>3.8719654146009873E-4</v>
      </c>
      <c r="R8" s="4">
        <f>'BNVFE-rail-psgr'!P5</f>
        <v>3.8712836957078314E-4</v>
      </c>
      <c r="S8" s="4">
        <f>'BNVFE-rail-psgr'!Q5</f>
        <v>3.8710174375942578E-4</v>
      </c>
      <c r="T8" s="4">
        <f>'BNVFE-rail-psgr'!R5</f>
        <v>3.8701959513390749E-4</v>
      </c>
      <c r="U8" s="4">
        <f>'BNVFE-rail-psgr'!S5</f>
        <v>3.8693459130790495E-4</v>
      </c>
      <c r="V8" s="4">
        <f>'BNVFE-rail-psgr'!T5</f>
        <v>3.8684314096127021E-4</v>
      </c>
      <c r="W8" s="4">
        <f>'BNVFE-rail-psgr'!U5</f>
        <v>3.8675224209457141E-4</v>
      </c>
      <c r="X8" s="4">
        <f>'BNVFE-rail-psgr'!V5</f>
        <v>3.8662639724460569E-4</v>
      </c>
      <c r="Y8" s="4">
        <f>'BNVFE-rail-psgr'!W5</f>
        <v>3.8650753548999096E-4</v>
      </c>
      <c r="Z8" s="4">
        <f>'BNVFE-rail-psgr'!X5</f>
        <v>3.8637937383671609E-4</v>
      </c>
      <c r="AA8" s="4">
        <f>'BNVFE-rail-psgr'!Y5</f>
        <v>3.8623677194928995E-4</v>
      </c>
      <c r="AB8" s="4">
        <f>'BNVFE-rail-psgr'!Z5</f>
        <v>3.8608334518532407E-4</v>
      </c>
      <c r="AC8" s="4">
        <f>'BNVFE-rail-psgr'!AA5</f>
        <v>3.8590701122559256E-4</v>
      </c>
      <c r="AD8" s="4">
        <f>'BNVFE-rail-psgr'!AB5</f>
        <v>3.8573556454320505E-4</v>
      </c>
      <c r="AE8" s="4">
        <f>'BNVFE-rail-psgr'!AC5</f>
        <v>3.8555651429608934E-4</v>
      </c>
      <c r="AF8" s="4">
        <f>'BNVFE-rail-psgr'!AD5</f>
        <v>3.8536129241038667E-4</v>
      </c>
      <c r="AG8" s="4">
        <f>'BNVFE-rail-psgr'!AE5</f>
        <v>3.8512787391125356E-4</v>
      </c>
      <c r="AH8" s="4">
        <f>'BNVFE-rail-psgr'!AF5</f>
        <v>3.8487689875144672E-4</v>
      </c>
      <c r="AI8" s="4"/>
      <c r="AJ8" s="4"/>
      <c r="AK8" s="4"/>
    </row>
    <row r="9" spans="1:37">
      <c r="A9" t="s">
        <v>931</v>
      </c>
      <c r="B9" t="s">
        <v>929</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931</v>
      </c>
      <c r="B10" t="s">
        <v>930</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932</v>
      </c>
      <c r="B11" t="s">
        <v>929</v>
      </c>
      <c r="C11" t="s">
        <v>115</v>
      </c>
      <c r="D11" s="4">
        <f>'BNVFE-ships-psgr'!B5</f>
        <v>1.2594574173720378E-5</v>
      </c>
      <c r="E11" s="4">
        <f>'BNVFE-ships-psgr'!C5</f>
        <v>1.2594574173720378E-5</v>
      </c>
      <c r="F11" s="4">
        <f>'BNVFE-ships-psgr'!D5</f>
        <v>1.2594574173720378E-5</v>
      </c>
      <c r="G11" s="4">
        <f>'BNVFE-ships-psgr'!E5</f>
        <v>1.2594574173720378E-5</v>
      </c>
      <c r="H11" s="4">
        <f>'BNVFE-ships-psgr'!F5</f>
        <v>1.2594574173720378E-5</v>
      </c>
      <c r="I11" s="4">
        <f>'BNVFE-ships-psgr'!G5</f>
        <v>1.2594574173720378E-5</v>
      </c>
      <c r="J11" s="4">
        <f>'BNVFE-ships-psgr'!H5</f>
        <v>1.2594574173720378E-5</v>
      </c>
      <c r="K11" s="4">
        <f>'BNVFE-ships-psgr'!I5</f>
        <v>1.2594574173720378E-5</v>
      </c>
      <c r="L11" s="4">
        <f>'BNVFE-ships-psgr'!J5</f>
        <v>1.2594574173720378E-5</v>
      </c>
      <c r="M11" s="4">
        <f>'BNVFE-ships-psgr'!K5</f>
        <v>1.2594574173720378E-5</v>
      </c>
      <c r="N11" s="4">
        <f>'BNVFE-ships-psgr'!L5</f>
        <v>1.2594574173720378E-5</v>
      </c>
      <c r="O11" s="4">
        <f>'BNVFE-ships-psgr'!M5</f>
        <v>1.2594574173720378E-5</v>
      </c>
      <c r="P11" s="4">
        <f>'BNVFE-ships-psgr'!N5</f>
        <v>1.2594574173720378E-5</v>
      </c>
      <c r="Q11" s="4">
        <f>'BNVFE-ships-psgr'!O5</f>
        <v>1.2594574173720378E-5</v>
      </c>
      <c r="R11" s="4">
        <f>'BNVFE-ships-psgr'!P5</f>
        <v>1.2594574173720378E-5</v>
      </c>
      <c r="S11" s="4">
        <f>'BNVFE-ships-psgr'!Q5</f>
        <v>1.2594574173720378E-5</v>
      </c>
      <c r="T11" s="4">
        <f>'BNVFE-ships-psgr'!R5</f>
        <v>1.2594574173720378E-5</v>
      </c>
      <c r="U11" s="4">
        <f>'BNVFE-ships-psgr'!S5</f>
        <v>1.2594574173720378E-5</v>
      </c>
      <c r="V11" s="4">
        <f>'BNVFE-ships-psgr'!T5</f>
        <v>1.2594574173720378E-5</v>
      </c>
      <c r="W11" s="4">
        <f>'BNVFE-ships-psgr'!U5</f>
        <v>1.2594574173720378E-5</v>
      </c>
      <c r="X11" s="4">
        <f>'BNVFE-ships-psgr'!V5</f>
        <v>1.2594574173720378E-5</v>
      </c>
      <c r="Y11" s="4">
        <f>'BNVFE-ships-psgr'!W5</f>
        <v>1.2594574173720378E-5</v>
      </c>
      <c r="Z11" s="4">
        <f>'BNVFE-ships-psgr'!X5</f>
        <v>1.2594574173720378E-5</v>
      </c>
      <c r="AA11" s="4">
        <f>'BNVFE-ships-psgr'!Y5</f>
        <v>1.2594574173720378E-5</v>
      </c>
      <c r="AB11" s="4">
        <f>'BNVFE-ships-psgr'!Z5</f>
        <v>1.2594574173720378E-5</v>
      </c>
      <c r="AC11" s="4">
        <f>'BNVFE-ships-psgr'!AA5</f>
        <v>1.2594574173720378E-5</v>
      </c>
      <c r="AD11" s="4">
        <f>'BNVFE-ships-psgr'!AB5</f>
        <v>1.2594574173720378E-5</v>
      </c>
      <c r="AE11" s="4">
        <f>'BNVFE-ships-psgr'!AC5</f>
        <v>1.2594574173720378E-5</v>
      </c>
      <c r="AF11" s="4">
        <f>'BNVFE-ships-psgr'!AD5</f>
        <v>1.2594574173720378E-5</v>
      </c>
      <c r="AG11" s="4">
        <f>'BNVFE-ships-psgr'!AE5</f>
        <v>1.2594574173720378E-5</v>
      </c>
      <c r="AH11" s="4">
        <f>'BNVFE-ships-psgr'!AF5</f>
        <v>1.2594574173720378E-5</v>
      </c>
      <c r="AI11" s="4"/>
      <c r="AJ11" s="4"/>
      <c r="AK11" s="4"/>
    </row>
    <row r="12" spans="1:37">
      <c r="A12" t="s">
        <v>932</v>
      </c>
      <c r="B12" t="s">
        <v>930</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933</v>
      </c>
      <c r="B13" t="s">
        <v>929</v>
      </c>
      <c r="C13" t="s">
        <v>114</v>
      </c>
      <c r="D13" s="4">
        <f>'BNVFE-motorbikes-psgr'!B4</f>
        <v>1.4016911849320359E-3</v>
      </c>
      <c r="E13" s="4">
        <f>'BNVFE-motorbikes-psgr'!C4</f>
        <v>1.4016911849320359E-3</v>
      </c>
      <c r="F13" s="4">
        <f>'BNVFE-motorbikes-psgr'!D4</f>
        <v>1.4016911849320359E-3</v>
      </c>
      <c r="G13" s="4">
        <f>'BNVFE-motorbikes-psgr'!E4</f>
        <v>1.4016911849320359E-3</v>
      </c>
      <c r="H13" s="4">
        <f>'BNVFE-motorbikes-psgr'!F4</f>
        <v>1.4016911849320359E-3</v>
      </c>
      <c r="I13" s="4">
        <f>'BNVFE-motorbikes-psgr'!G4</f>
        <v>1.4016911849320359E-3</v>
      </c>
      <c r="J13" s="4">
        <f>'BNVFE-motorbikes-psgr'!H4</f>
        <v>1.4016911849320359E-3</v>
      </c>
      <c r="K13" s="4">
        <f>'BNVFE-motorbikes-psgr'!I4</f>
        <v>1.4016911849320359E-3</v>
      </c>
      <c r="L13" s="4">
        <f>'BNVFE-motorbikes-psgr'!J4</f>
        <v>1.4016911849320359E-3</v>
      </c>
      <c r="M13" s="4">
        <f>'BNVFE-motorbikes-psgr'!K4</f>
        <v>1.4016911849320359E-3</v>
      </c>
      <c r="N13" s="4">
        <f>'BNVFE-motorbikes-psgr'!L4</f>
        <v>1.4016911849320359E-3</v>
      </c>
      <c r="O13" s="4">
        <f>'BNVFE-motorbikes-psgr'!M4</f>
        <v>1.4016911849320359E-3</v>
      </c>
      <c r="P13" s="4">
        <f>'BNVFE-motorbikes-psgr'!N4</f>
        <v>1.4016911849320359E-3</v>
      </c>
      <c r="Q13" s="4">
        <f>'BNVFE-motorbikes-psgr'!O4</f>
        <v>1.4016911849320359E-3</v>
      </c>
      <c r="R13" s="4">
        <f>'BNVFE-motorbikes-psgr'!P4</f>
        <v>1.4016911849320359E-3</v>
      </c>
      <c r="S13" s="4">
        <f>'BNVFE-motorbikes-psgr'!Q4</f>
        <v>1.4016911849320359E-3</v>
      </c>
      <c r="T13" s="4">
        <f>'BNVFE-motorbikes-psgr'!R4</f>
        <v>1.4016911849320359E-3</v>
      </c>
      <c r="U13" s="4">
        <f>'BNVFE-motorbikes-psgr'!S4</f>
        <v>1.4016911849320359E-3</v>
      </c>
      <c r="V13" s="4">
        <f>'BNVFE-motorbikes-psgr'!T4</f>
        <v>1.4016911849320359E-3</v>
      </c>
      <c r="W13" s="4">
        <f>'BNVFE-motorbikes-psgr'!U4</f>
        <v>1.4016911849320359E-3</v>
      </c>
      <c r="X13" s="4">
        <f>'BNVFE-motorbikes-psgr'!V4</f>
        <v>1.4016911849320359E-3</v>
      </c>
      <c r="Y13" s="4">
        <f>'BNVFE-motorbikes-psgr'!W4</f>
        <v>1.4016911849320359E-3</v>
      </c>
      <c r="Z13" s="4">
        <f>'BNVFE-motorbikes-psgr'!X4</f>
        <v>1.4016911849320359E-3</v>
      </c>
      <c r="AA13" s="4">
        <f>'BNVFE-motorbikes-psgr'!Y4</f>
        <v>1.4016911849320359E-3</v>
      </c>
      <c r="AB13" s="4">
        <f>'BNVFE-motorbikes-psgr'!Z4</f>
        <v>1.4016911849320359E-3</v>
      </c>
      <c r="AC13" s="4">
        <f>'BNVFE-motorbikes-psgr'!AA4</f>
        <v>1.4016911849320359E-3</v>
      </c>
      <c r="AD13" s="4">
        <f>'BNVFE-motorbikes-psgr'!AB4</f>
        <v>1.4016911849320359E-3</v>
      </c>
      <c r="AE13" s="4">
        <f>'BNVFE-motorbikes-psgr'!AC4</f>
        <v>1.4016911849320359E-3</v>
      </c>
      <c r="AF13" s="4">
        <f>'BNVFE-motorbikes-psgr'!AD4</f>
        <v>1.4016911849320359E-3</v>
      </c>
      <c r="AG13" s="4">
        <f>'BNVFE-motorbikes-psgr'!AE4</f>
        <v>1.4016911849320359E-3</v>
      </c>
      <c r="AH13" s="4">
        <f>'BNVFE-motorbikes-psgr'!AF4</f>
        <v>1.4016911849320359E-3</v>
      </c>
      <c r="AI13" s="4"/>
      <c r="AJ13" s="4"/>
      <c r="AK13" s="4"/>
    </row>
    <row r="14" spans="1:37">
      <c r="A14" t="s">
        <v>933</v>
      </c>
      <c r="B14" t="s">
        <v>930</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69"/>
      <c r="E30" s="69"/>
      <c r="F30" s="69"/>
      <c r="G30" s="69"/>
      <c r="H30" s="69"/>
    </row>
    <row r="31" spans="4:8">
      <c r="D31" s="69"/>
      <c r="E31" s="69"/>
      <c r="F31" s="69"/>
      <c r="G31" s="69"/>
      <c r="H31" s="69"/>
    </row>
    <row r="32" spans="4:8">
      <c r="D32" s="69"/>
      <c r="E32" s="69"/>
      <c r="F32" s="69"/>
      <c r="G32" s="69"/>
      <c r="H32" s="69"/>
    </row>
    <row r="33" spans="3:8">
      <c r="D33" s="69"/>
      <c r="E33" s="69"/>
      <c r="F33" s="69"/>
      <c r="G33" s="69"/>
      <c r="H33" s="69"/>
    </row>
    <row r="34" spans="3:8">
      <c r="C34" s="138"/>
      <c r="D34" s="139"/>
      <c r="E34" s="139"/>
      <c r="F34" s="139"/>
      <c r="G34" s="139"/>
      <c r="H34" s="139"/>
    </row>
    <row r="35" spans="3:8">
      <c r="C35" s="64"/>
      <c r="D35" s="136"/>
      <c r="E35" s="136"/>
      <c r="F35" s="136"/>
      <c r="G35" s="136"/>
      <c r="H35" s="136"/>
    </row>
    <row r="36" spans="3:8">
      <c r="D36" s="69"/>
      <c r="E36" s="69"/>
      <c r="F36" s="69"/>
      <c r="G36" s="69"/>
      <c r="H36" s="69"/>
    </row>
    <row r="37" spans="3:8">
      <c r="D37" s="69"/>
      <c r="E37" s="69"/>
      <c r="F37" s="69"/>
      <c r="G37" s="69"/>
      <c r="H37" s="69"/>
    </row>
    <row r="38" spans="3:8">
      <c r="D38" s="69"/>
      <c r="E38" s="69"/>
      <c r="F38" s="69"/>
      <c r="G38" s="69"/>
      <c r="H38" s="69"/>
    </row>
    <row r="39" spans="3:8">
      <c r="D39" s="69"/>
      <c r="E39" s="69"/>
      <c r="F39" s="69"/>
      <c r="G39" s="69"/>
      <c r="H39" s="69"/>
    </row>
    <row r="40" spans="3:8">
      <c r="D40" s="69"/>
      <c r="E40" s="69"/>
      <c r="F40" s="69"/>
      <c r="G40" s="69"/>
      <c r="H40" s="69"/>
    </row>
    <row r="41" spans="3:8">
      <c r="D41" s="69"/>
    </row>
    <row r="42" spans="3:8">
      <c r="D42" s="69"/>
    </row>
    <row r="43" spans="3:8">
      <c r="D43" s="69"/>
    </row>
    <row r="44" spans="3:8">
      <c r="D44" s="69"/>
    </row>
    <row r="45" spans="3:8">
      <c r="D45" s="6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vt:i4>
      </vt:variant>
    </vt:vector>
  </HeadingPairs>
  <TitlesOfParts>
    <vt:vector size="29" baseType="lpstr">
      <vt:lpstr>About</vt:lpstr>
      <vt:lpstr>AEO 7</vt:lpstr>
      <vt:lpstr>AEO 35</vt:lpstr>
      <vt:lpstr>AEO 36</vt:lpstr>
      <vt:lpstr>AEO 38</vt:lpstr>
      <vt:lpstr>AEO 40</vt:lpstr>
      <vt:lpstr>AEO 47</vt:lpstr>
      <vt:lpstr>AEO 48</vt:lpstr>
      <vt:lpstr>AEO 49</vt:lpstr>
      <vt:lpstr>NTS 1-40</vt:lpstr>
      <vt:lpstr>NRBS 40</vt:lpstr>
      <vt:lpstr>NAP F28</vt:lpstr>
      <vt:lpstr>SYFAFE-frgt</vt:lpstr>
      <vt:lpstr>Calculations Etc</vt:lpstr>
      <vt:lpstr>SYFAFE (for Natural Gas)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Jun Shepard</cp:lastModifiedBy>
  <dcterms:created xsi:type="dcterms:W3CDTF">2017-06-26T22:04:22Z</dcterms:created>
  <dcterms:modified xsi:type="dcterms:W3CDTF">2021-03-29T14:45:00Z</dcterms:modified>
</cp:coreProperties>
</file>